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0400" windowHeight="882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TH!$Q$10:$Q$5708</definedName>
    <definedName name="_C112">TH!$T$10:$T$5708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TH!$A$9:$AC$5593</definedName>
    <definedName name="_xlnm._FilterDatabase" localSheetId="14" hidden="1">TK!$A$1:$J$1</definedName>
    <definedName name="_M">TH!$B$10:$B$5708</definedName>
    <definedName name="_N111">TH!$P$10:$P$5708</definedName>
    <definedName name="_N112">TH!$S$10:$S$5708</definedName>
    <definedName name="_TM1">IF('IN-TC'!$S$4=1,1,IF('IN-TC'!$S$4=2,4,IF('IN-TC'!$S$4=3,7,10)))</definedName>
    <definedName name="_TM2">IF('IN-TC'!$S$4=1,3,IF('IN-TC'!$S$4=2,6,IF('IN-TC'!$S$4=3,9,12)))</definedName>
    <definedName name="DG">TH!$J$10:$J$5708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TH!$H$10:$H$5708</definedName>
    <definedName name="KHC">TH!$M$10:$M$5708</definedName>
    <definedName name="KHN">TH!$L$10:$L$5708</definedName>
    <definedName name="Loai">OFFSET(TH!$N$5,,,COUNTA(TH!$N$5:$N$44018))</definedName>
    <definedName name="Loai1">OFFSET(TH!$O$5,,,COUNTA(TH!$O$5:$O$44018))</definedName>
    <definedName name="Loai2">OFFSET(TH!$R$5,,,COUNTA(TH!$R$5:$R$44018))</definedName>
    <definedName name="Loai4">OFFSET(TH!$X$5,,,COUNTA(TH!$X$5:$X$44018))</definedName>
    <definedName name="Loai6">OFFSET(TH!$Y$5,,,COUNTA(TH!$Y$5:$Y$44018))</definedName>
    <definedName name="Loai7">OFFSET(TH!$U$5,,,COUNTA(TH!$U$5:$U$44018))</definedName>
    <definedName name="Loai8">OFFSET(TH!$V$5,,,COUNTA(TH!$V$5:$V$44018))</definedName>
    <definedName name="Loai9">OFFSET(TH!$W$5,,,COUNTA(TH!$W$5:$W$44018))</definedName>
    <definedName name="MH">TH!$F$10:$F$5708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TH!$I$10:$I$5708</definedName>
    <definedName name="TH">TH!$K$10:$K$5708</definedName>
    <definedName name="TM">TH!$A$10:$M$5708</definedName>
  </definedNames>
  <calcPr calcId="144525"/>
</workbook>
</file>

<file path=xl/calcChain.xml><?xml version="1.0" encoding="utf-8"?>
<calcChain xmlns="http://schemas.openxmlformats.org/spreadsheetml/2006/main">
  <c r="W23" i="34" l="1"/>
  <c r="V23" i="34"/>
  <c r="T23" i="34"/>
  <c r="S23" i="34"/>
  <c r="R23" i="34"/>
  <c r="N23" i="34"/>
  <c r="C23" i="34"/>
  <c r="B23" i="34" s="1"/>
  <c r="Y23" i="34" s="1"/>
  <c r="K14" i="34"/>
  <c r="W2994" i="34"/>
  <c r="V2994" i="34"/>
  <c r="T2994" i="34"/>
  <c r="S2994" i="34"/>
  <c r="R2994" i="34"/>
  <c r="N2994" i="34"/>
  <c r="C2994" i="34"/>
  <c r="B2994" i="34"/>
  <c r="Y2994" i="34" s="1"/>
  <c r="A2994" i="34" l="1"/>
  <c r="O2994" i="34"/>
  <c r="A23" i="34"/>
  <c r="O23" i="34"/>
  <c r="P23" i="34"/>
  <c r="Q23" i="34"/>
  <c r="U23" i="34"/>
  <c r="P2994" i="34"/>
  <c r="Q2994" i="34"/>
  <c r="U2994" i="34"/>
  <c r="K2752" i="34"/>
  <c r="K2753" i="34"/>
  <c r="K2770" i="34"/>
  <c r="K2771" i="34"/>
  <c r="K11" i="34"/>
  <c r="K4024" i="34"/>
  <c r="K4025" i="34"/>
  <c r="K4026" i="34"/>
  <c r="K4027" i="34"/>
  <c r="K13" i="34"/>
  <c r="G1122" i="34"/>
  <c r="G1586" i="34"/>
  <c r="K1591" i="34" s="1"/>
  <c r="K24" i="34"/>
  <c r="K222" i="34"/>
  <c r="K376" i="34"/>
  <c r="K593" i="34"/>
  <c r="K10" i="34"/>
  <c r="K4028" i="34"/>
  <c r="K4029" i="34"/>
  <c r="K4030" i="34"/>
  <c r="K4031" i="34"/>
  <c r="K237" i="34"/>
  <c r="K242" i="34"/>
  <c r="K403" i="34"/>
  <c r="K610" i="34"/>
  <c r="K17" i="34"/>
  <c r="K18" i="34"/>
  <c r="K32" i="34"/>
  <c r="K33" i="34"/>
  <c r="K34" i="34"/>
  <c r="K35" i="34"/>
  <c r="K20" i="34"/>
  <c r="K21" i="34"/>
  <c r="K25" i="34"/>
  <c r="K26" i="34"/>
  <c r="K27" i="34"/>
  <c r="K28" i="34"/>
  <c r="K29" i="34"/>
  <c r="K30" i="34"/>
  <c r="K37" i="34"/>
  <c r="K39" i="34"/>
  <c r="K41" i="34"/>
  <c r="K43" i="34"/>
  <c r="K44" i="34"/>
  <c r="K45" i="34"/>
  <c r="K46" i="34"/>
  <c r="K48" i="34"/>
  <c r="K50" i="34"/>
  <c r="K54" i="34"/>
  <c r="K64" i="34"/>
  <c r="K69" i="34"/>
  <c r="K71" i="34"/>
  <c r="K76" i="34"/>
  <c r="K77" i="34"/>
  <c r="K78" i="34"/>
  <c r="K90" i="34"/>
  <c r="K92" i="34"/>
  <c r="K93" i="34"/>
  <c r="K95" i="34"/>
  <c r="K96" i="34"/>
  <c r="K102" i="34"/>
  <c r="K103" i="34"/>
  <c r="K104" i="34"/>
  <c r="K105" i="34"/>
  <c r="K107" i="34"/>
  <c r="K108" i="34"/>
  <c r="K109" i="34"/>
  <c r="K111" i="34"/>
  <c r="K112" i="34"/>
  <c r="K114" i="34"/>
  <c r="K115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3" i="34"/>
  <c r="K155" i="34"/>
  <c r="K163" i="34"/>
  <c r="K165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4" i="34"/>
  <c r="K205" i="34"/>
  <c r="K206" i="34"/>
  <c r="K208" i="34"/>
  <c r="K209" i="34"/>
  <c r="K210" i="34"/>
  <c r="K212" i="34"/>
  <c r="K221" i="34"/>
  <c r="K223" i="34"/>
  <c r="K224" i="34"/>
  <c r="K226" i="34"/>
  <c r="K227" i="34"/>
  <c r="K229" i="34"/>
  <c r="K231" i="34"/>
  <c r="K233" i="34" s="1"/>
  <c r="K238" i="34"/>
  <c r="K246" i="34"/>
  <c r="K249" i="34"/>
  <c r="K251" i="34"/>
  <c r="K252" i="34"/>
  <c r="K253" i="34"/>
  <c r="K254" i="34"/>
  <c r="K256" i="34"/>
  <c r="K257" i="34"/>
  <c r="K258" i="34"/>
  <c r="K259" i="34"/>
  <c r="K260" i="34"/>
  <c r="K261" i="34"/>
  <c r="K262" i="34"/>
  <c r="K263" i="34"/>
  <c r="K265" i="34"/>
  <c r="K266" i="34"/>
  <c r="K267" i="34"/>
  <c r="K268" i="34"/>
  <c r="K270" i="34"/>
  <c r="K272" i="34"/>
  <c r="K273" i="34"/>
  <c r="K274" i="34"/>
  <c r="K275" i="34"/>
  <c r="K277" i="34"/>
  <c r="K286" i="34"/>
  <c r="K287" i="34"/>
  <c r="K288" i="34"/>
  <c r="K289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7" i="34"/>
  <c r="K330" i="34"/>
  <c r="K332" i="34"/>
  <c r="K337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401" i="34"/>
  <c r="K404" i="34"/>
  <c r="K407" i="34"/>
  <c r="K408" i="34"/>
  <c r="K409" i="34"/>
  <c r="K411" i="34"/>
  <c r="K414" i="34"/>
  <c r="K415" i="34"/>
  <c r="K416" i="34"/>
  <c r="K417" i="34"/>
  <c r="K418" i="34"/>
  <c r="K419" i="34"/>
  <c r="K421" i="34"/>
  <c r="K423" i="34"/>
  <c r="K425" i="34" s="1"/>
  <c r="K434" i="34"/>
  <c r="K435" i="34"/>
  <c r="K437" i="34"/>
  <c r="K441" i="34"/>
  <c r="K443" i="34"/>
  <c r="K446" i="34"/>
  <c r="K447" i="34"/>
  <c r="K449" i="34"/>
  <c r="K450" i="34"/>
  <c r="K451" i="34"/>
  <c r="K452" i="34"/>
  <c r="K454" i="34"/>
  <c r="K455" i="34"/>
  <c r="K456" i="34"/>
  <c r="K457" i="34"/>
  <c r="K459" i="34"/>
  <c r="K461" i="34"/>
  <c r="K462" i="34"/>
  <c r="K464" i="34"/>
  <c r="K465" i="34"/>
  <c r="K466" i="34"/>
  <c r="K467" i="34"/>
  <c r="K483" i="34"/>
  <c r="K484" i="34"/>
  <c r="K485" i="34"/>
  <c r="K486" i="34"/>
  <c r="K487" i="34"/>
  <c r="K488" i="34"/>
  <c r="K489" i="34"/>
  <c r="K490" i="34"/>
  <c r="K491" i="34"/>
  <c r="K492" i="34"/>
  <c r="K493" i="34"/>
  <c r="K497" i="34"/>
  <c r="K498" i="34"/>
  <c r="K499" i="34"/>
  <c r="K500" i="34"/>
  <c r="K501" i="34"/>
  <c r="K502" i="34"/>
  <c r="K503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7" i="34"/>
  <c r="K547" i="34"/>
  <c r="K549" i="34"/>
  <c r="K551" i="34"/>
  <c r="K552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5" i="34"/>
  <c r="K590" i="34"/>
  <c r="K594" i="34"/>
  <c r="K599" i="34"/>
  <c r="K600" i="34"/>
  <c r="K602" i="34"/>
  <c r="K603" i="34"/>
  <c r="K605" i="34"/>
  <c r="K607" i="34"/>
  <c r="K611" i="34"/>
  <c r="K612" i="34"/>
  <c r="K616" i="34"/>
  <c r="K617" i="34"/>
  <c r="K618" i="34"/>
  <c r="K620" i="34"/>
  <c r="K627" i="34"/>
  <c r="K629" i="34"/>
  <c r="K631" i="34"/>
  <c r="K634" i="34"/>
  <c r="K636" i="34"/>
  <c r="K639" i="34"/>
  <c r="K641" i="34"/>
  <c r="K643" i="34"/>
  <c r="K645" i="34"/>
  <c r="K660" i="34"/>
  <c r="K661" i="34"/>
  <c r="K662" i="34"/>
  <c r="K663" i="34"/>
  <c r="K665" i="34"/>
  <c r="K668" i="34"/>
  <c r="K669" i="34"/>
  <c r="K671" i="34"/>
  <c r="K673" i="34" s="1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9" i="34"/>
  <c r="K811" i="34"/>
  <c r="K812" i="34"/>
  <c r="K813" i="34"/>
  <c r="K814" i="34"/>
  <c r="K816" i="34"/>
  <c r="K824" i="34"/>
  <c r="K825" i="34"/>
  <c r="K826" i="34"/>
  <c r="K827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8" i="34"/>
  <c r="K909" i="34"/>
  <c r="K910" i="34"/>
  <c r="K918" i="34"/>
  <c r="K919" i="34"/>
  <c r="K929" i="34"/>
  <c r="K930" i="34"/>
  <c r="K931" i="34"/>
  <c r="K951" i="34"/>
  <c r="K952" i="34"/>
  <c r="K953" i="34"/>
  <c r="K954" i="34"/>
  <c r="K955" i="34"/>
  <c r="K956" i="34"/>
  <c r="K957" i="34"/>
  <c r="K961" i="34"/>
  <c r="K963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95" i="34"/>
  <c r="K1100" i="34"/>
  <c r="K1103" i="34"/>
  <c r="K1105" i="34"/>
  <c r="K1106" i="34"/>
  <c r="K1109" i="34"/>
  <c r="K1110" i="34"/>
  <c r="K1111" i="34"/>
  <c r="K1112" i="34"/>
  <c r="K1114" i="34"/>
  <c r="K1119" i="34"/>
  <c r="G1123" i="34"/>
  <c r="K1126" i="34" s="1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7" i="34"/>
  <c r="K1248" i="34"/>
  <c r="K1249" i="34"/>
  <c r="K1255" i="34"/>
  <c r="K1256" i="34"/>
  <c r="K1257" i="34"/>
  <c r="K1258" i="34"/>
  <c r="K1259" i="34"/>
  <c r="K1260" i="34"/>
  <c r="K1261" i="34"/>
  <c r="K1262" i="34"/>
  <c r="K1263" i="34"/>
  <c r="K1264" i="34"/>
  <c r="K1266" i="34"/>
  <c r="K1269" i="34"/>
  <c r="K1271" i="34"/>
  <c r="K1273" i="34"/>
  <c r="K1274" i="34"/>
  <c r="K1275" i="34"/>
  <c r="K1276" i="34"/>
  <c r="K1277" i="34"/>
  <c r="K1278" i="34"/>
  <c r="K1279" i="34"/>
  <c r="K1280" i="34"/>
  <c r="K1281" i="34"/>
  <c r="K1282" i="34"/>
  <c r="K1284" i="34"/>
  <c r="K1286" i="34"/>
  <c r="K1291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3" i="34"/>
  <c r="K1314" i="34"/>
  <c r="K1315" i="34"/>
  <c r="K1316" i="34"/>
  <c r="K1317" i="34"/>
  <c r="K1318" i="34"/>
  <c r="K1319" i="34"/>
  <c r="K1320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7" i="34"/>
  <c r="K1378" i="34"/>
  <c r="K1379" i="34"/>
  <c r="K1380" i="34"/>
  <c r="K1383" i="34"/>
  <c r="K1390" i="34"/>
  <c r="K1393" i="34"/>
  <c r="K1394" i="34"/>
  <c r="K1396" i="34"/>
  <c r="K1398" i="34"/>
  <c r="K1407" i="34"/>
  <c r="K1410" i="34"/>
  <c r="K1411" i="34"/>
  <c r="K1412" i="34"/>
  <c r="K1413" i="34"/>
  <c r="K1420" i="34"/>
  <c r="K1421" i="34"/>
  <c r="K1422" i="34"/>
  <c r="K1423" i="34"/>
  <c r="K1425" i="34"/>
  <c r="K1426" i="34"/>
  <c r="K1427" i="34"/>
  <c r="K1428" i="34"/>
  <c r="K1433" i="34"/>
  <c r="K1435" i="34"/>
  <c r="K1437" i="34"/>
  <c r="K1438" i="34"/>
  <c r="K1439" i="34"/>
  <c r="K1440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4" i="34"/>
  <c r="K1577" i="34"/>
  <c r="K1580" i="34"/>
  <c r="K1589" i="34"/>
  <c r="G1587" i="34"/>
  <c r="K1598" i="34" s="1"/>
  <c r="K1600" i="34" s="1"/>
  <c r="K1593" i="34"/>
  <c r="K1597" i="34"/>
  <c r="K1599" i="34" s="1"/>
  <c r="K1601" i="34"/>
  <c r="K1602" i="34"/>
  <c r="K1604" i="34"/>
  <c r="K1605" i="34"/>
  <c r="K1606" i="34"/>
  <c r="K1607" i="34"/>
  <c r="K1608" i="34"/>
  <c r="K1610" i="34"/>
  <c r="K1613" i="34"/>
  <c r="K1614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92" i="34"/>
  <c r="K1693" i="34"/>
  <c r="K1694" i="34"/>
  <c r="K1695" i="34"/>
  <c r="K1696" i="34"/>
  <c r="K1697" i="34"/>
  <c r="K1702" i="34"/>
  <c r="K1703" i="34"/>
  <c r="K1706" i="34"/>
  <c r="K1707" i="34"/>
  <c r="K1710" i="34"/>
  <c r="K1711" i="34"/>
  <c r="K1712" i="34"/>
  <c r="K1713" i="34"/>
  <c r="K1714" i="34"/>
  <c r="K1715" i="34"/>
  <c r="K1716" i="34"/>
  <c r="K1717" i="34"/>
  <c r="K1718" i="34"/>
  <c r="K1719" i="34"/>
  <c r="K1721" i="34"/>
  <c r="K1728" i="34"/>
  <c r="K1729" i="34"/>
  <c r="K1730" i="34"/>
  <c r="K1731" i="34"/>
  <c r="K1739" i="34"/>
  <c r="K1740" i="34"/>
  <c r="K1741" i="34"/>
  <c r="K1742" i="34"/>
  <c r="K1749" i="34"/>
  <c r="K1760" i="34"/>
  <c r="K1761" i="34"/>
  <c r="K1773" i="34"/>
  <c r="K1774" i="34"/>
  <c r="K1778" i="34"/>
  <c r="K1779" i="34"/>
  <c r="K1780" i="34"/>
  <c r="K1781" i="34"/>
  <c r="K1782" i="34"/>
  <c r="K1783" i="34"/>
  <c r="K1784" i="34"/>
  <c r="K1786" i="34"/>
  <c r="K1788" i="34"/>
  <c r="K179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8" i="34"/>
  <c r="K1854" i="34"/>
  <c r="K1855" i="34"/>
  <c r="K1856" i="34"/>
  <c r="K1857" i="34"/>
  <c r="K1859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5" i="34"/>
  <c r="G1997" i="34"/>
  <c r="K2000" i="34" s="1"/>
  <c r="G1998" i="34"/>
  <c r="K2005" i="34" s="1"/>
  <c r="K2013" i="34"/>
  <c r="K2014" i="34"/>
  <c r="K2017" i="34"/>
  <c r="K2018" i="34"/>
  <c r="K2019" i="34"/>
  <c r="K2020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50" i="34"/>
  <c r="K2053" i="34"/>
  <c r="K2054" i="34"/>
  <c r="K2055" i="34"/>
  <c r="K2056" i="34"/>
  <c r="K2057" i="34"/>
  <c r="K2059" i="34"/>
  <c r="K2060" i="34"/>
  <c r="K2062" i="34"/>
  <c r="K2063" i="34"/>
  <c r="K2064" i="34"/>
  <c r="K2066" i="34"/>
  <c r="K2067" i="34"/>
  <c r="K2068" i="34"/>
  <c r="K2069" i="34"/>
  <c r="K2070" i="34"/>
  <c r="K2071" i="34"/>
  <c r="K2075" i="34"/>
  <c r="K2076" i="34"/>
  <c r="K2083" i="34"/>
  <c r="K2084" i="34"/>
  <c r="K2085" i="34"/>
  <c r="K2087" i="34"/>
  <c r="K2088" i="34"/>
  <c r="K2092" i="34"/>
  <c r="K2093" i="34"/>
  <c r="K2094" i="34"/>
  <c r="K2095" i="34"/>
  <c r="K2096" i="34"/>
  <c r="K2104" i="34"/>
  <c r="K2105" i="34"/>
  <c r="K2106" i="34"/>
  <c r="K2107" i="34"/>
  <c r="K2108" i="34"/>
  <c r="K2109" i="34"/>
  <c r="K2110" i="34"/>
  <c r="K2111" i="34"/>
  <c r="K2112" i="34"/>
  <c r="K2115" i="34"/>
  <c r="K2116" i="34"/>
  <c r="K2118" i="34"/>
  <c r="K2120" i="34"/>
  <c r="K2122" i="34"/>
  <c r="K2123" i="34"/>
  <c r="K2124" i="34"/>
  <c r="K2125" i="34"/>
  <c r="K2127" i="34"/>
  <c r="K2128" i="34"/>
  <c r="K2129" i="34"/>
  <c r="K2135" i="34"/>
  <c r="K2138" i="34"/>
  <c r="K2140" i="34"/>
  <c r="K2144" i="34"/>
  <c r="K2145" i="34"/>
  <c r="K2146" i="34"/>
  <c r="K2147" i="34"/>
  <c r="K2149" i="34"/>
  <c r="K2155" i="34"/>
  <c r="K2156" i="34"/>
  <c r="K2157" i="34"/>
  <c r="K2158" i="34"/>
  <c r="K2166" i="34"/>
  <c r="K2173" i="34"/>
  <c r="K2181" i="34"/>
  <c r="K2185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G2351" i="34"/>
  <c r="K2354" i="34" s="1"/>
  <c r="G2352" i="34"/>
  <c r="K2363" i="34" s="1"/>
  <c r="K2365" i="34" s="1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5" i="34"/>
  <c r="K2406" i="34"/>
  <c r="K2407" i="34"/>
  <c r="K2408" i="34"/>
  <c r="K2409" i="34"/>
  <c r="K2419" i="34"/>
  <c r="K2420" i="34"/>
  <c r="K2421" i="34"/>
  <c r="K2422" i="34"/>
  <c r="K2423" i="34"/>
  <c r="K2424" i="34"/>
  <c r="K2425" i="34"/>
  <c r="K2426" i="34"/>
  <c r="K2427" i="34"/>
  <c r="K2429" i="34"/>
  <c r="K2434" i="34"/>
  <c r="K2435" i="34"/>
  <c r="K2437" i="34"/>
  <c r="K2439" i="34"/>
  <c r="K2444" i="34"/>
  <c r="K2452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9" i="34"/>
  <c r="K2480" i="34"/>
  <c r="K2481" i="34"/>
  <c r="K2482" i="34"/>
  <c r="K2483" i="34"/>
  <c r="K2485" i="34"/>
  <c r="K2491" i="34"/>
  <c r="K2492" i="34"/>
  <c r="K2493" i="34"/>
  <c r="K2494" i="34"/>
  <c r="K2495" i="34"/>
  <c r="K2496" i="34"/>
  <c r="K2497" i="34"/>
  <c r="K2498" i="34"/>
  <c r="K2499" i="34"/>
  <c r="K2501" i="34"/>
  <c r="K2506" i="34"/>
  <c r="K2507" i="34"/>
  <c r="K2508" i="34"/>
  <c r="K2509" i="34"/>
  <c r="K2513" i="34"/>
  <c r="K2515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603" i="34"/>
  <c r="K2605" i="34"/>
  <c r="K2607" i="34"/>
  <c r="K2608" i="34"/>
  <c r="K2611" i="34"/>
  <c r="K2612" i="34"/>
  <c r="K2613" i="34"/>
  <c r="K2614" i="34"/>
  <c r="K2616" i="34"/>
  <c r="G2626" i="34"/>
  <c r="K2635" i="34" s="1"/>
  <c r="G2627" i="34"/>
  <c r="K2630" i="34" s="1"/>
  <c r="K2633" i="34"/>
  <c r="K2642" i="34"/>
  <c r="K2646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2" i="34"/>
  <c r="K2744" i="34"/>
  <c r="K2745" i="34"/>
  <c r="K2750" i="34"/>
  <c r="K2751" i="34"/>
  <c r="K2755" i="34"/>
  <c r="K2758" i="34"/>
  <c r="K2773" i="34"/>
  <c r="K2779" i="34"/>
  <c r="K2780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800" i="34"/>
  <c r="K2801" i="34"/>
  <c r="K2804" i="34"/>
  <c r="K2806" i="34"/>
  <c r="K2808" i="34"/>
  <c r="K2812" i="34"/>
  <c r="K2814" i="34"/>
  <c r="K2818" i="34"/>
  <c r="K2820" i="34"/>
  <c r="K2821" i="34"/>
  <c r="K2827" i="34"/>
  <c r="K2847" i="34"/>
  <c r="K2851" i="34"/>
  <c r="K2852" i="34"/>
  <c r="K2853" i="34"/>
  <c r="K2854" i="34"/>
  <c r="K2862" i="34"/>
  <c r="K2863" i="34"/>
  <c r="K2864" i="34"/>
  <c r="K2865" i="34"/>
  <c r="K2866" i="34"/>
  <c r="K2868" i="34"/>
  <c r="K2869" i="34"/>
  <c r="K2870" i="34"/>
  <c r="K2871" i="34"/>
  <c r="K2872" i="34"/>
  <c r="K2873" i="34"/>
  <c r="K2874" i="34"/>
  <c r="K2876" i="34"/>
  <c r="K2883" i="34"/>
  <c r="K2884" i="34"/>
  <c r="K2885" i="34"/>
  <c r="K2886" i="34"/>
  <c r="K2887" i="34"/>
  <c r="K2895" i="34"/>
  <c r="K2899" i="34"/>
  <c r="K2903" i="34"/>
  <c r="K2904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8" i="34"/>
  <c r="K2969" i="34"/>
  <c r="K2971" i="34"/>
  <c r="K2973" i="34"/>
  <c r="K2977" i="34"/>
  <c r="K2984" i="34"/>
  <c r="G2992" i="34"/>
  <c r="K3002" i="34" s="1"/>
  <c r="G2993" i="34"/>
  <c r="K3003" i="34" s="1"/>
  <c r="K3009" i="34"/>
  <c r="K3010" i="34"/>
  <c r="K3012" i="34"/>
  <c r="K3014" i="34"/>
  <c r="K3015" i="34"/>
  <c r="K3017" i="34"/>
  <c r="K3018" i="34"/>
  <c r="K3020" i="34"/>
  <c r="K3021" i="34"/>
  <c r="K3022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4" i="34"/>
  <c r="K3090" i="34"/>
  <c r="K3091" i="34"/>
  <c r="K3096" i="34"/>
  <c r="K3097" i="34"/>
  <c r="K3099" i="34"/>
  <c r="K3102" i="34"/>
  <c r="K3103" i="34"/>
  <c r="K3104" i="34"/>
  <c r="K3105" i="34"/>
  <c r="K3106" i="34"/>
  <c r="K3107" i="34"/>
  <c r="K3108" i="34"/>
  <c r="K3110" i="34"/>
  <c r="K3114" i="34"/>
  <c r="K3115" i="34"/>
  <c r="K3120" i="34"/>
  <c r="K3122" i="34"/>
  <c r="K3124" i="34"/>
  <c r="K3125" i="34"/>
  <c r="K3126" i="34"/>
  <c r="K3128" i="34"/>
  <c r="K3130" i="34"/>
  <c r="K3131" i="34"/>
  <c r="K3132" i="34"/>
  <c r="K3133" i="34"/>
  <c r="K3134" i="34"/>
  <c r="K3135" i="34"/>
  <c r="K3136" i="34"/>
  <c r="K3137" i="34"/>
  <c r="K3138" i="34"/>
  <c r="K3140" i="34"/>
  <c r="K3141" i="34"/>
  <c r="K3142" i="34"/>
  <c r="K3149" i="34"/>
  <c r="K3152" i="34"/>
  <c r="K3157" i="34"/>
  <c r="K3164" i="34"/>
  <c r="K3166" i="34"/>
  <c r="K3168" i="34"/>
  <c r="K3178" i="34"/>
  <c r="K3203" i="34"/>
  <c r="K3204" i="34"/>
  <c r="K3206" i="34"/>
  <c r="K3207" i="34"/>
  <c r="K3212" i="34"/>
  <c r="K3214" i="34"/>
  <c r="K3215" i="34"/>
  <c r="K3217" i="34"/>
  <c r="K3219" i="34"/>
  <c r="K3234" i="34"/>
  <c r="K3238" i="34"/>
  <c r="K3243" i="34"/>
  <c r="K3244" i="34"/>
  <c r="K3248" i="34"/>
  <c r="K3253" i="34"/>
  <c r="K3254" i="34"/>
  <c r="K3255" i="34"/>
  <c r="K3256" i="34"/>
  <c r="K3257" i="34"/>
  <c r="K3258" i="34"/>
  <c r="K3259" i="34"/>
  <c r="K3260" i="34"/>
  <c r="K3261" i="34"/>
  <c r="K3263" i="34"/>
  <c r="K3264" i="34"/>
  <c r="K3265" i="34"/>
  <c r="K3266" i="34"/>
  <c r="K3267" i="34"/>
  <c r="K3268" i="34"/>
  <c r="K3269" i="34"/>
  <c r="K3270" i="34"/>
  <c r="K3271" i="34"/>
  <c r="K3272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4" i="34"/>
  <c r="K3355" i="34"/>
  <c r="K3357" i="34"/>
  <c r="K3358" i="34"/>
  <c r="K3359" i="34"/>
  <c r="K3360" i="34"/>
  <c r="K3361" i="34"/>
  <c r="K3362" i="34"/>
  <c r="K3363" i="34"/>
  <c r="K3366" i="34"/>
  <c r="K3368" i="34"/>
  <c r="K3369" i="34"/>
  <c r="K3370" i="34"/>
  <c r="K3371" i="34"/>
  <c r="K3378" i="34"/>
  <c r="G3384" i="34"/>
  <c r="K3387" i="34" s="1"/>
  <c r="G3385" i="34"/>
  <c r="K3392" i="34" s="1"/>
  <c r="K3400" i="34"/>
  <c r="K3401" i="34"/>
  <c r="K3402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8" i="34"/>
  <c r="K3479" i="34"/>
  <c r="K3480" i="34"/>
  <c r="K3481" i="34"/>
  <c r="K3482" i="34"/>
  <c r="K3483" i="34"/>
  <c r="K3484" i="34"/>
  <c r="K3485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8" i="34"/>
  <c r="K3529" i="34"/>
  <c r="K3531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5" i="34"/>
  <c r="K3578" i="34"/>
  <c r="K3579" i="34"/>
  <c r="K3580" i="34"/>
  <c r="K3587" i="34"/>
  <c r="K3588" i="34"/>
  <c r="K3589" i="34"/>
  <c r="K3590" i="34"/>
  <c r="K3591" i="34"/>
  <c r="K3592" i="34"/>
  <c r="K3593" i="34"/>
  <c r="K3597" i="34"/>
  <c r="K3599" i="34"/>
  <c r="K3601" i="34"/>
  <c r="K3607" i="34"/>
  <c r="K3611" i="34"/>
  <c r="K3614" i="34"/>
  <c r="K3615" i="34"/>
  <c r="K3616" i="34"/>
  <c r="K3617" i="34"/>
  <c r="K3618" i="34"/>
  <c r="K3619" i="34"/>
  <c r="K3620" i="34"/>
  <c r="K3621" i="34"/>
  <c r="K3622" i="34"/>
  <c r="K3623" i="34"/>
  <c r="K3625" i="34"/>
  <c r="K3627" i="34"/>
  <c r="K3628" i="34"/>
  <c r="K3629" i="34"/>
  <c r="K3630" i="34"/>
  <c r="K3631" i="34"/>
  <c r="K3633" i="34"/>
  <c r="K3640" i="34"/>
  <c r="K3642" i="34"/>
  <c r="K3654" i="34"/>
  <c r="K3655" i="34"/>
  <c r="K3656" i="34"/>
  <c r="K3658" i="34"/>
  <c r="K3660" i="34"/>
  <c r="K3662" i="34"/>
  <c r="K3669" i="34"/>
  <c r="K3671" i="34"/>
  <c r="K3672" i="34"/>
  <c r="K3673" i="34"/>
  <c r="K3674" i="34"/>
  <c r="K3675" i="34"/>
  <c r="K3677" i="34"/>
  <c r="K3678" i="34"/>
  <c r="K3679" i="34"/>
  <c r="K3680" i="34"/>
  <c r="K3682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33" i="34"/>
  <c r="G3746" i="34"/>
  <c r="K3755" i="34" s="1"/>
  <c r="G3747" i="34"/>
  <c r="K3758" i="34" s="1"/>
  <c r="K3760" i="34" s="1"/>
  <c r="K3762" i="34"/>
  <c r="K3763" i="34"/>
  <c r="K3764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9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6" i="34"/>
  <c r="K4018" i="34"/>
  <c r="K4019" i="34"/>
  <c r="K4020" i="34"/>
  <c r="K4021" i="34"/>
  <c r="K4022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W3650" i="34"/>
  <c r="V3650" i="34"/>
  <c r="N3650" i="34"/>
  <c r="C3650" i="34"/>
  <c r="B3650" i="34" s="1"/>
  <c r="W3649" i="34"/>
  <c r="V3649" i="34"/>
  <c r="N3649" i="34"/>
  <c r="C3649" i="34"/>
  <c r="B3649" i="34" s="1"/>
  <c r="A3649" i="34" s="1"/>
  <c r="W3648" i="34"/>
  <c r="V3648" i="34"/>
  <c r="N3648" i="34"/>
  <c r="C3648" i="34"/>
  <c r="B3648" i="34" s="1"/>
  <c r="A3648" i="34" s="1"/>
  <c r="W3225" i="34"/>
  <c r="V3225" i="34"/>
  <c r="N3225" i="34"/>
  <c r="C3225" i="34"/>
  <c r="B3225" i="34" s="1"/>
  <c r="W3158" i="34"/>
  <c r="V3158" i="34"/>
  <c r="N3158" i="34"/>
  <c r="C3158" i="34"/>
  <c r="B3158" i="34" s="1"/>
  <c r="A3158" i="34" s="1"/>
  <c r="W1737" i="34"/>
  <c r="V1737" i="34"/>
  <c r="N1737" i="34"/>
  <c r="C1737" i="34"/>
  <c r="B1737" i="34" s="1"/>
  <c r="A1737" i="34" s="1"/>
  <c r="W1736" i="34"/>
  <c r="V1736" i="34"/>
  <c r="N1736" i="34"/>
  <c r="C1736" i="34"/>
  <c r="B1736" i="34" s="1"/>
  <c r="A1736" i="34" s="1"/>
  <c r="W1735" i="34"/>
  <c r="V1735" i="34"/>
  <c r="N1735" i="34"/>
  <c r="C1735" i="34"/>
  <c r="B1735" i="34" s="1"/>
  <c r="P3" i="56"/>
  <c r="Q3" i="56"/>
  <c r="D7" i="56"/>
  <c r="E6" i="43"/>
  <c r="A5" i="43"/>
  <c r="X7" i="34"/>
  <c r="X4288" i="34" s="1"/>
  <c r="X5140" i="34"/>
  <c r="X4613" i="34"/>
  <c r="X4877" i="34"/>
  <c r="X4941" i="34"/>
  <c r="X5085" i="34"/>
  <c r="X5129" i="34"/>
  <c r="X5321" i="34"/>
  <c r="X5349" i="34"/>
  <c r="X4354" i="34"/>
  <c r="X4410" i="34"/>
  <c r="X4530" i="34"/>
  <c r="X4578" i="34"/>
  <c r="X4690" i="34"/>
  <c r="X4770" i="34"/>
  <c r="X4846" i="34"/>
  <c r="X4866" i="34"/>
  <c r="X4974" i="34"/>
  <c r="X4986" i="34"/>
  <c r="X5070" i="34"/>
  <c r="X5126" i="34"/>
  <c r="X5214" i="34"/>
  <c r="X5238" i="34"/>
  <c r="X5326" i="34"/>
  <c r="X5342" i="34"/>
  <c r="X4225" i="34"/>
  <c r="X4259" i="34"/>
  <c r="X4327" i="34"/>
  <c r="X4343" i="34"/>
  <c r="X4407" i="34"/>
  <c r="X4435" i="34"/>
  <c r="X4495" i="34"/>
  <c r="X4527" i="34"/>
  <c r="X4599" i="34"/>
  <c r="X4607" i="34"/>
  <c r="X4687" i="34"/>
  <c r="X4695" i="34"/>
  <c r="X4755" i="34"/>
  <c r="X4799" i="34"/>
  <c r="X4863" i="34"/>
  <c r="X4887" i="34"/>
  <c r="X4943" i="34"/>
  <c r="X4963" i="34"/>
  <c r="X5035" i="34"/>
  <c r="X5055" i="34"/>
  <c r="X5115" i="34"/>
  <c r="X5127" i="34"/>
  <c r="X5167" i="34"/>
  <c r="X5191" i="34"/>
  <c r="X5243" i="34"/>
  <c r="X5263" i="34"/>
  <c r="X5295" i="34"/>
  <c r="X5307" i="34"/>
  <c r="X5351" i="34"/>
  <c r="X5355" i="34"/>
  <c r="X5585" i="34"/>
  <c r="X5565" i="34"/>
  <c r="X5533" i="34"/>
  <c r="X5517" i="34"/>
  <c r="X5481" i="34"/>
  <c r="X5473" i="34"/>
  <c r="X5433" i="34"/>
  <c r="X5417" i="34"/>
  <c r="X5584" i="34"/>
  <c r="X5580" i="34"/>
  <c r="X5540" i="34"/>
  <c r="X5532" i="34"/>
  <c r="X5492" i="34"/>
  <c r="X5472" i="34"/>
  <c r="X5444" i="34"/>
  <c r="X5440" i="34"/>
  <c r="X5408" i="34"/>
  <c r="X5404" i="34"/>
  <c r="X5587" i="34"/>
  <c r="X5571" i="34"/>
  <c r="X5543" i="34"/>
  <c r="X5535" i="34"/>
  <c r="X5507" i="34"/>
  <c r="X5503" i="34"/>
  <c r="X5471" i="34"/>
  <c r="X5459" i="34"/>
  <c r="X5427" i="34"/>
  <c r="X5423" i="34"/>
  <c r="X5395" i="34"/>
  <c r="X5383" i="34"/>
  <c r="X5578" i="34"/>
  <c r="X5562" i="34"/>
  <c r="X5538" i="34"/>
  <c r="X5534" i="34"/>
  <c r="X5510" i="34"/>
  <c r="X5506" i="34"/>
  <c r="X5486" i="34"/>
  <c r="X5474" i="34"/>
  <c r="X5458" i="34"/>
  <c r="X5454" i="34"/>
  <c r="X5438" i="34"/>
  <c r="X5434" i="34"/>
  <c r="X5418" i="34"/>
  <c r="X5410" i="34"/>
  <c r="X5394" i="34"/>
  <c r="X5390" i="34"/>
  <c r="A67" i="60"/>
  <c r="W1409" i="34"/>
  <c r="V1409" i="34"/>
  <c r="N1409" i="34"/>
  <c r="C1409" i="34"/>
  <c r="B1409" i="34" s="1"/>
  <c r="A1409" i="34" s="1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R51" i="34"/>
  <c r="S51" i="34"/>
  <c r="T51" i="34"/>
  <c r="V51" i="34"/>
  <c r="W51" i="34"/>
  <c r="N52" i="34"/>
  <c r="V52" i="34"/>
  <c r="W52" i="34"/>
  <c r="N53" i="34"/>
  <c r="V53" i="34"/>
  <c r="W53" i="34"/>
  <c r="N54" i="34"/>
  <c r="R54" i="34"/>
  <c r="S54" i="34"/>
  <c r="T54" i="34"/>
  <c r="V54" i="34"/>
  <c r="W54" i="34"/>
  <c r="N55" i="34"/>
  <c r="R55" i="34"/>
  <c r="S55" i="34"/>
  <c r="T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R73" i="34"/>
  <c r="S73" i="34"/>
  <c r="T73" i="34"/>
  <c r="V73" i="34"/>
  <c r="W73" i="34"/>
  <c r="N74" i="34"/>
  <c r="V74" i="34"/>
  <c r="W74" i="34"/>
  <c r="N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R79" i="34"/>
  <c r="S79" i="34"/>
  <c r="T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R97" i="34"/>
  <c r="S97" i="34"/>
  <c r="T97" i="34"/>
  <c r="V97" i="34"/>
  <c r="W97" i="34"/>
  <c r="N98" i="34"/>
  <c r="V98" i="34"/>
  <c r="W98" i="34"/>
  <c r="N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R156" i="34"/>
  <c r="S156" i="34"/>
  <c r="T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R202" i="34"/>
  <c r="S202" i="34"/>
  <c r="T202" i="34"/>
  <c r="V202" i="34"/>
  <c r="W202" i="34"/>
  <c r="N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R233" i="34"/>
  <c r="S233" i="34"/>
  <c r="T233" i="34"/>
  <c r="V233" i="34"/>
  <c r="W233" i="34"/>
  <c r="N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V239" i="34"/>
  <c r="W239" i="34"/>
  <c r="N240" i="34"/>
  <c r="V240" i="34"/>
  <c r="W240" i="34"/>
  <c r="N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R337" i="34"/>
  <c r="S337" i="34"/>
  <c r="T337" i="34"/>
  <c r="V337" i="34"/>
  <c r="W337" i="34"/>
  <c r="N338" i="34"/>
  <c r="V338" i="34"/>
  <c r="W338" i="34"/>
  <c r="N339" i="34"/>
  <c r="V339" i="34"/>
  <c r="W339" i="34"/>
  <c r="N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V374" i="34"/>
  <c r="W374" i="34"/>
  <c r="N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V428" i="34"/>
  <c r="W428" i="34"/>
  <c r="N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R438" i="34"/>
  <c r="S438" i="34"/>
  <c r="T438" i="34"/>
  <c r="V438" i="34"/>
  <c r="W438" i="34"/>
  <c r="N439" i="34"/>
  <c r="V439" i="34"/>
  <c r="W439" i="34"/>
  <c r="N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V481" i="34"/>
  <c r="W481" i="34"/>
  <c r="N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R538" i="34"/>
  <c r="S538" i="34"/>
  <c r="T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R586" i="34"/>
  <c r="S586" i="34"/>
  <c r="T586" i="34"/>
  <c r="V586" i="34"/>
  <c r="W586" i="34"/>
  <c r="N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R590" i="34"/>
  <c r="S590" i="34"/>
  <c r="T590" i="34"/>
  <c r="V590" i="34"/>
  <c r="W590" i="34"/>
  <c r="N591" i="34"/>
  <c r="V591" i="34"/>
  <c r="W591" i="34"/>
  <c r="N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R608" i="34"/>
  <c r="S608" i="34"/>
  <c r="T608" i="34"/>
  <c r="V608" i="34"/>
  <c r="W608" i="34"/>
  <c r="N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R614" i="34"/>
  <c r="S614" i="34"/>
  <c r="T614" i="34"/>
  <c r="V614" i="34"/>
  <c r="W614" i="34"/>
  <c r="N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R830" i="34"/>
  <c r="S830" i="34"/>
  <c r="T830" i="34"/>
  <c r="V830" i="34"/>
  <c r="W830" i="34"/>
  <c r="N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R912" i="34"/>
  <c r="S912" i="34"/>
  <c r="T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V917" i="34"/>
  <c r="W917" i="34"/>
  <c r="N918" i="34"/>
  <c r="R918" i="34"/>
  <c r="S918" i="34"/>
  <c r="T918" i="34"/>
  <c r="V918" i="34"/>
  <c r="W918" i="34"/>
  <c r="N919" i="34"/>
  <c r="R919" i="34"/>
  <c r="S919" i="34"/>
  <c r="T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V1090" i="34"/>
  <c r="W1090" i="34"/>
  <c r="N1091" i="34"/>
  <c r="V1091" i="34"/>
  <c r="W1091" i="34"/>
  <c r="N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V1097" i="34"/>
  <c r="W1097" i="34"/>
  <c r="N1098" i="34"/>
  <c r="V1098" i="34"/>
  <c r="W1098" i="34"/>
  <c r="N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V1268" i="34"/>
  <c r="W1268" i="34"/>
  <c r="N1269" i="34"/>
  <c r="V1269" i="34"/>
  <c r="W1269" i="34"/>
  <c r="N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V1288" i="34"/>
  <c r="W1288" i="34"/>
  <c r="N1289" i="34"/>
  <c r="V1289" i="34"/>
  <c r="W1289" i="34"/>
  <c r="N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V1311" i="34"/>
  <c r="W1311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V1382" i="34"/>
  <c r="W1382" i="34"/>
  <c r="N1312" i="34"/>
  <c r="V1312" i="34"/>
  <c r="W1312" i="34"/>
  <c r="N1383" i="34"/>
  <c r="V1383" i="34"/>
  <c r="W1383" i="34"/>
  <c r="N1384" i="34"/>
  <c r="V1384" i="34"/>
  <c r="W1384" i="34"/>
  <c r="N1385" i="34"/>
  <c r="V1385" i="34"/>
  <c r="W1385" i="34"/>
  <c r="N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8" i="34"/>
  <c r="V1408" i="34"/>
  <c r="W1408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V1430" i="34"/>
  <c r="W1430" i="34"/>
  <c r="N1431" i="34"/>
  <c r="V1431" i="34"/>
  <c r="W1431" i="34"/>
  <c r="N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V1442" i="34"/>
  <c r="W1442" i="34"/>
  <c r="N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V1576" i="34"/>
  <c r="W1576" i="34"/>
  <c r="N1577" i="34"/>
  <c r="V1577" i="34"/>
  <c r="W1577" i="34"/>
  <c r="N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V1585" i="34"/>
  <c r="W1585" i="34"/>
  <c r="N1586" i="34"/>
  <c r="V1586" i="34"/>
  <c r="W1586" i="34"/>
  <c r="N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V1708" i="34"/>
  <c r="W1708" i="34"/>
  <c r="N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V1733" i="34"/>
  <c r="W1733" i="34"/>
  <c r="N1734" i="34"/>
  <c r="V1734" i="34"/>
  <c r="W1734" i="34"/>
  <c r="N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V1771" i="34"/>
  <c r="W1771" i="34"/>
  <c r="N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V1776" i="34"/>
  <c r="W1776" i="34"/>
  <c r="N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V1852" i="34"/>
  <c r="W1852" i="34"/>
  <c r="N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V1997" i="34"/>
  <c r="W1997" i="34"/>
  <c r="N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V2073" i="34"/>
  <c r="W2073" i="34"/>
  <c r="N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V2090" i="34"/>
  <c r="W2090" i="34"/>
  <c r="N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V2142" i="34"/>
  <c r="W2142" i="34"/>
  <c r="N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R2265" i="34"/>
  <c r="S2265" i="34"/>
  <c r="T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R2349" i="34"/>
  <c r="S2349" i="34"/>
  <c r="T2349" i="34"/>
  <c r="V2349" i="34"/>
  <c r="W2349" i="34"/>
  <c r="N2350" i="34"/>
  <c r="V2350" i="34"/>
  <c r="W2350" i="34"/>
  <c r="N2351" i="34"/>
  <c r="V2351" i="34"/>
  <c r="W2351" i="34"/>
  <c r="N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R2400" i="34"/>
  <c r="S2400" i="34"/>
  <c r="T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R2410" i="34"/>
  <c r="S2410" i="34"/>
  <c r="T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R2441" i="34"/>
  <c r="S2441" i="34"/>
  <c r="T2441" i="34"/>
  <c r="V2441" i="34"/>
  <c r="W2441" i="34"/>
  <c r="N2442" i="34"/>
  <c r="V2442" i="34"/>
  <c r="W2442" i="34"/>
  <c r="N2443" i="34"/>
  <c r="V2443" i="34"/>
  <c r="W2443" i="34"/>
  <c r="N2444" i="34"/>
  <c r="R2444" i="34"/>
  <c r="S2444" i="34"/>
  <c r="T2444" i="34"/>
  <c r="V2444" i="34"/>
  <c r="W2444" i="34"/>
  <c r="N2445" i="34"/>
  <c r="R2445" i="34"/>
  <c r="S2445" i="34"/>
  <c r="T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V2451" i="34"/>
  <c r="W2451" i="34"/>
  <c r="N2452" i="34"/>
  <c r="R2452" i="34"/>
  <c r="S2452" i="34"/>
  <c r="T2452" i="34"/>
  <c r="V2452" i="34"/>
  <c r="W2452" i="34"/>
  <c r="N2453" i="34"/>
  <c r="R2453" i="34"/>
  <c r="S2453" i="34"/>
  <c r="T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R2486" i="34"/>
  <c r="S2486" i="34"/>
  <c r="T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R2502" i="34"/>
  <c r="S2502" i="34"/>
  <c r="T2502" i="34"/>
  <c r="V2502" i="34"/>
  <c r="W2502" i="34"/>
  <c r="N2503" i="34"/>
  <c r="V2503" i="34"/>
  <c r="W2503" i="34"/>
  <c r="N2504" i="34"/>
  <c r="V2504" i="34"/>
  <c r="W2504" i="34"/>
  <c r="N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R2510" i="34"/>
  <c r="S2510" i="34"/>
  <c r="T2510" i="34"/>
  <c r="V2510" i="34"/>
  <c r="W2510" i="34"/>
  <c r="N2511" i="34"/>
  <c r="V2511" i="34"/>
  <c r="W2511" i="34"/>
  <c r="N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R2516" i="34"/>
  <c r="S2516" i="34"/>
  <c r="T2516" i="34"/>
  <c r="V2516" i="34"/>
  <c r="W2516" i="34"/>
  <c r="N2517" i="34"/>
  <c r="V2517" i="34"/>
  <c r="W2517" i="34"/>
  <c r="N2518" i="34"/>
  <c r="V2518" i="34"/>
  <c r="W2518" i="34"/>
  <c r="N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R2592" i="34"/>
  <c r="S2592" i="34"/>
  <c r="T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R2617" i="34"/>
  <c r="S2617" i="34"/>
  <c r="T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R2745" i="34"/>
  <c r="S2745" i="34"/>
  <c r="T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R2759" i="34"/>
  <c r="S2759" i="34"/>
  <c r="T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R2774" i="34"/>
  <c r="S2774" i="34"/>
  <c r="T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R2781" i="34"/>
  <c r="S2781" i="34"/>
  <c r="T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R2809" i="34"/>
  <c r="S2809" i="34"/>
  <c r="T2809" i="34"/>
  <c r="V2809" i="34"/>
  <c r="W2809" i="34"/>
  <c r="N2810" i="34"/>
  <c r="V2810" i="34"/>
  <c r="W2810" i="34"/>
  <c r="N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R2822" i="34"/>
  <c r="S2822" i="34"/>
  <c r="T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R2849" i="34"/>
  <c r="S2849" i="34"/>
  <c r="T2849" i="34"/>
  <c r="V2849" i="34"/>
  <c r="W2849" i="34"/>
  <c r="N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R2855" i="34"/>
  <c r="S2855" i="34"/>
  <c r="T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R2877" i="34"/>
  <c r="S2877" i="34"/>
  <c r="T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R2888" i="34"/>
  <c r="S2888" i="34"/>
  <c r="T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V2894" i="34"/>
  <c r="W2894" i="34"/>
  <c r="N2895" i="34"/>
  <c r="R2895" i="34"/>
  <c r="S2895" i="34"/>
  <c r="T2895" i="34"/>
  <c r="V2895" i="34"/>
  <c r="W2895" i="34"/>
  <c r="N2896" i="34"/>
  <c r="R2896" i="34"/>
  <c r="S2896" i="34"/>
  <c r="T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R2905" i="34"/>
  <c r="S2905" i="34"/>
  <c r="T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R2974" i="34"/>
  <c r="S2974" i="34"/>
  <c r="T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V2993" i="34"/>
  <c r="W2993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R3084" i="34"/>
  <c r="S3084" i="34"/>
  <c r="T3084" i="34"/>
  <c r="V3084" i="34"/>
  <c r="W3084" i="34"/>
  <c r="N3085" i="34"/>
  <c r="R3085" i="34"/>
  <c r="S3085" i="34"/>
  <c r="T3085" i="34"/>
  <c r="V3085" i="34"/>
  <c r="W3085" i="34"/>
  <c r="N3086" i="34"/>
  <c r="V3086" i="34"/>
  <c r="W3086" i="34"/>
  <c r="N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R3092" i="34"/>
  <c r="S3092" i="34"/>
  <c r="T3092" i="34"/>
  <c r="V3092" i="34"/>
  <c r="W3092" i="34"/>
  <c r="N3093" i="34"/>
  <c r="R3093" i="34"/>
  <c r="S3093" i="34"/>
  <c r="T3093" i="34"/>
  <c r="V3093" i="34"/>
  <c r="W3093" i="34"/>
  <c r="N3094" i="34"/>
  <c r="V3094" i="34"/>
  <c r="W3094" i="34"/>
  <c r="N3095" i="34"/>
  <c r="V3095" i="34"/>
  <c r="W3095" i="34"/>
  <c r="N3096" i="34"/>
  <c r="R3096" i="34"/>
  <c r="S3096" i="34"/>
  <c r="T3096" i="34"/>
  <c r="V3096" i="34"/>
  <c r="W3096" i="34"/>
  <c r="N3097" i="34"/>
  <c r="R3097" i="34"/>
  <c r="S3097" i="34"/>
  <c r="T3097" i="34"/>
  <c r="V3097" i="34"/>
  <c r="W3097" i="34"/>
  <c r="N3098" i="34"/>
  <c r="V3098" i="34"/>
  <c r="W3098" i="34"/>
  <c r="N3099" i="34"/>
  <c r="V3099" i="34"/>
  <c r="W3099" i="34"/>
  <c r="N3100" i="34"/>
  <c r="V3100" i="34"/>
  <c r="W3100" i="34"/>
  <c r="N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R3110" i="34"/>
  <c r="S3110" i="34"/>
  <c r="T3110" i="34"/>
  <c r="V3110" i="34"/>
  <c r="W3110" i="34"/>
  <c r="N3111" i="34"/>
  <c r="R3111" i="34"/>
  <c r="S3111" i="34"/>
  <c r="T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V3118" i="34"/>
  <c r="W3118" i="34"/>
  <c r="N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R3142" i="34"/>
  <c r="S3142" i="34"/>
  <c r="T3142" i="34"/>
  <c r="V3142" i="34"/>
  <c r="W3142" i="34"/>
  <c r="N3143" i="34"/>
  <c r="R3143" i="34"/>
  <c r="S3143" i="34"/>
  <c r="T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V3150" i="34"/>
  <c r="W3150" i="34"/>
  <c r="N3151" i="34"/>
  <c r="V3151" i="34"/>
  <c r="W3151" i="34"/>
  <c r="N3152" i="34"/>
  <c r="R3152" i="34"/>
  <c r="S3152" i="34"/>
  <c r="T3152" i="34"/>
  <c r="V3152" i="34"/>
  <c r="W3152" i="34"/>
  <c r="N3153" i="34"/>
  <c r="R3153" i="34"/>
  <c r="S3153" i="34"/>
  <c r="T3153" i="34"/>
  <c r="V3153" i="34"/>
  <c r="W3153" i="34"/>
  <c r="N3154" i="34"/>
  <c r="V3154" i="34"/>
  <c r="W3154" i="34"/>
  <c r="N3155" i="34"/>
  <c r="V3155" i="34"/>
  <c r="W3155" i="34"/>
  <c r="N3156" i="34"/>
  <c r="V3156" i="34"/>
  <c r="W3156" i="34"/>
  <c r="N3157" i="34"/>
  <c r="V3157" i="34"/>
  <c r="W3157" i="34"/>
  <c r="N3159" i="34"/>
  <c r="V3159" i="34"/>
  <c r="W3159" i="34"/>
  <c r="N3160" i="34"/>
  <c r="V3160" i="34"/>
  <c r="W3160" i="34"/>
  <c r="N3161" i="34"/>
  <c r="V3161" i="34"/>
  <c r="W3161" i="34"/>
  <c r="N3162" i="34"/>
  <c r="V3162" i="34"/>
  <c r="W3162" i="34"/>
  <c r="N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R3168" i="34"/>
  <c r="S3168" i="34"/>
  <c r="T3168" i="34"/>
  <c r="V3168" i="34"/>
  <c r="W3168" i="34"/>
  <c r="N3169" i="34"/>
  <c r="R3169" i="34"/>
  <c r="S3169" i="34"/>
  <c r="T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V3201" i="34"/>
  <c r="W3201" i="34"/>
  <c r="N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R3207" i="34"/>
  <c r="S3207" i="34"/>
  <c r="T3207" i="34"/>
  <c r="V3207" i="34"/>
  <c r="W3207" i="34"/>
  <c r="N3208" i="34"/>
  <c r="R3208" i="34"/>
  <c r="S3208" i="34"/>
  <c r="T3208" i="34"/>
  <c r="V3208" i="34"/>
  <c r="W3208" i="34"/>
  <c r="N3209" i="34"/>
  <c r="V3209" i="34"/>
  <c r="W3209" i="34"/>
  <c r="N3210" i="34"/>
  <c r="V3210" i="34"/>
  <c r="W3210" i="34"/>
  <c r="N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R3219" i="34"/>
  <c r="S3219" i="34"/>
  <c r="T3219" i="34"/>
  <c r="V3219" i="34"/>
  <c r="W3219" i="34"/>
  <c r="N3220" i="34"/>
  <c r="R3220" i="34"/>
  <c r="S3220" i="34"/>
  <c r="T3220" i="34"/>
  <c r="V3220" i="34"/>
  <c r="W3220" i="34"/>
  <c r="N3221" i="34"/>
  <c r="V3221" i="34"/>
  <c r="W3221" i="34"/>
  <c r="N3222" i="34"/>
  <c r="V3222" i="34"/>
  <c r="W3222" i="34"/>
  <c r="N3223" i="34"/>
  <c r="V3223" i="34"/>
  <c r="W3223" i="34"/>
  <c r="N3224" i="34"/>
  <c r="V3224" i="34"/>
  <c r="W3224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V3232" i="34"/>
  <c r="W3232" i="34"/>
  <c r="N3233" i="34"/>
  <c r="V3233" i="34"/>
  <c r="W3233" i="34"/>
  <c r="N3234" i="34"/>
  <c r="R3234" i="34"/>
  <c r="S3234" i="34"/>
  <c r="T3234" i="34"/>
  <c r="V3234" i="34"/>
  <c r="W3234" i="34"/>
  <c r="N3235" i="34"/>
  <c r="R3235" i="34"/>
  <c r="S3235" i="34"/>
  <c r="T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V3241" i="34"/>
  <c r="W3241" i="34"/>
  <c r="N3242" i="34"/>
  <c r="V3242" i="34"/>
  <c r="W3242" i="34"/>
  <c r="N3243" i="34"/>
  <c r="R3243" i="34"/>
  <c r="S3243" i="34"/>
  <c r="T3243" i="34"/>
  <c r="V3243" i="34"/>
  <c r="W3243" i="34"/>
  <c r="N3244" i="34"/>
  <c r="R3244" i="34"/>
  <c r="S3244" i="34"/>
  <c r="T3244" i="34"/>
  <c r="V3244" i="34"/>
  <c r="W3244" i="34"/>
  <c r="N3245" i="34"/>
  <c r="R3245" i="34"/>
  <c r="S3245" i="34"/>
  <c r="T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V3249" i="34"/>
  <c r="W3249" i="34"/>
  <c r="N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R3350" i="34"/>
  <c r="S3350" i="34"/>
  <c r="T3350" i="34"/>
  <c r="V3350" i="34"/>
  <c r="W3350" i="34"/>
  <c r="N3351" i="34"/>
  <c r="R3351" i="34"/>
  <c r="S3351" i="34"/>
  <c r="T3351" i="34"/>
  <c r="V3351" i="34"/>
  <c r="W3351" i="34"/>
  <c r="N3352" i="34"/>
  <c r="V3352" i="34"/>
  <c r="W3352" i="34"/>
  <c r="N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R3373" i="34"/>
  <c r="S3373" i="34"/>
  <c r="T3373" i="34"/>
  <c r="V3373" i="34"/>
  <c r="W3373" i="34"/>
  <c r="N3374" i="34"/>
  <c r="R3374" i="34"/>
  <c r="S3374" i="34"/>
  <c r="T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V3384" i="34"/>
  <c r="W3384" i="34"/>
  <c r="N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R3531" i="34"/>
  <c r="S3531" i="34"/>
  <c r="T3531" i="34"/>
  <c r="V3531" i="34"/>
  <c r="W3531" i="34"/>
  <c r="N3532" i="34"/>
  <c r="R3532" i="34"/>
  <c r="S3532" i="34"/>
  <c r="T3532" i="34"/>
  <c r="V3532" i="34"/>
  <c r="W3532" i="34"/>
  <c r="N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R3575" i="34"/>
  <c r="S3575" i="34"/>
  <c r="T3575" i="34"/>
  <c r="V3575" i="34"/>
  <c r="W3575" i="34"/>
  <c r="N3576" i="34"/>
  <c r="R3576" i="34"/>
  <c r="S3576" i="34"/>
  <c r="T3576" i="34"/>
  <c r="V3576" i="34"/>
  <c r="W3576" i="34"/>
  <c r="N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R3583" i="34"/>
  <c r="S3583" i="34"/>
  <c r="T3583" i="34"/>
  <c r="V3583" i="34"/>
  <c r="W3583" i="34"/>
  <c r="N3584" i="34"/>
  <c r="R3584" i="34"/>
  <c r="S3584" i="34"/>
  <c r="T3584" i="34"/>
  <c r="V3584" i="34"/>
  <c r="W3584" i="34"/>
  <c r="N3585" i="34"/>
  <c r="V3585" i="34"/>
  <c r="W3585" i="34"/>
  <c r="N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R3593" i="34"/>
  <c r="S3593" i="34"/>
  <c r="T3593" i="34"/>
  <c r="V3593" i="34"/>
  <c r="W3593" i="34"/>
  <c r="N3594" i="34"/>
  <c r="R3594" i="34"/>
  <c r="S3594" i="34"/>
  <c r="T3594" i="34"/>
  <c r="V3594" i="34"/>
  <c r="W3594" i="34"/>
  <c r="N3595" i="34"/>
  <c r="V3595" i="34"/>
  <c r="W3595" i="34"/>
  <c r="N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R3601" i="34"/>
  <c r="S3601" i="34"/>
  <c r="T3601" i="34"/>
  <c r="V3601" i="34"/>
  <c r="W3601" i="34"/>
  <c r="N3602" i="34"/>
  <c r="R3602" i="34"/>
  <c r="S3602" i="34"/>
  <c r="T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V3609" i="34"/>
  <c r="W3609" i="34"/>
  <c r="N3610" i="34"/>
  <c r="V3610" i="34"/>
  <c r="W3610" i="34"/>
  <c r="N3611" i="34"/>
  <c r="R3611" i="34"/>
  <c r="S3611" i="34"/>
  <c r="T3611" i="34"/>
  <c r="V3611" i="34"/>
  <c r="W3611" i="34"/>
  <c r="N3612" i="34"/>
  <c r="R3612" i="34"/>
  <c r="S3612" i="34"/>
  <c r="T3612" i="34"/>
  <c r="V3612" i="34"/>
  <c r="W3612" i="34"/>
  <c r="N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R3635" i="34"/>
  <c r="S3635" i="34"/>
  <c r="T3635" i="34"/>
  <c r="V3635" i="34"/>
  <c r="W3635" i="34"/>
  <c r="N3636" i="34"/>
  <c r="R3636" i="34"/>
  <c r="S3636" i="34"/>
  <c r="T3636" i="34"/>
  <c r="V3636" i="34"/>
  <c r="W3636" i="34"/>
  <c r="N3637" i="34"/>
  <c r="V3637" i="34"/>
  <c r="W3637" i="34"/>
  <c r="N3638" i="34"/>
  <c r="V3638" i="34"/>
  <c r="W3638" i="34"/>
  <c r="N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R3644" i="34"/>
  <c r="S3644" i="34"/>
  <c r="T3644" i="34"/>
  <c r="V3644" i="34"/>
  <c r="W3644" i="34"/>
  <c r="N3645" i="34"/>
  <c r="R3645" i="34"/>
  <c r="S3645" i="34"/>
  <c r="T3645" i="34"/>
  <c r="V3645" i="34"/>
  <c r="W3645" i="34"/>
  <c r="N3646" i="34"/>
  <c r="V3646" i="34"/>
  <c r="W3646" i="34"/>
  <c r="N3647" i="34"/>
  <c r="V3647" i="34"/>
  <c r="W3647" i="34"/>
  <c r="N3651" i="34"/>
  <c r="V3651" i="34"/>
  <c r="W3651" i="34"/>
  <c r="N3652" i="34"/>
  <c r="V3652" i="34"/>
  <c r="W3652" i="34"/>
  <c r="N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R3662" i="34"/>
  <c r="S3662" i="34"/>
  <c r="T3662" i="34"/>
  <c r="V3662" i="34"/>
  <c r="W3662" i="34"/>
  <c r="N3663" i="34"/>
  <c r="R3663" i="34"/>
  <c r="S3663" i="34"/>
  <c r="T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V3667" i="34"/>
  <c r="W3667" i="34"/>
  <c r="N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R3727" i="34"/>
  <c r="S3727" i="34"/>
  <c r="T3727" i="34"/>
  <c r="V3727" i="34"/>
  <c r="W3727" i="34"/>
  <c r="N3728" i="34"/>
  <c r="R3728" i="34"/>
  <c r="S3728" i="34"/>
  <c r="T3728" i="34"/>
  <c r="V3728" i="34"/>
  <c r="W3728" i="34"/>
  <c r="N3729" i="34"/>
  <c r="V3729" i="34"/>
  <c r="W3729" i="34"/>
  <c r="N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R3733" i="34"/>
  <c r="S3733" i="34"/>
  <c r="T3733" i="34"/>
  <c r="V3733" i="34"/>
  <c r="W3733" i="34"/>
  <c r="N3734" i="34"/>
  <c r="R3734" i="34"/>
  <c r="S3734" i="34"/>
  <c r="T3734" i="34"/>
  <c r="V3734" i="34"/>
  <c r="W3734" i="34"/>
  <c r="N3735" i="34"/>
  <c r="V3735" i="34"/>
  <c r="W3735" i="34"/>
  <c r="N3736" i="34"/>
  <c r="R3736" i="34"/>
  <c r="S3736" i="34"/>
  <c r="T3736" i="34"/>
  <c r="V3736" i="34"/>
  <c r="W3736" i="34"/>
  <c r="N3737" i="34"/>
  <c r="R3737" i="34"/>
  <c r="S3737" i="34"/>
  <c r="T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V3746" i="34"/>
  <c r="W3746" i="34"/>
  <c r="N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D27" i="15"/>
  <c r="D55" i="15" s="1"/>
  <c r="D37" i="15"/>
  <c r="D42" i="15"/>
  <c r="C11" i="15"/>
  <c r="C13" i="15"/>
  <c r="C16" i="15"/>
  <c r="C27" i="15"/>
  <c r="C37" i="15"/>
  <c r="AA2431" i="34"/>
  <c r="C2431" i="34"/>
  <c r="B2431" i="34" s="1"/>
  <c r="C5256" i="34"/>
  <c r="B5256" i="34" s="1"/>
  <c r="A5256" i="34" s="1"/>
  <c r="C5257" i="34"/>
  <c r="B5257" i="34" s="1"/>
  <c r="A5257" i="34" s="1"/>
  <c r="C5258" i="34"/>
  <c r="B5258" i="34" s="1"/>
  <c r="A5258" i="34" s="1"/>
  <c r="C5259" i="34"/>
  <c r="B5259" i="34" s="1"/>
  <c r="A5259" i="34" s="1"/>
  <c r="C5260" i="34"/>
  <c r="B5260" i="34" s="1"/>
  <c r="A5260" i="34" s="1"/>
  <c r="W5260" i="34"/>
  <c r="V5260" i="34"/>
  <c r="T5260" i="34"/>
  <c r="S5260" i="34"/>
  <c r="R5260" i="34"/>
  <c r="N5260" i="34"/>
  <c r="W5259" i="34"/>
  <c r="V5259" i="34"/>
  <c r="T5259" i="34"/>
  <c r="S5259" i="34"/>
  <c r="R5259" i="34"/>
  <c r="N5259" i="34"/>
  <c r="W5258" i="34"/>
  <c r="V5258" i="34"/>
  <c r="T5258" i="34"/>
  <c r="S5258" i="34"/>
  <c r="R5258" i="34"/>
  <c r="N5258" i="34"/>
  <c r="W5257" i="34"/>
  <c r="V5257" i="34"/>
  <c r="T5257" i="34"/>
  <c r="S5257" i="34"/>
  <c r="R5257" i="34"/>
  <c r="N5257" i="34"/>
  <c r="W5256" i="34"/>
  <c r="V5256" i="34"/>
  <c r="T5256" i="34"/>
  <c r="S5256" i="34"/>
  <c r="R5256" i="34"/>
  <c r="N5256" i="34"/>
  <c r="N203" i="60"/>
  <c r="AA3365" i="34"/>
  <c r="C3365" i="34"/>
  <c r="B3365" i="34" s="1"/>
  <c r="A3365" i="34" s="1"/>
  <c r="AA2849" i="34"/>
  <c r="C2849" i="34"/>
  <c r="B2849" i="34" s="1"/>
  <c r="U2849" i="34" s="1"/>
  <c r="AA2610" i="34"/>
  <c r="C2610" i="34"/>
  <c r="B2610" i="34" s="1"/>
  <c r="A2610" i="34" s="1"/>
  <c r="AA2441" i="34"/>
  <c r="C2441" i="34"/>
  <c r="B2441" i="34" s="1"/>
  <c r="A2441" i="34" s="1"/>
  <c r="AA1751" i="34"/>
  <c r="C1751" i="34"/>
  <c r="B1751" i="34" s="1"/>
  <c r="U1751" i="34" s="1"/>
  <c r="AA3582" i="34"/>
  <c r="C3582" i="34"/>
  <c r="B3582" i="34" s="1"/>
  <c r="AA2168" i="34"/>
  <c r="C2168" i="34"/>
  <c r="B2168" i="34" s="1"/>
  <c r="AA2131" i="34"/>
  <c r="C2131" i="34"/>
  <c r="B2131" i="34" s="1"/>
  <c r="U2131" i="34" s="1"/>
  <c r="AA445" i="34"/>
  <c r="C445" i="34"/>
  <c r="B445" i="34" s="1"/>
  <c r="A445" i="34" s="1"/>
  <c r="AA425" i="34"/>
  <c r="C425" i="34"/>
  <c r="B425" i="34" s="1"/>
  <c r="AA2022" i="34"/>
  <c r="C2022" i="34"/>
  <c r="B2022" i="34" s="1"/>
  <c r="AA329" i="34"/>
  <c r="C329" i="34"/>
  <c r="B329" i="34" s="1"/>
  <c r="A329" i="34" s="1"/>
  <c r="AA214" i="34"/>
  <c r="C214" i="34"/>
  <c r="B214" i="34" s="1"/>
  <c r="U214" i="34" s="1"/>
  <c r="AA279" i="34"/>
  <c r="C279" i="34"/>
  <c r="B279" i="34" s="1"/>
  <c r="AA1108" i="34"/>
  <c r="C1108" i="34"/>
  <c r="B1108" i="34" s="1"/>
  <c r="A1108" i="34" s="1"/>
  <c r="AA1582" i="34"/>
  <c r="C1582" i="34"/>
  <c r="B1582" i="34" s="1"/>
  <c r="AA2137" i="34"/>
  <c r="C2137" i="34"/>
  <c r="B2137" i="34" s="1"/>
  <c r="A2137" i="34" s="1"/>
  <c r="C1436" i="34"/>
  <c r="B1436" i="34" s="1"/>
  <c r="AA1436" i="34"/>
  <c r="AA1392" i="34"/>
  <c r="C1392" i="34"/>
  <c r="B1392" i="34" s="1"/>
  <c r="U1392" i="34" s="1"/>
  <c r="AA673" i="34"/>
  <c r="C673" i="34"/>
  <c r="B673" i="34" s="1"/>
  <c r="A673" i="34" s="1"/>
  <c r="AA233" i="34"/>
  <c r="C233" i="34"/>
  <c r="B233" i="34" s="1"/>
  <c r="U233" i="34" s="1"/>
  <c r="AA248" i="34"/>
  <c r="C248" i="34"/>
  <c r="B248" i="34" s="1"/>
  <c r="A248" i="34" s="1"/>
  <c r="AA334" i="34"/>
  <c r="C334" i="34"/>
  <c r="B334" i="34" s="1"/>
  <c r="AA73" i="34"/>
  <c r="C73" i="34"/>
  <c r="B73" i="34" s="1"/>
  <c r="AA1102" i="34"/>
  <c r="C1102" i="34"/>
  <c r="B1102" i="34" s="1"/>
  <c r="A1102" i="34" s="1"/>
  <c r="AA1612" i="34"/>
  <c r="C1612" i="34"/>
  <c r="B1612" i="34" s="1"/>
  <c r="AA667" i="34"/>
  <c r="C667" i="34"/>
  <c r="B667" i="34" s="1"/>
  <c r="AA647" i="34"/>
  <c r="C647" i="34"/>
  <c r="B647" i="34" s="1"/>
  <c r="U647" i="34" s="1"/>
  <c r="AA638" i="34"/>
  <c r="C638" i="34"/>
  <c r="B638" i="34" s="1"/>
  <c r="AA633" i="34"/>
  <c r="C633" i="34"/>
  <c r="B633" i="34" s="1"/>
  <c r="A633" i="34" s="1"/>
  <c r="AA614" i="34"/>
  <c r="C614" i="34"/>
  <c r="B614" i="34" s="1"/>
  <c r="A614" i="34" s="1"/>
  <c r="AA1293" i="34"/>
  <c r="C1293" i="34"/>
  <c r="B1293" i="34" s="1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298" i="34"/>
  <c r="R5298" i="34"/>
  <c r="S5298" i="34"/>
  <c r="T5298" i="34"/>
  <c r="V5298" i="34"/>
  <c r="W5298" i="34"/>
  <c r="N5299" i="34"/>
  <c r="R5299" i="34"/>
  <c r="S5299" i="34"/>
  <c r="T5299" i="34"/>
  <c r="V5299" i="34"/>
  <c r="W5299" i="34"/>
  <c r="N5300" i="34"/>
  <c r="R5300" i="34"/>
  <c r="S5300" i="34"/>
  <c r="T5300" i="34"/>
  <c r="V5300" i="34"/>
  <c r="W5300" i="34"/>
  <c r="N5301" i="34"/>
  <c r="R5301" i="34"/>
  <c r="S5301" i="34"/>
  <c r="T5301" i="34"/>
  <c r="V5301" i="34"/>
  <c r="W5301" i="34"/>
  <c r="N5302" i="34"/>
  <c r="R5302" i="34"/>
  <c r="S5302" i="34"/>
  <c r="T5302" i="34"/>
  <c r="V5302" i="34"/>
  <c r="W5302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C3638" i="34"/>
  <c r="B3638" i="34" s="1"/>
  <c r="A3638" i="34" s="1"/>
  <c r="A3582" i="34"/>
  <c r="C3224" i="34"/>
  <c r="B3224" i="34" s="1"/>
  <c r="C3223" i="34"/>
  <c r="B3223" i="34" s="1"/>
  <c r="A3223" i="34" s="1"/>
  <c r="C3193" i="34"/>
  <c r="B3193" i="34" s="1"/>
  <c r="C3192" i="34"/>
  <c r="B3192" i="34" s="1"/>
  <c r="C3191" i="34"/>
  <c r="B3191" i="34" s="1"/>
  <c r="A3191" i="34" s="1"/>
  <c r="C3190" i="34"/>
  <c r="B3190" i="34" s="1"/>
  <c r="U3190" i="34" s="1"/>
  <c r="C3189" i="34"/>
  <c r="B3189" i="34" s="1"/>
  <c r="C3188" i="34"/>
  <c r="B3188" i="34" s="1"/>
  <c r="A3188" i="34" s="1"/>
  <c r="C3187" i="34"/>
  <c r="B3187" i="34" s="1"/>
  <c r="A3187" i="34" s="1"/>
  <c r="C3186" i="34"/>
  <c r="B3186" i="34" s="1"/>
  <c r="C3185" i="34"/>
  <c r="B3185" i="34" s="1"/>
  <c r="C3184" i="34"/>
  <c r="B3184" i="34" s="1"/>
  <c r="U3184" i="34" s="1"/>
  <c r="C3095" i="34"/>
  <c r="B3095" i="34" s="1"/>
  <c r="A3095" i="34" s="1"/>
  <c r="C3094" i="34"/>
  <c r="B3094" i="34" s="1"/>
  <c r="C2991" i="34"/>
  <c r="B2991" i="34" s="1"/>
  <c r="A2991" i="34" s="1"/>
  <c r="C2909" i="34"/>
  <c r="B2909" i="34" s="1"/>
  <c r="A2909" i="34" s="1"/>
  <c r="C2908" i="34"/>
  <c r="B2908" i="34" s="1"/>
  <c r="A2908" i="34" s="1"/>
  <c r="C2907" i="34"/>
  <c r="B2907" i="34" s="1"/>
  <c r="C2906" i="34"/>
  <c r="B2906" i="34" s="1"/>
  <c r="A2906" i="34" s="1"/>
  <c r="C2894" i="34"/>
  <c r="B2894" i="34" s="1"/>
  <c r="A2894" i="34" s="1"/>
  <c r="C2893" i="34"/>
  <c r="B2893" i="34" s="1"/>
  <c r="U2893" i="34" s="1"/>
  <c r="C2892" i="34"/>
  <c r="B2892" i="34" s="1"/>
  <c r="C2891" i="34"/>
  <c r="B2891" i="34" s="1"/>
  <c r="C2859" i="34"/>
  <c r="B2859" i="34" s="1"/>
  <c r="C2858" i="34"/>
  <c r="B2858" i="34" s="1"/>
  <c r="A2858" i="34" s="1"/>
  <c r="C2857" i="34"/>
  <c r="B2857" i="34" s="1"/>
  <c r="C3231" i="34"/>
  <c r="B3231" i="34" s="1"/>
  <c r="U3231" i="34" s="1"/>
  <c r="C3211" i="34"/>
  <c r="B3211" i="34" s="1"/>
  <c r="C3210" i="34"/>
  <c r="B3210" i="34" s="1"/>
  <c r="C3202" i="34"/>
  <c r="B3202" i="34" s="1"/>
  <c r="C3201" i="34"/>
  <c r="B3201" i="34" s="1"/>
  <c r="C3200" i="34"/>
  <c r="B3200" i="34" s="1"/>
  <c r="C3199" i="34"/>
  <c r="B3199" i="34" s="1"/>
  <c r="A3199" i="34" s="1"/>
  <c r="C3198" i="34"/>
  <c r="B3198" i="34" s="1"/>
  <c r="C3197" i="34"/>
  <c r="B3197" i="34" s="1"/>
  <c r="C3196" i="34"/>
  <c r="B3196" i="34" s="1"/>
  <c r="C3195" i="34"/>
  <c r="B3195" i="34" s="1"/>
  <c r="A3195" i="34" s="1"/>
  <c r="C3194" i="34"/>
  <c r="B3194" i="34" s="1"/>
  <c r="A3194" i="34" s="1"/>
  <c r="C3653" i="34"/>
  <c r="B3653" i="34" s="1"/>
  <c r="C3652" i="34"/>
  <c r="B3652" i="34" s="1"/>
  <c r="A3652" i="34" s="1"/>
  <c r="C3651" i="34"/>
  <c r="B3651" i="34" s="1"/>
  <c r="A3651" i="34" s="1"/>
  <c r="C3383" i="34"/>
  <c r="B3383" i="34" s="1"/>
  <c r="A3383" i="34" s="1"/>
  <c r="C3233" i="34"/>
  <c r="B3233" i="34" s="1"/>
  <c r="U3233" i="34" s="1"/>
  <c r="C3232" i="34"/>
  <c r="B3232" i="34" s="1"/>
  <c r="U3232" i="34" s="1"/>
  <c r="C1585" i="34"/>
  <c r="B1585" i="34" s="1"/>
  <c r="A1585" i="34" s="1"/>
  <c r="C2625" i="34"/>
  <c r="B2625" i="34" s="1"/>
  <c r="U2625" i="34" s="1"/>
  <c r="C2505" i="34"/>
  <c r="B2505" i="34" s="1"/>
  <c r="A2505" i="34" s="1"/>
  <c r="C2504" i="34"/>
  <c r="B2504" i="34" s="1"/>
  <c r="A2504" i="34" s="1"/>
  <c r="C2503" i="34"/>
  <c r="B2503" i="34" s="1"/>
  <c r="A2503" i="34" s="1"/>
  <c r="C2490" i="34"/>
  <c r="B2490" i="34" s="1"/>
  <c r="U2490" i="34" s="1"/>
  <c r="C2489" i="34"/>
  <c r="B2489" i="34" s="1"/>
  <c r="A2489" i="34" s="1"/>
  <c r="C2488" i="34"/>
  <c r="B2488" i="34" s="1"/>
  <c r="A2488" i="34" s="1"/>
  <c r="C2465" i="34"/>
  <c r="B2465" i="34" s="1"/>
  <c r="U2465" i="34" s="1"/>
  <c r="C2464" i="34"/>
  <c r="B2464" i="34" s="1"/>
  <c r="C2463" i="34"/>
  <c r="B2463" i="34" s="1"/>
  <c r="C2462" i="34"/>
  <c r="B2462" i="34" s="1"/>
  <c r="A2462" i="34" s="1"/>
  <c r="C2461" i="34"/>
  <c r="B2461" i="34" s="1"/>
  <c r="A2461" i="34" s="1"/>
  <c r="C2460" i="34"/>
  <c r="B2460" i="34" s="1"/>
  <c r="C2459" i="34"/>
  <c r="B2459" i="34" s="1"/>
  <c r="U2459" i="34" s="1"/>
  <c r="C2458" i="34"/>
  <c r="B2458" i="34" s="1"/>
  <c r="C2457" i="34"/>
  <c r="B2457" i="34" s="1"/>
  <c r="A2457" i="34" s="1"/>
  <c r="C2456" i="34"/>
  <c r="B2456" i="34" s="1"/>
  <c r="A2456" i="34" s="1"/>
  <c r="C2455" i="34"/>
  <c r="B2455" i="34" s="1"/>
  <c r="C2454" i="34"/>
  <c r="B2454" i="34" s="1"/>
  <c r="C2451" i="34"/>
  <c r="B2451" i="34" s="1"/>
  <c r="C2418" i="34"/>
  <c r="B2418" i="34" s="1"/>
  <c r="C2417" i="34"/>
  <c r="B2417" i="34" s="1"/>
  <c r="C2416" i="34"/>
  <c r="B2416" i="34" s="1"/>
  <c r="C2415" i="34"/>
  <c r="B2415" i="34" s="1"/>
  <c r="A2415" i="34" s="1"/>
  <c r="C2350" i="34"/>
  <c r="B2350" i="34" s="1"/>
  <c r="A2350" i="34" s="1"/>
  <c r="C2143" i="34"/>
  <c r="B2143" i="34" s="1"/>
  <c r="C2142" i="34"/>
  <c r="B2142" i="34" s="1"/>
  <c r="A2142" i="34" s="1"/>
  <c r="C2134" i="34"/>
  <c r="B2134" i="34" s="1"/>
  <c r="A2134" i="34" s="1"/>
  <c r="C2114" i="34"/>
  <c r="B2114" i="34" s="1"/>
  <c r="A2114" i="34" s="1"/>
  <c r="C1861" i="34"/>
  <c r="B1861" i="34" s="1"/>
  <c r="C1759" i="34"/>
  <c r="B1759" i="34" s="1"/>
  <c r="U1759" i="34" s="1"/>
  <c r="C1758" i="34"/>
  <c r="B1758" i="34" s="1"/>
  <c r="A1758" i="34" s="1"/>
  <c r="C2836" i="34"/>
  <c r="B2836" i="34" s="1"/>
  <c r="A2836" i="34" s="1"/>
  <c r="C2835" i="34"/>
  <c r="B2835" i="34" s="1"/>
  <c r="C2834" i="34"/>
  <c r="B2834" i="34" s="1"/>
  <c r="A2834" i="34" s="1"/>
  <c r="C2833" i="34"/>
  <c r="B2833" i="34" s="1"/>
  <c r="A2833" i="34" s="1"/>
  <c r="C2832" i="34"/>
  <c r="B2832" i="34" s="1"/>
  <c r="C2825" i="34"/>
  <c r="B2825" i="34" s="1"/>
  <c r="C2769" i="34"/>
  <c r="B2769" i="34" s="1"/>
  <c r="A2769" i="34" s="1"/>
  <c r="C2768" i="34"/>
  <c r="B2768" i="34" s="1"/>
  <c r="A2768" i="34" s="1"/>
  <c r="C2767" i="34"/>
  <c r="B2767" i="34" s="1"/>
  <c r="A2767" i="34" s="1"/>
  <c r="C2766" i="34"/>
  <c r="B2766" i="34" s="1"/>
  <c r="C2765" i="34"/>
  <c r="B2765" i="34" s="1"/>
  <c r="C2764" i="34"/>
  <c r="B2764" i="34" s="1"/>
  <c r="A2764" i="34" s="1"/>
  <c r="C2763" i="34"/>
  <c r="B2763" i="34" s="1"/>
  <c r="C2762" i="34"/>
  <c r="B2762" i="34" s="1"/>
  <c r="A2762" i="34" s="1"/>
  <c r="C2761" i="34"/>
  <c r="B2761" i="34" s="1"/>
  <c r="C2760" i="34"/>
  <c r="B2760" i="34" s="1"/>
  <c r="A2760" i="34" s="1"/>
  <c r="C2844" i="34"/>
  <c r="B2844" i="34" s="1"/>
  <c r="C2843" i="34"/>
  <c r="B2843" i="34" s="1"/>
  <c r="C2842" i="34"/>
  <c r="B2842" i="34" s="1"/>
  <c r="A2842" i="34" s="1"/>
  <c r="C2841" i="34"/>
  <c r="B2841" i="34" s="1"/>
  <c r="A2841" i="34" s="1"/>
  <c r="C2840" i="34"/>
  <c r="B2840" i="34" s="1"/>
  <c r="C2839" i="34"/>
  <c r="B2839" i="34" s="1"/>
  <c r="A2839" i="34" s="1"/>
  <c r="C2838" i="34"/>
  <c r="B2838" i="34" s="1"/>
  <c r="C2837" i="34"/>
  <c r="B2837" i="34" s="1"/>
  <c r="A2837" i="34" s="1"/>
  <c r="C917" i="34"/>
  <c r="B917" i="34" s="1"/>
  <c r="C831" i="34"/>
  <c r="B831" i="34" s="1"/>
  <c r="A831" i="34" s="1"/>
  <c r="C3668" i="34"/>
  <c r="B3668" i="34" s="1"/>
  <c r="U3668" i="34" s="1"/>
  <c r="C3667" i="34"/>
  <c r="B3667" i="34" s="1"/>
  <c r="C3666" i="34"/>
  <c r="B3666" i="34" s="1"/>
  <c r="A3666" i="34" s="1"/>
  <c r="C3665" i="34"/>
  <c r="B3665" i="34" s="1"/>
  <c r="C3664" i="34"/>
  <c r="B3664" i="34" s="1"/>
  <c r="U3664" i="34" s="1"/>
  <c r="C2846" i="34"/>
  <c r="B2846" i="34" s="1"/>
  <c r="C2845" i="34"/>
  <c r="B2845" i="34" s="1"/>
  <c r="U2845" i="34" s="1"/>
  <c r="C1757" i="34"/>
  <c r="B1757" i="34" s="1"/>
  <c r="A1757" i="34" s="1"/>
  <c r="C1756" i="34"/>
  <c r="B1756" i="34" s="1"/>
  <c r="C1755" i="34"/>
  <c r="B1755" i="34" s="1"/>
  <c r="C1754" i="34"/>
  <c r="B1754" i="34" s="1"/>
  <c r="A1754" i="34" s="1"/>
  <c r="C1753" i="34"/>
  <c r="B1753" i="34" s="1"/>
  <c r="U1753" i="34" s="1"/>
  <c r="C1752" i="34"/>
  <c r="B1752" i="34" s="1"/>
  <c r="U1752" i="34" s="1"/>
  <c r="C1738" i="34"/>
  <c r="B1738" i="34" s="1"/>
  <c r="C1705" i="34"/>
  <c r="B1705" i="34" s="1"/>
  <c r="C1704" i="34"/>
  <c r="B1704" i="34" s="1"/>
  <c r="C1443" i="34"/>
  <c r="B1443" i="34" s="1"/>
  <c r="U1443" i="34" s="1"/>
  <c r="C1442" i="34"/>
  <c r="B1442" i="34" s="1"/>
  <c r="U1442" i="34" s="1"/>
  <c r="C1432" i="34"/>
  <c r="B1432" i="34" s="1"/>
  <c r="C1431" i="34"/>
  <c r="B1431" i="34" s="1"/>
  <c r="C1402" i="34"/>
  <c r="B1402" i="34" s="1"/>
  <c r="U1402" i="34" s="1"/>
  <c r="C1401" i="34"/>
  <c r="B1401" i="34" s="1"/>
  <c r="C1400" i="34"/>
  <c r="B1400" i="34" s="1"/>
  <c r="U1400" i="34" s="1"/>
  <c r="C1254" i="34"/>
  <c r="B1254" i="34" s="1"/>
  <c r="U1254" i="34" s="1"/>
  <c r="C1253" i="34"/>
  <c r="B1253" i="34" s="1"/>
  <c r="U1253" i="34" s="1"/>
  <c r="C1121" i="34"/>
  <c r="B1121" i="34" s="1"/>
  <c r="A1121" i="34" s="1"/>
  <c r="C930" i="34"/>
  <c r="B930" i="34" s="1"/>
  <c r="A930" i="34" s="1"/>
  <c r="C929" i="34"/>
  <c r="B929" i="34" s="1"/>
  <c r="U929" i="34" s="1"/>
  <c r="C928" i="34"/>
  <c r="B928" i="34" s="1"/>
  <c r="C927" i="34"/>
  <c r="B927" i="34" s="1"/>
  <c r="U927" i="34" s="1"/>
  <c r="C926" i="34"/>
  <c r="B926" i="34" s="1"/>
  <c r="A926" i="34" s="1"/>
  <c r="C925" i="34"/>
  <c r="B925" i="34" s="1"/>
  <c r="C924" i="34"/>
  <c r="B924" i="34" s="1"/>
  <c r="U924" i="34" s="1"/>
  <c r="C916" i="34"/>
  <c r="B916" i="34" s="1"/>
  <c r="C915" i="34"/>
  <c r="B915" i="34" s="1"/>
  <c r="A915" i="34" s="1"/>
  <c r="C914" i="34"/>
  <c r="B914" i="34" s="1"/>
  <c r="C913" i="34"/>
  <c r="B913" i="34" s="1"/>
  <c r="U913" i="34" s="1"/>
  <c r="C592" i="34"/>
  <c r="B592" i="34" s="1"/>
  <c r="A592" i="34" s="1"/>
  <c r="C591" i="34"/>
  <c r="B591" i="34" s="1"/>
  <c r="A591" i="34" s="1"/>
  <c r="C587" i="34"/>
  <c r="B587" i="34" s="1"/>
  <c r="C340" i="34"/>
  <c r="B340" i="34" s="1"/>
  <c r="C203" i="34"/>
  <c r="B203" i="34" s="1"/>
  <c r="C87" i="34"/>
  <c r="B87" i="34" s="1"/>
  <c r="A87" i="34" s="1"/>
  <c r="C3732" i="34"/>
  <c r="B3732" i="34" s="1"/>
  <c r="C3731" i="34"/>
  <c r="B3731" i="34" s="1"/>
  <c r="A3731" i="34" s="1"/>
  <c r="C3584" i="34"/>
  <c r="B3584" i="34" s="1"/>
  <c r="A3584" i="34" s="1"/>
  <c r="C3583" i="34"/>
  <c r="B3583" i="34" s="1"/>
  <c r="A3583" i="34" s="1"/>
  <c r="AA4019" i="34"/>
  <c r="C4019" i="34"/>
  <c r="B4019" i="34" s="1"/>
  <c r="AA4020" i="34"/>
  <c r="C4020" i="34"/>
  <c r="B4020" i="34" s="1"/>
  <c r="AA4018" i="34"/>
  <c r="C4018" i="34"/>
  <c r="B4018" i="34" s="1"/>
  <c r="AA4021" i="34"/>
  <c r="C4021" i="34"/>
  <c r="B4021" i="34" s="1"/>
  <c r="A4021" i="34" s="1"/>
  <c r="A58" i="70"/>
  <c r="AA4023" i="34"/>
  <c r="C4023" i="34"/>
  <c r="B4023" i="34" s="1"/>
  <c r="AA4022" i="34"/>
  <c r="C4022" i="34"/>
  <c r="B4022" i="34" s="1"/>
  <c r="C3608" i="34"/>
  <c r="B3608" i="34" s="1"/>
  <c r="C2831" i="34"/>
  <c r="B2831" i="34" s="1"/>
  <c r="C2830" i="34"/>
  <c r="B2830" i="34" s="1"/>
  <c r="C3180" i="34"/>
  <c r="B3180" i="34" s="1"/>
  <c r="C3179" i="34"/>
  <c r="B3179" i="34" s="1"/>
  <c r="C3240" i="34"/>
  <c r="B3240" i="34" s="1"/>
  <c r="C3239" i="34"/>
  <c r="B3239" i="34" s="1"/>
  <c r="C3250" i="34"/>
  <c r="B3250" i="34" s="1"/>
  <c r="C3249" i="34"/>
  <c r="B3249" i="34" s="1"/>
  <c r="A3249" i="34" s="1"/>
  <c r="C3380" i="34"/>
  <c r="B3380" i="34" s="1"/>
  <c r="A3380" i="34" s="1"/>
  <c r="C3379" i="34"/>
  <c r="B3379" i="34" s="1"/>
  <c r="C3610" i="34"/>
  <c r="B3610" i="34" s="1"/>
  <c r="C3609" i="34"/>
  <c r="B3609" i="34" s="1"/>
  <c r="C2901" i="34"/>
  <c r="B2901" i="34" s="1"/>
  <c r="A2901" i="34" s="1"/>
  <c r="C2900" i="34"/>
  <c r="B2900" i="34" s="1"/>
  <c r="A2900" i="34" s="1"/>
  <c r="C3101" i="34"/>
  <c r="B3101" i="34" s="1"/>
  <c r="C3100" i="34"/>
  <c r="B3100" i="34" s="1"/>
  <c r="C3117" i="34"/>
  <c r="B3117" i="34" s="1"/>
  <c r="A3117" i="34" s="1"/>
  <c r="C3116" i="34"/>
  <c r="B3116" i="34" s="1"/>
  <c r="C3151" i="34"/>
  <c r="B3151" i="34" s="1"/>
  <c r="C3150" i="34"/>
  <c r="B3150" i="34" s="1"/>
  <c r="C3161" i="34"/>
  <c r="B3161" i="34" s="1"/>
  <c r="C3160" i="34"/>
  <c r="B3160" i="34" s="1"/>
  <c r="C3606" i="34"/>
  <c r="B3606" i="34" s="1"/>
  <c r="C3605" i="34"/>
  <c r="B3605" i="34" s="1"/>
  <c r="C3596" i="34"/>
  <c r="B3596" i="34" s="1"/>
  <c r="C3595" i="34"/>
  <c r="B3595" i="34" s="1"/>
  <c r="C3586" i="34"/>
  <c r="B3586" i="34" s="1"/>
  <c r="A3586" i="34" s="1"/>
  <c r="C3577" i="34"/>
  <c r="B3577" i="34" s="1"/>
  <c r="C3743" i="34"/>
  <c r="B3743" i="34" s="1"/>
  <c r="C3740" i="34"/>
  <c r="B3740" i="34" s="1"/>
  <c r="U3740" i="34" s="1"/>
  <c r="C3738" i="34"/>
  <c r="B3738" i="34" s="1"/>
  <c r="C3730" i="34"/>
  <c r="B3730" i="34" s="1"/>
  <c r="C3647" i="34"/>
  <c r="B3647" i="34" s="1"/>
  <c r="A3647" i="34" s="1"/>
  <c r="C3646" i="34"/>
  <c r="B3646" i="34" s="1"/>
  <c r="C3639" i="34"/>
  <c r="B3639" i="34" s="1"/>
  <c r="C3607" i="34"/>
  <c r="B3607" i="34" s="1"/>
  <c r="C2978" i="34"/>
  <c r="B2978" i="34" s="1"/>
  <c r="C3213" i="34"/>
  <c r="B3213" i="34" s="1"/>
  <c r="C3212" i="34"/>
  <c r="B3212" i="34" s="1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 s="1"/>
  <c r="H166" i="55" a="1"/>
  <c r="H166" i="55" s="1"/>
  <c r="F111" i="55" a="1"/>
  <c r="F111" i="55" s="1"/>
  <c r="H111" i="55" a="1"/>
  <c r="H111" i="55" s="1"/>
  <c r="F179" i="55" a="1"/>
  <c r="F179" i="55" s="1"/>
  <c r="H179" i="55" a="1"/>
  <c r="H179" i="55" s="1"/>
  <c r="F164" i="55" a="1"/>
  <c r="F164" i="55" s="1"/>
  <c r="H164" i="55" a="1"/>
  <c r="H164" i="55" s="1"/>
  <c r="F168" i="55" a="1"/>
  <c r="F168" i="55" s="1"/>
  <c r="H168" i="55" a="1"/>
  <c r="H168" i="55" s="1"/>
  <c r="F132" i="55" a="1"/>
  <c r="F132" i="55" s="1"/>
  <c r="H132" i="55" a="1"/>
  <c r="H132" i="55" s="1"/>
  <c r="F135" i="55" a="1"/>
  <c r="F135" i="55" s="1"/>
  <c r="H135" i="55" a="1"/>
  <c r="H135" i="55" s="1"/>
  <c r="F129" i="55" a="1"/>
  <c r="F129" i="55" s="1"/>
  <c r="H129" i="55" a="1"/>
  <c r="H129" i="55" s="1"/>
  <c r="F84" i="55" a="1"/>
  <c r="F84" i="55" s="1"/>
  <c r="H84" i="55" a="1"/>
  <c r="H84" i="55" s="1"/>
  <c r="F197" i="55" a="1"/>
  <c r="F197" i="55" s="1"/>
  <c r="H197" i="55" a="1"/>
  <c r="H197" i="55" s="1"/>
  <c r="F169" i="55" a="1"/>
  <c r="F169" i="55" s="1"/>
  <c r="H169" i="55" a="1"/>
  <c r="H169" i="55" s="1"/>
  <c r="F170" i="55" a="1"/>
  <c r="F170" i="55" s="1"/>
  <c r="H170" i="55" a="1"/>
  <c r="H170" i="55" s="1"/>
  <c r="F159" i="55" a="1"/>
  <c r="F159" i="55" s="1"/>
  <c r="H159" i="55" a="1"/>
  <c r="H159" i="55" s="1"/>
  <c r="AA3625" i="34"/>
  <c r="C3624" i="34"/>
  <c r="B3624" i="34" s="1"/>
  <c r="AA3623" i="34"/>
  <c r="C3623" i="34"/>
  <c r="B3623" i="34" s="1"/>
  <c r="AA3622" i="34"/>
  <c r="C3622" i="34"/>
  <c r="B3622" i="34" s="1"/>
  <c r="AA3621" i="34"/>
  <c r="C3621" i="34"/>
  <c r="B3621" i="34" s="1"/>
  <c r="AA3620" i="34"/>
  <c r="C3620" i="34"/>
  <c r="B3620" i="34" s="1"/>
  <c r="A3620" i="34" s="1"/>
  <c r="AA3619" i="34"/>
  <c r="C3619" i="34"/>
  <c r="B3619" i="34" s="1"/>
  <c r="U3619" i="34" s="1"/>
  <c r="AA3618" i="34"/>
  <c r="C3618" i="34"/>
  <c r="B3618" i="34" s="1"/>
  <c r="U3618" i="34" s="1"/>
  <c r="AA3617" i="34"/>
  <c r="C3617" i="34"/>
  <c r="B3617" i="34" s="1"/>
  <c r="U3617" i="34" s="1"/>
  <c r="AA3616" i="34"/>
  <c r="C3616" i="34"/>
  <c r="B3616" i="34" s="1"/>
  <c r="AA3615" i="34"/>
  <c r="C3615" i="34"/>
  <c r="B3615" i="34" s="1"/>
  <c r="A3615" i="34" s="1"/>
  <c r="AA3763" i="34"/>
  <c r="C3763" i="34"/>
  <c r="B3763" i="34" s="1"/>
  <c r="AA3762" i="34"/>
  <c r="C3762" i="34"/>
  <c r="B3762" i="34" s="1"/>
  <c r="C3632" i="34"/>
  <c r="B3632" i="34" s="1"/>
  <c r="AA3631" i="34"/>
  <c r="C3631" i="34"/>
  <c r="B3631" i="34" s="1"/>
  <c r="U3631" i="34" s="1"/>
  <c r="AA3630" i="34"/>
  <c r="C3630" i="34"/>
  <c r="B3630" i="34" s="1"/>
  <c r="AA3629" i="34"/>
  <c r="C3629" i="34"/>
  <c r="B3629" i="34" s="1"/>
  <c r="AA3628" i="34"/>
  <c r="C3628" i="34"/>
  <c r="B3628" i="34" s="1"/>
  <c r="A3628" i="34" s="1"/>
  <c r="AA3627" i="34"/>
  <c r="C3627" i="34"/>
  <c r="B3627" i="34" s="1"/>
  <c r="C3626" i="34"/>
  <c r="B3626" i="34" s="1"/>
  <c r="U3626" i="34" s="1"/>
  <c r="C3625" i="34"/>
  <c r="B3625" i="34" s="1"/>
  <c r="A3625" i="34" s="1"/>
  <c r="C3765" i="34"/>
  <c r="B3765" i="34" s="1"/>
  <c r="AA3764" i="34"/>
  <c r="C3764" i="34"/>
  <c r="B3764" i="34" s="1"/>
  <c r="U3764" i="34" s="1"/>
  <c r="AA3614" i="34"/>
  <c r="C3614" i="34"/>
  <c r="B3614" i="34" s="1"/>
  <c r="A3614" i="34" s="1"/>
  <c r="C3486" i="34"/>
  <c r="B3486" i="34" s="1"/>
  <c r="A3486" i="34" s="1"/>
  <c r="AA3485" i="34"/>
  <c r="C3485" i="34"/>
  <c r="B3485" i="34" s="1"/>
  <c r="U3485" i="34" s="1"/>
  <c r="AA3484" i="34"/>
  <c r="C3484" i="34"/>
  <c r="B3484" i="34" s="1"/>
  <c r="AA3483" i="34"/>
  <c r="C3483" i="34"/>
  <c r="B3483" i="34" s="1"/>
  <c r="U3483" i="34" s="1"/>
  <c r="AA3482" i="34"/>
  <c r="C3482" i="34"/>
  <c r="B3482" i="34" s="1"/>
  <c r="U3482" i="34" s="1"/>
  <c r="AA3481" i="34"/>
  <c r="C3481" i="34"/>
  <c r="B3481" i="34" s="1"/>
  <c r="AA3480" i="34"/>
  <c r="C3480" i="34"/>
  <c r="B3480" i="34" s="1"/>
  <c r="U3480" i="34" s="1"/>
  <c r="C3252" i="34"/>
  <c r="B3252" i="34" s="1"/>
  <c r="U3252" i="34" s="1"/>
  <c r="C3251" i="34"/>
  <c r="B3251" i="34" s="1"/>
  <c r="A3251" i="34" s="1"/>
  <c r="C3579" i="34"/>
  <c r="B3579" i="34" s="1"/>
  <c r="C3578" i="34"/>
  <c r="B3578" i="34" s="1"/>
  <c r="C3097" i="34"/>
  <c r="B3097" i="34" s="1"/>
  <c r="C3096" i="34"/>
  <c r="B3096" i="34" s="1"/>
  <c r="C2751" i="34"/>
  <c r="B2751" i="34" s="1"/>
  <c r="C2750" i="34"/>
  <c r="B2750" i="34" s="1"/>
  <c r="C2745" i="34"/>
  <c r="B2745" i="34" s="1"/>
  <c r="C2744" i="34"/>
  <c r="B2744" i="34" s="1"/>
  <c r="C3091" i="34"/>
  <c r="B3091" i="34" s="1"/>
  <c r="C3090" i="34"/>
  <c r="B3090" i="34" s="1"/>
  <c r="C3479" i="34"/>
  <c r="B3479" i="34" s="1"/>
  <c r="C3478" i="34"/>
  <c r="B3478" i="34" s="1"/>
  <c r="C5158" i="34"/>
  <c r="B5158" i="34" s="1"/>
  <c r="C5157" i="34"/>
  <c r="B5157" i="34" s="1"/>
  <c r="C5156" i="34"/>
  <c r="B5156" i="34" s="1"/>
  <c r="C5155" i="34"/>
  <c r="B5155" i="34" s="1"/>
  <c r="C5154" i="34"/>
  <c r="B5154" i="34" s="1"/>
  <c r="C5153" i="34"/>
  <c r="B5153" i="34" s="1"/>
  <c r="C5152" i="34"/>
  <c r="B5152" i="34" s="1"/>
  <c r="C5151" i="34"/>
  <c r="B5151" i="34" s="1"/>
  <c r="C5150" i="34"/>
  <c r="B5150" i="34" s="1"/>
  <c r="C5149" i="34"/>
  <c r="B5149" i="34" s="1"/>
  <c r="C5148" i="34"/>
  <c r="B5148" i="34" s="1"/>
  <c r="C5147" i="34"/>
  <c r="B5147" i="34" s="1"/>
  <c r="C5146" i="34"/>
  <c r="B5146" i="34" s="1"/>
  <c r="C5145" i="34"/>
  <c r="B5145" i="34" s="1"/>
  <c r="C5144" i="34"/>
  <c r="B5144" i="34" s="1"/>
  <c r="C5173" i="34"/>
  <c r="B5173" i="34" s="1"/>
  <c r="C5172" i="34"/>
  <c r="B5172" i="34" s="1"/>
  <c r="C5171" i="34"/>
  <c r="B5171" i="34" s="1"/>
  <c r="C5170" i="34"/>
  <c r="B5170" i="34" s="1"/>
  <c r="C5169" i="34"/>
  <c r="B5169" i="34" s="1"/>
  <c r="C5168" i="34"/>
  <c r="B5168" i="34" s="1"/>
  <c r="C5167" i="34"/>
  <c r="B5167" i="34" s="1"/>
  <c r="C5166" i="34"/>
  <c r="B5166" i="34" s="1"/>
  <c r="C5165" i="34"/>
  <c r="B5165" i="34" s="1"/>
  <c r="C5164" i="34"/>
  <c r="B5164" i="34" s="1"/>
  <c r="C5163" i="34"/>
  <c r="B5163" i="34" s="1"/>
  <c r="C5162" i="34"/>
  <c r="B5162" i="34" s="1"/>
  <c r="C5161" i="34"/>
  <c r="B5161" i="34" s="1"/>
  <c r="C5160" i="34"/>
  <c r="B5160" i="34" s="1"/>
  <c r="C5159" i="34"/>
  <c r="B5159" i="34" s="1"/>
  <c r="C5198" i="34"/>
  <c r="B5198" i="34" s="1"/>
  <c r="C5197" i="34"/>
  <c r="B5197" i="34" s="1"/>
  <c r="C5196" i="34"/>
  <c r="B5196" i="34" s="1"/>
  <c r="C5195" i="34"/>
  <c r="B5195" i="34" s="1"/>
  <c r="C5194" i="34"/>
  <c r="B5194" i="34" s="1"/>
  <c r="C5193" i="34"/>
  <c r="B5193" i="34" s="1"/>
  <c r="C5192" i="34"/>
  <c r="B5192" i="34" s="1"/>
  <c r="C5191" i="34"/>
  <c r="B5191" i="34" s="1"/>
  <c r="C5190" i="34"/>
  <c r="B5190" i="34" s="1"/>
  <c r="C5189" i="34"/>
  <c r="B5189" i="34" s="1"/>
  <c r="C5188" i="34"/>
  <c r="B5188" i="34" s="1"/>
  <c r="C5187" i="34"/>
  <c r="B5187" i="34" s="1"/>
  <c r="C5186" i="34"/>
  <c r="B5186" i="34" s="1"/>
  <c r="C5185" i="34"/>
  <c r="B5185" i="34" s="1"/>
  <c r="C5184" i="34"/>
  <c r="B5184" i="34" s="1"/>
  <c r="C5183" i="34"/>
  <c r="B5183" i="34" s="1"/>
  <c r="C5182" i="34"/>
  <c r="B5182" i="34" s="1"/>
  <c r="C5181" i="34"/>
  <c r="B5181" i="34" s="1"/>
  <c r="C5180" i="34"/>
  <c r="B5180" i="34" s="1"/>
  <c r="C5179" i="34"/>
  <c r="B5179" i="34" s="1"/>
  <c r="C5178" i="34"/>
  <c r="B5178" i="34" s="1"/>
  <c r="C5177" i="34"/>
  <c r="B5177" i="34" s="1"/>
  <c r="C5176" i="34"/>
  <c r="B5176" i="34" s="1"/>
  <c r="C5175" i="34"/>
  <c r="B5175" i="34" s="1"/>
  <c r="C5174" i="34"/>
  <c r="B5174" i="34" s="1"/>
  <c r="C5143" i="34"/>
  <c r="B5143" i="34" s="1"/>
  <c r="C5142" i="34"/>
  <c r="B5142" i="34" s="1"/>
  <c r="C5141" i="34"/>
  <c r="B5141" i="34" s="1"/>
  <c r="C5140" i="34"/>
  <c r="B5140" i="34" s="1"/>
  <c r="C5139" i="34"/>
  <c r="B5139" i="34" s="1"/>
  <c r="C5138" i="34"/>
  <c r="B5138" i="34" s="1"/>
  <c r="A5138" i="34" s="1"/>
  <c r="C5137" i="34"/>
  <c r="B5137" i="34" s="1"/>
  <c r="C5136" i="34"/>
  <c r="B5136" i="34" s="1"/>
  <c r="C5135" i="34"/>
  <c r="B5135" i="34" s="1"/>
  <c r="C5134" i="34"/>
  <c r="B5134" i="34" s="1"/>
  <c r="C5133" i="34"/>
  <c r="B5133" i="34" s="1"/>
  <c r="C5234" i="34"/>
  <c r="B5234" i="34" s="1"/>
  <c r="C5233" i="34"/>
  <c r="B5233" i="34" s="1"/>
  <c r="C5232" i="34"/>
  <c r="B5232" i="34" s="1"/>
  <c r="C5231" i="34"/>
  <c r="B5231" i="34" s="1"/>
  <c r="C5230" i="34"/>
  <c r="B5230" i="34" s="1"/>
  <c r="C5229" i="34"/>
  <c r="B5229" i="34" s="1"/>
  <c r="C5228" i="34"/>
  <c r="B5228" i="34" s="1"/>
  <c r="C5227" i="34"/>
  <c r="B5227" i="34" s="1"/>
  <c r="C5226" i="34"/>
  <c r="B5226" i="34" s="1"/>
  <c r="C5225" i="34"/>
  <c r="B5225" i="34" s="1"/>
  <c r="C5224" i="34"/>
  <c r="B5224" i="34" s="1"/>
  <c r="C5223" i="34"/>
  <c r="B5223" i="34" s="1"/>
  <c r="C5222" i="34"/>
  <c r="B5222" i="34" s="1"/>
  <c r="C5221" i="34"/>
  <c r="B5221" i="34" s="1"/>
  <c r="C5220" i="34"/>
  <c r="B5220" i="34" s="1"/>
  <c r="C5219" i="34"/>
  <c r="B5219" i="34" s="1"/>
  <c r="C5218" i="34"/>
  <c r="B5218" i="34" s="1"/>
  <c r="C5217" i="34"/>
  <c r="B5217" i="34" s="1"/>
  <c r="C5216" i="34"/>
  <c r="B5216" i="34" s="1"/>
  <c r="C5215" i="34"/>
  <c r="B5215" i="34" s="1"/>
  <c r="C5214" i="34"/>
  <c r="B5214" i="34" s="1"/>
  <c r="C5213" i="34"/>
  <c r="B5213" i="34" s="1"/>
  <c r="C5212" i="34"/>
  <c r="B5212" i="34" s="1"/>
  <c r="C5211" i="34"/>
  <c r="B5211" i="34" s="1"/>
  <c r="C5210" i="34"/>
  <c r="B5210" i="34" s="1"/>
  <c r="C5209" i="34"/>
  <c r="B5209" i="34" s="1"/>
  <c r="C5208" i="34"/>
  <c r="B5208" i="34" s="1"/>
  <c r="C5207" i="34"/>
  <c r="B5207" i="34" s="1"/>
  <c r="C5206" i="34"/>
  <c r="B5206" i="34" s="1"/>
  <c r="C5205" i="34"/>
  <c r="B5205" i="34" s="1"/>
  <c r="C5204" i="34"/>
  <c r="B5204" i="34" s="1"/>
  <c r="C5203" i="34"/>
  <c r="B5203" i="34" s="1"/>
  <c r="C5202" i="34"/>
  <c r="B5202" i="34" s="1"/>
  <c r="C5201" i="34"/>
  <c r="B5201" i="34" s="1"/>
  <c r="C5200" i="34"/>
  <c r="B5200" i="34" s="1"/>
  <c r="C5199" i="34"/>
  <c r="B5199" i="34" s="1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 s="1"/>
  <c r="H449" i="55" a="1"/>
  <c r="H449" i="55" s="1"/>
  <c r="F451" i="55" a="1"/>
  <c r="F451" i="55" s="1"/>
  <c r="H451" i="55" a="1"/>
  <c r="H451" i="55" s="1"/>
  <c r="F455" i="55" a="1"/>
  <c r="F455" i="55" s="1"/>
  <c r="H455" i="55" a="1"/>
  <c r="H455" i="55" s="1"/>
  <c r="F456" i="55" a="1"/>
  <c r="F456" i="55" s="1"/>
  <c r="H456" i="55" a="1"/>
  <c r="H456" i="55" s="1"/>
  <c r="F343" i="55" a="1"/>
  <c r="F343" i="55" s="1"/>
  <c r="H343" i="55" a="1"/>
  <c r="H343" i="55" s="1"/>
  <c r="F344" i="55" a="1"/>
  <c r="F344" i="55" s="1"/>
  <c r="H344" i="55" a="1"/>
  <c r="H344" i="55" s="1"/>
  <c r="F345" i="55" a="1"/>
  <c r="F345" i="55" s="1"/>
  <c r="H345" i="55" a="1"/>
  <c r="H345" i="55" s="1"/>
  <c r="F374" i="55" a="1"/>
  <c r="F374" i="55" s="1"/>
  <c r="H374" i="55" a="1"/>
  <c r="H374" i="55" s="1"/>
  <c r="F377" i="55" a="1"/>
  <c r="F377" i="55" s="1"/>
  <c r="H377" i="55" a="1"/>
  <c r="H377" i="55" s="1"/>
  <c r="F380" i="55" a="1"/>
  <c r="F380" i="55" s="1"/>
  <c r="H380" i="55" a="1"/>
  <c r="H380" i="55" s="1"/>
  <c r="F396" i="55" a="1"/>
  <c r="F396" i="55" s="1"/>
  <c r="H396" i="55" a="1"/>
  <c r="H396" i="55" s="1"/>
  <c r="F409" i="55" a="1"/>
  <c r="F409" i="55" s="1"/>
  <c r="H409" i="55" a="1"/>
  <c r="H409" i="55" s="1"/>
  <c r="F413" i="55" a="1"/>
  <c r="F413" i="55" s="1"/>
  <c r="H413" i="55" a="1"/>
  <c r="H413" i="55" s="1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 s="1"/>
  <c r="H600" i="55" a="1"/>
  <c r="H600" i="55" s="1"/>
  <c r="F601" i="55" a="1"/>
  <c r="F601" i="55" s="1"/>
  <c r="H601" i="55" a="1"/>
  <c r="H601" i="55" s="1"/>
  <c r="F603" i="55" a="1"/>
  <c r="F603" i="55" s="1"/>
  <c r="H603" i="55" a="1"/>
  <c r="H603" i="55" s="1"/>
  <c r="F638" i="55" a="1"/>
  <c r="F638" i="55" s="1"/>
  <c r="H638" i="55" a="1"/>
  <c r="H638" i="55" s="1"/>
  <c r="F527" i="55" a="1"/>
  <c r="F527" i="55" s="1"/>
  <c r="H527" i="55" a="1"/>
  <c r="H527" i="55" s="1"/>
  <c r="F548" i="55" a="1"/>
  <c r="F548" i="55" s="1"/>
  <c r="H548" i="55" a="1"/>
  <c r="H548" i="55" s="1"/>
  <c r="F549" i="55" a="1"/>
  <c r="F549" i="55" s="1"/>
  <c r="H549" i="55" a="1"/>
  <c r="H549" i="55" s="1"/>
  <c r="F552" i="55" a="1"/>
  <c r="F552" i="55" s="1"/>
  <c r="H552" i="55" a="1"/>
  <c r="H552" i="55" s="1"/>
  <c r="F468" i="55" a="1"/>
  <c r="F468" i="55" s="1"/>
  <c r="H468" i="55" a="1"/>
  <c r="H468" i="55" s="1"/>
  <c r="F469" i="55" a="1"/>
  <c r="F469" i="55" s="1"/>
  <c r="H469" i="55" a="1"/>
  <c r="H469" i="55" s="1"/>
  <c r="F472" i="55" a="1"/>
  <c r="F472" i="55" s="1"/>
  <c r="H472" i="55" a="1"/>
  <c r="H472" i="55" s="1"/>
  <c r="F496" i="55" a="1"/>
  <c r="F496" i="55" s="1"/>
  <c r="H496" i="55" a="1"/>
  <c r="H496" i="55" s="1"/>
  <c r="F421" i="55" a="1"/>
  <c r="F421" i="55" s="1"/>
  <c r="H421" i="55" a="1"/>
  <c r="H421" i="55" s="1"/>
  <c r="F422" i="55" a="1"/>
  <c r="F422" i="55" s="1"/>
  <c r="H422" i="55" a="1"/>
  <c r="H422" i="55" s="1"/>
  <c r="F424" i="55" a="1"/>
  <c r="F424" i="55" s="1"/>
  <c r="H424" i="55" a="1"/>
  <c r="H424" i="55" s="1"/>
  <c r="F429" i="55" a="1"/>
  <c r="F429" i="55" s="1"/>
  <c r="H429" i="55" a="1"/>
  <c r="H429" i="55" s="1"/>
  <c r="F430" i="55" a="1"/>
  <c r="F430" i="55" s="1"/>
  <c r="H430" i="55" a="1"/>
  <c r="H430" i="55" s="1"/>
  <c r="F432" i="55" a="1"/>
  <c r="F432" i="55" s="1"/>
  <c r="H432" i="55" a="1"/>
  <c r="H432" i="55" s="1"/>
  <c r="F734" i="55" a="1"/>
  <c r="F734" i="55" s="1"/>
  <c r="H734" i="55" a="1"/>
  <c r="H734" i="55" s="1"/>
  <c r="A734" i="55"/>
  <c r="F750" i="55" a="1"/>
  <c r="F750" i="55" s="1"/>
  <c r="H750" i="55" a="1"/>
  <c r="H750" i="55" s="1"/>
  <c r="A750" i="55"/>
  <c r="F819" i="55" a="1"/>
  <c r="F819" i="55" s="1"/>
  <c r="H819" i="55" a="1"/>
  <c r="H819" i="55" s="1"/>
  <c r="A819" i="55"/>
  <c r="F791" i="55" a="1"/>
  <c r="F791" i="55" s="1"/>
  <c r="H791" i="55" a="1"/>
  <c r="H791" i="55" s="1"/>
  <c r="A791" i="55"/>
  <c r="F706" i="55" a="1"/>
  <c r="F706" i="55" s="1"/>
  <c r="H706" i="55" a="1"/>
  <c r="H706" i="55" s="1"/>
  <c r="A706" i="55"/>
  <c r="F703" i="55" a="1"/>
  <c r="F703" i="55" s="1"/>
  <c r="H703" i="55" a="1"/>
  <c r="H703" i="55" s="1"/>
  <c r="A703" i="55"/>
  <c r="F699" i="55" a="1"/>
  <c r="F699" i="55" s="1"/>
  <c r="H699" i="55" a="1"/>
  <c r="H699" i="55" s="1"/>
  <c r="A699" i="55"/>
  <c r="F738" i="55" a="1"/>
  <c r="F738" i="55" s="1"/>
  <c r="H738" i="55" a="1"/>
  <c r="H738" i="55" s="1"/>
  <c r="A738" i="55"/>
  <c r="F670" i="55" a="1"/>
  <c r="F670" i="55" s="1"/>
  <c r="H670" i="55" a="1"/>
  <c r="H670" i="55" s="1"/>
  <c r="A670" i="55"/>
  <c r="F683" i="55" a="1"/>
  <c r="F683" i="55" s="1"/>
  <c r="H683" i="55" a="1"/>
  <c r="H683" i="55" s="1"/>
  <c r="A683" i="55"/>
  <c r="C3886" i="34"/>
  <c r="B3886" i="34" s="1"/>
  <c r="C3887" i="34"/>
  <c r="B3887" i="34" s="1"/>
  <c r="C3888" i="34"/>
  <c r="B3888" i="34" s="1"/>
  <c r="C3889" i="34"/>
  <c r="B3889" i="34" s="1"/>
  <c r="C3890" i="34"/>
  <c r="B3890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38" i="34"/>
  <c r="B38" i="34" s="1"/>
  <c r="C41" i="34"/>
  <c r="B41" i="34" s="1"/>
  <c r="C42" i="34"/>
  <c r="B42" i="34" s="1"/>
  <c r="C50" i="34"/>
  <c r="B50" i="34" s="1"/>
  <c r="AA3789" i="34"/>
  <c r="C3789" i="34"/>
  <c r="B3789" i="34" s="1"/>
  <c r="AA3788" i="34"/>
  <c r="C3788" i="34"/>
  <c r="B3788" i="34" s="1"/>
  <c r="AA3787" i="34"/>
  <c r="C3787" i="34"/>
  <c r="B3787" i="34" s="1"/>
  <c r="AA3786" i="34"/>
  <c r="C3786" i="34"/>
  <c r="B3786" i="34" s="1"/>
  <c r="AA3785" i="34"/>
  <c r="C3785" i="34"/>
  <c r="B3785" i="34" s="1"/>
  <c r="AA3784" i="34"/>
  <c r="C3784" i="34"/>
  <c r="B3784" i="34" s="1"/>
  <c r="AA3783" i="34"/>
  <c r="C3783" i="34"/>
  <c r="B3783" i="34" s="1"/>
  <c r="AA3782" i="34"/>
  <c r="C3782" i="34"/>
  <c r="B3782" i="34" s="1"/>
  <c r="AA3781" i="34"/>
  <c r="C3781" i="34"/>
  <c r="B3781" i="34" s="1"/>
  <c r="AA3780" i="34"/>
  <c r="C3780" i="34"/>
  <c r="B3780" i="34" s="1"/>
  <c r="AA3779" i="34"/>
  <c r="C3779" i="34"/>
  <c r="B3779" i="34" s="1"/>
  <c r="AA3778" i="34"/>
  <c r="C3778" i="34"/>
  <c r="B3778" i="34" s="1"/>
  <c r="AA3777" i="34"/>
  <c r="C3777" i="34"/>
  <c r="B3777" i="34" s="1"/>
  <c r="AA3776" i="34"/>
  <c r="C3776" i="34"/>
  <c r="B3776" i="34" s="1"/>
  <c r="AA3775" i="34"/>
  <c r="C3775" i="34"/>
  <c r="B3775" i="34" s="1"/>
  <c r="AA3774" i="34"/>
  <c r="C3774" i="34"/>
  <c r="B3774" i="34" s="1"/>
  <c r="AA3773" i="34"/>
  <c r="C3773" i="34"/>
  <c r="B3773" i="34" s="1"/>
  <c r="AA3772" i="34"/>
  <c r="C3772" i="34"/>
  <c r="B3772" i="34" s="1"/>
  <c r="AA3771" i="34"/>
  <c r="C3771" i="34"/>
  <c r="B3771" i="34" s="1"/>
  <c r="AA3770" i="34"/>
  <c r="C3770" i="34"/>
  <c r="B3770" i="34" s="1"/>
  <c r="AA3769" i="34"/>
  <c r="C3769" i="34"/>
  <c r="B3769" i="34" s="1"/>
  <c r="AA3810" i="34"/>
  <c r="C3810" i="34"/>
  <c r="B3810" i="34" s="1"/>
  <c r="AA3809" i="34"/>
  <c r="C3809" i="34"/>
  <c r="B3809" i="34" s="1"/>
  <c r="AA3808" i="34"/>
  <c r="C3808" i="34"/>
  <c r="B3808" i="34" s="1"/>
  <c r="AA3807" i="34"/>
  <c r="C3807" i="34"/>
  <c r="B3807" i="34" s="1"/>
  <c r="AA3806" i="34"/>
  <c r="C3806" i="34"/>
  <c r="B3806" i="34" s="1"/>
  <c r="AA3805" i="34"/>
  <c r="C3805" i="34"/>
  <c r="B3805" i="34" s="1"/>
  <c r="AA3804" i="34"/>
  <c r="C3804" i="34"/>
  <c r="B3804" i="34" s="1"/>
  <c r="AA3803" i="34"/>
  <c r="C3803" i="34"/>
  <c r="B3803" i="34" s="1"/>
  <c r="AA3802" i="34"/>
  <c r="C3802" i="34"/>
  <c r="B3802" i="34" s="1"/>
  <c r="AA3801" i="34"/>
  <c r="C3801" i="34"/>
  <c r="B3801" i="34" s="1"/>
  <c r="AA3800" i="34"/>
  <c r="C3800" i="34"/>
  <c r="B3800" i="34" s="1"/>
  <c r="AA3799" i="34"/>
  <c r="C3799" i="34"/>
  <c r="B3799" i="34" s="1"/>
  <c r="AA3798" i="34"/>
  <c r="C3798" i="34"/>
  <c r="B3798" i="34" s="1"/>
  <c r="AA3797" i="34"/>
  <c r="C3797" i="34"/>
  <c r="B3797" i="34" s="1"/>
  <c r="AA3796" i="34"/>
  <c r="C3796" i="34"/>
  <c r="B3796" i="34" s="1"/>
  <c r="AA3795" i="34"/>
  <c r="C3795" i="34"/>
  <c r="B3795" i="34" s="1"/>
  <c r="AA3794" i="34"/>
  <c r="C3794" i="34"/>
  <c r="B3794" i="34" s="1"/>
  <c r="AA3793" i="34"/>
  <c r="C3793" i="34"/>
  <c r="B3793" i="34" s="1"/>
  <c r="AA3792" i="34"/>
  <c r="C3792" i="34"/>
  <c r="B3792" i="34" s="1"/>
  <c r="AA3791" i="34"/>
  <c r="C3791" i="34"/>
  <c r="B3791" i="34" s="1"/>
  <c r="AA3790" i="34"/>
  <c r="C3790" i="34"/>
  <c r="B3790" i="34" s="1"/>
  <c r="AA3831" i="34"/>
  <c r="C3831" i="34"/>
  <c r="B3831" i="34" s="1"/>
  <c r="AA3830" i="34"/>
  <c r="C3830" i="34"/>
  <c r="B3830" i="34" s="1"/>
  <c r="AA3829" i="34"/>
  <c r="C3829" i="34"/>
  <c r="B3829" i="34" s="1"/>
  <c r="AA3828" i="34"/>
  <c r="C3828" i="34"/>
  <c r="B3828" i="34" s="1"/>
  <c r="AA3827" i="34"/>
  <c r="C3827" i="34"/>
  <c r="B3827" i="34" s="1"/>
  <c r="AA3826" i="34"/>
  <c r="C3826" i="34"/>
  <c r="B3826" i="34" s="1"/>
  <c r="AA3825" i="34"/>
  <c r="C3825" i="34"/>
  <c r="B3825" i="34" s="1"/>
  <c r="AA3824" i="34"/>
  <c r="C3824" i="34"/>
  <c r="B3824" i="34" s="1"/>
  <c r="AA3823" i="34"/>
  <c r="C3823" i="34"/>
  <c r="B3823" i="34" s="1"/>
  <c r="AA3822" i="34"/>
  <c r="C3822" i="34"/>
  <c r="B3822" i="34" s="1"/>
  <c r="AA3821" i="34"/>
  <c r="C3821" i="34"/>
  <c r="B3821" i="34" s="1"/>
  <c r="AA3820" i="34"/>
  <c r="C3820" i="34"/>
  <c r="B3820" i="34" s="1"/>
  <c r="AA3819" i="34"/>
  <c r="C3819" i="34"/>
  <c r="B3819" i="34" s="1"/>
  <c r="AA3818" i="34"/>
  <c r="C3818" i="34"/>
  <c r="B3818" i="34" s="1"/>
  <c r="AA3817" i="34"/>
  <c r="C3817" i="34"/>
  <c r="B3817" i="34" s="1"/>
  <c r="AA3816" i="34"/>
  <c r="C3816" i="34"/>
  <c r="B3816" i="34" s="1"/>
  <c r="AA3815" i="34"/>
  <c r="C3815" i="34"/>
  <c r="B3815" i="34" s="1"/>
  <c r="AA3814" i="34"/>
  <c r="C3814" i="34"/>
  <c r="B3814" i="34" s="1"/>
  <c r="AA3813" i="34"/>
  <c r="C3813" i="34"/>
  <c r="B3813" i="34" s="1"/>
  <c r="AA3812" i="34"/>
  <c r="C3812" i="34"/>
  <c r="B3812" i="34" s="1"/>
  <c r="AA3811" i="34"/>
  <c r="C3811" i="34"/>
  <c r="B3811" i="34" s="1"/>
  <c r="AA3768" i="34"/>
  <c r="C3768" i="34"/>
  <c r="B3768" i="34" s="1"/>
  <c r="AA3767" i="34"/>
  <c r="C3767" i="34"/>
  <c r="B3767" i="34" s="1"/>
  <c r="AA3766" i="34"/>
  <c r="C3766" i="34"/>
  <c r="B3766" i="34" s="1"/>
  <c r="AA3855" i="34"/>
  <c r="C3855" i="34"/>
  <c r="B3855" i="34" s="1"/>
  <c r="AA3854" i="34"/>
  <c r="C3854" i="34"/>
  <c r="B3854" i="34" s="1"/>
  <c r="AA3853" i="34"/>
  <c r="C3853" i="34"/>
  <c r="B3853" i="34" s="1"/>
  <c r="AA3852" i="34"/>
  <c r="C3852" i="34"/>
  <c r="B3852" i="34" s="1"/>
  <c r="AA3851" i="34"/>
  <c r="C3851" i="34"/>
  <c r="B3851" i="34" s="1"/>
  <c r="AA3850" i="34"/>
  <c r="C3850" i="34"/>
  <c r="B3850" i="34" s="1"/>
  <c r="AA3849" i="34"/>
  <c r="C3849" i="34"/>
  <c r="B3849" i="34" s="1"/>
  <c r="AA3848" i="34"/>
  <c r="C3848" i="34"/>
  <c r="B3848" i="34" s="1"/>
  <c r="AA3847" i="34"/>
  <c r="C3847" i="34"/>
  <c r="B3847" i="34" s="1"/>
  <c r="AA3846" i="34"/>
  <c r="C3846" i="34"/>
  <c r="B3846" i="34" s="1"/>
  <c r="AA3845" i="34"/>
  <c r="C3845" i="34"/>
  <c r="B3845" i="34" s="1"/>
  <c r="AA3844" i="34"/>
  <c r="C3844" i="34"/>
  <c r="B3844" i="34" s="1"/>
  <c r="AA3843" i="34"/>
  <c r="C3843" i="34"/>
  <c r="B3843" i="34" s="1"/>
  <c r="AA3842" i="34"/>
  <c r="C3842" i="34"/>
  <c r="B3842" i="34" s="1"/>
  <c r="AA3841" i="34"/>
  <c r="C3841" i="34"/>
  <c r="B3841" i="34" s="1"/>
  <c r="AA3840" i="34"/>
  <c r="C3840" i="34"/>
  <c r="B3840" i="34" s="1"/>
  <c r="AA3839" i="34"/>
  <c r="C3839" i="34"/>
  <c r="B3839" i="34" s="1"/>
  <c r="AA3838" i="34"/>
  <c r="C3838" i="34"/>
  <c r="B3838" i="34" s="1"/>
  <c r="AA3837" i="34"/>
  <c r="C3837" i="34"/>
  <c r="B3837" i="34" s="1"/>
  <c r="AA3836" i="34"/>
  <c r="C3836" i="34"/>
  <c r="B3836" i="34" s="1"/>
  <c r="AA3835" i="34"/>
  <c r="C3835" i="34"/>
  <c r="B3835" i="34" s="1"/>
  <c r="AA3834" i="34"/>
  <c r="C3834" i="34"/>
  <c r="B3834" i="34" s="1"/>
  <c r="AA3833" i="34"/>
  <c r="C3833" i="34"/>
  <c r="B3833" i="34" s="1"/>
  <c r="AA3832" i="34"/>
  <c r="C3832" i="34"/>
  <c r="B3832" i="34" s="1"/>
  <c r="AA3879" i="34"/>
  <c r="C3879" i="34"/>
  <c r="B3879" i="34" s="1"/>
  <c r="AA3878" i="34"/>
  <c r="C3878" i="34"/>
  <c r="B3878" i="34" s="1"/>
  <c r="AA3877" i="34"/>
  <c r="C3877" i="34"/>
  <c r="B3877" i="34" s="1"/>
  <c r="AA3876" i="34"/>
  <c r="C3876" i="34"/>
  <c r="B3876" i="34" s="1"/>
  <c r="AA3875" i="34"/>
  <c r="C3875" i="34"/>
  <c r="B3875" i="34" s="1"/>
  <c r="AA3874" i="34"/>
  <c r="C3874" i="34"/>
  <c r="B3874" i="34" s="1"/>
  <c r="AA3873" i="34"/>
  <c r="C3873" i="34"/>
  <c r="B3873" i="34" s="1"/>
  <c r="AA3872" i="34"/>
  <c r="C3872" i="34"/>
  <c r="B3872" i="34" s="1"/>
  <c r="AA3871" i="34"/>
  <c r="C3871" i="34"/>
  <c r="B3871" i="34" s="1"/>
  <c r="AA3870" i="34"/>
  <c r="C3870" i="34"/>
  <c r="B3870" i="34" s="1"/>
  <c r="AA3869" i="34"/>
  <c r="C3869" i="34"/>
  <c r="B3869" i="34" s="1"/>
  <c r="AA3868" i="34"/>
  <c r="C3868" i="34"/>
  <c r="B3868" i="34" s="1"/>
  <c r="AA3867" i="34"/>
  <c r="C3867" i="34"/>
  <c r="B3867" i="34" s="1"/>
  <c r="AA3866" i="34"/>
  <c r="C3866" i="34"/>
  <c r="B3866" i="34" s="1"/>
  <c r="AA3865" i="34"/>
  <c r="C3865" i="34"/>
  <c r="B3865" i="34" s="1"/>
  <c r="AA3864" i="34"/>
  <c r="C3864" i="34"/>
  <c r="B3864" i="34" s="1"/>
  <c r="AA3863" i="34"/>
  <c r="C3863" i="34"/>
  <c r="B3863" i="34" s="1"/>
  <c r="AA3862" i="34"/>
  <c r="C3862" i="34"/>
  <c r="B3862" i="34" s="1"/>
  <c r="AA3861" i="34"/>
  <c r="C3861" i="34"/>
  <c r="B3861" i="34" s="1"/>
  <c r="AA3860" i="34"/>
  <c r="C3860" i="34"/>
  <c r="B3860" i="34" s="1"/>
  <c r="AA3859" i="34"/>
  <c r="C3859" i="34"/>
  <c r="B3859" i="34" s="1"/>
  <c r="AA3858" i="34"/>
  <c r="C3858" i="34"/>
  <c r="B3858" i="34" s="1"/>
  <c r="AA3857" i="34"/>
  <c r="C3857" i="34"/>
  <c r="B3857" i="34" s="1"/>
  <c r="AA3856" i="34"/>
  <c r="C3856" i="34"/>
  <c r="B3856" i="34" s="1"/>
  <c r="V10" i="34"/>
  <c r="V11" i="34"/>
  <c r="V12" i="34"/>
  <c r="V13" i="34"/>
  <c r="V14" i="34"/>
  <c r="V15" i="34"/>
  <c r="V16" i="34"/>
  <c r="V17" i="34"/>
  <c r="V18" i="34"/>
  <c r="V19" i="34"/>
  <c r="C5253" i="34"/>
  <c r="B5253" i="34" s="1"/>
  <c r="C5252" i="34"/>
  <c r="B5252" i="34" s="1"/>
  <c r="C5251" i="34"/>
  <c r="B5251" i="34" s="1"/>
  <c r="C5250" i="34"/>
  <c r="B5250" i="34" s="1"/>
  <c r="C5249" i="34"/>
  <c r="B5249" i="34" s="1"/>
  <c r="C5248" i="34"/>
  <c r="B5248" i="34" s="1"/>
  <c r="C5247" i="34"/>
  <c r="B5247" i="34" s="1"/>
  <c r="C5246" i="34"/>
  <c r="B5246" i="34" s="1"/>
  <c r="C5245" i="34"/>
  <c r="B5245" i="34" s="1"/>
  <c r="C5244" i="34"/>
  <c r="B5244" i="34" s="1"/>
  <c r="C5243" i="34"/>
  <c r="B5243" i="34" s="1"/>
  <c r="C5242" i="34"/>
  <c r="B5242" i="34" s="1"/>
  <c r="C5241" i="34"/>
  <c r="B5241" i="34" s="1"/>
  <c r="C5240" i="34"/>
  <c r="B5240" i="34" s="1"/>
  <c r="C5239" i="34"/>
  <c r="B5239" i="34" s="1"/>
  <c r="C5238" i="34"/>
  <c r="B5238" i="34" s="1"/>
  <c r="C5237" i="34"/>
  <c r="B5237" i="34" s="1"/>
  <c r="C5236" i="34"/>
  <c r="B5236" i="34" s="1"/>
  <c r="C5235" i="34"/>
  <c r="B5235" i="34" s="1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087" i="34"/>
  <c r="B5087" i="34" s="1"/>
  <c r="A5087" i="34" s="1"/>
  <c r="C5086" i="34"/>
  <c r="B5086" i="34" s="1"/>
  <c r="A5086" i="34" s="1"/>
  <c r="C5085" i="34"/>
  <c r="B5085" i="34" s="1"/>
  <c r="A5085" i="34" s="1"/>
  <c r="C5084" i="34"/>
  <c r="B5084" i="34" s="1"/>
  <c r="A5084" i="34" s="1"/>
  <c r="C5083" i="34"/>
  <c r="B5083" i="34" s="1"/>
  <c r="A5083" i="34" s="1"/>
  <c r="C5082" i="34"/>
  <c r="B5082" i="34" s="1"/>
  <c r="A5082" i="34" s="1"/>
  <c r="C5081" i="34"/>
  <c r="B5081" i="34" s="1"/>
  <c r="A5081" i="34" s="1"/>
  <c r="C5080" i="34"/>
  <c r="B5080" i="34" s="1"/>
  <c r="A5080" i="34" s="1"/>
  <c r="C5079" i="34"/>
  <c r="B5079" i="34" s="1"/>
  <c r="A5079" i="34" s="1"/>
  <c r="C5078" i="34"/>
  <c r="B5078" i="34" s="1"/>
  <c r="A5078" i="34" s="1"/>
  <c r="C5077" i="34"/>
  <c r="B5077" i="34" s="1"/>
  <c r="A5077" i="34" s="1"/>
  <c r="C5076" i="34"/>
  <c r="B5076" i="34" s="1"/>
  <c r="A5076" i="34" s="1"/>
  <c r="C5075" i="34"/>
  <c r="B5075" i="34" s="1"/>
  <c r="A5075" i="34" s="1"/>
  <c r="C5074" i="34"/>
  <c r="B5074" i="34" s="1"/>
  <c r="A5074" i="34" s="1"/>
  <c r="C5073" i="34"/>
  <c r="B5073" i="34" s="1"/>
  <c r="A5073" i="34" s="1"/>
  <c r="C5072" i="34"/>
  <c r="B5072" i="34" s="1"/>
  <c r="A5072" i="34" s="1"/>
  <c r="C5071" i="34"/>
  <c r="B5071" i="34" s="1"/>
  <c r="A5071" i="34" s="1"/>
  <c r="C5070" i="34"/>
  <c r="B5070" i="34" s="1"/>
  <c r="A5070" i="34" s="1"/>
  <c r="C5069" i="34"/>
  <c r="B5069" i="34" s="1"/>
  <c r="A5069" i="34" s="1"/>
  <c r="C5068" i="34"/>
  <c r="B5068" i="34" s="1"/>
  <c r="A5068" i="34" s="1"/>
  <c r="C5067" i="34"/>
  <c r="B5067" i="34" s="1"/>
  <c r="A5067" i="34" s="1"/>
  <c r="C5066" i="34"/>
  <c r="B5066" i="34" s="1"/>
  <c r="A5066" i="34" s="1"/>
  <c r="C5065" i="34"/>
  <c r="B5065" i="34" s="1"/>
  <c r="A5065" i="34" s="1"/>
  <c r="C5064" i="34"/>
  <c r="B5064" i="34" s="1"/>
  <c r="A5064" i="34" s="1"/>
  <c r="C5063" i="34"/>
  <c r="B5063" i="34" s="1"/>
  <c r="A5063" i="34" s="1"/>
  <c r="C5062" i="34"/>
  <c r="B5062" i="34" s="1"/>
  <c r="A5062" i="34" s="1"/>
  <c r="C5061" i="34"/>
  <c r="B5061" i="34" s="1"/>
  <c r="A5061" i="34" s="1"/>
  <c r="C5060" i="34"/>
  <c r="B5060" i="34" s="1"/>
  <c r="A5060" i="34" s="1"/>
  <c r="C5059" i="34"/>
  <c r="B5059" i="34" s="1"/>
  <c r="A5059" i="34" s="1"/>
  <c r="C5058" i="34"/>
  <c r="B5058" i="34" s="1"/>
  <c r="A5058" i="34" s="1"/>
  <c r="C5057" i="34"/>
  <c r="B5057" i="34" s="1"/>
  <c r="A5057" i="34" s="1"/>
  <c r="C5056" i="34"/>
  <c r="B5056" i="34" s="1"/>
  <c r="A5056" i="34" s="1"/>
  <c r="C5055" i="34"/>
  <c r="B5055" i="34" s="1"/>
  <c r="A5055" i="34" s="1"/>
  <c r="C5054" i="34"/>
  <c r="B5054" i="34" s="1"/>
  <c r="A5054" i="34" s="1"/>
  <c r="C5053" i="34"/>
  <c r="B5053" i="34" s="1"/>
  <c r="A5053" i="34" s="1"/>
  <c r="C5052" i="34"/>
  <c r="B5052" i="34" s="1"/>
  <c r="A5052" i="34" s="1"/>
  <c r="C5051" i="34"/>
  <c r="B5051" i="34" s="1"/>
  <c r="A5051" i="34" s="1"/>
  <c r="C5050" i="34"/>
  <c r="B5050" i="34" s="1"/>
  <c r="A5050" i="34" s="1"/>
  <c r="C5049" i="34"/>
  <c r="B5049" i="34" s="1"/>
  <c r="A5049" i="34" s="1"/>
  <c r="C5048" i="34"/>
  <c r="B5048" i="34" s="1"/>
  <c r="A5048" i="34" s="1"/>
  <c r="C5047" i="34"/>
  <c r="B5047" i="34" s="1"/>
  <c r="A5047" i="34" s="1"/>
  <c r="C5046" i="34"/>
  <c r="B5046" i="34" s="1"/>
  <c r="A5046" i="34" s="1"/>
  <c r="C5045" i="34"/>
  <c r="B5045" i="34" s="1"/>
  <c r="A5045" i="34" s="1"/>
  <c r="C5044" i="34"/>
  <c r="B5044" i="34" s="1"/>
  <c r="A5044" i="34" s="1"/>
  <c r="C5043" i="34"/>
  <c r="B5043" i="34" s="1"/>
  <c r="A5043" i="34" s="1"/>
  <c r="AA3707" i="34"/>
  <c r="C3707" i="34"/>
  <c r="B3707" i="34" s="1"/>
  <c r="AA3706" i="34"/>
  <c r="C3706" i="34"/>
  <c r="B3706" i="34" s="1"/>
  <c r="AA3705" i="34"/>
  <c r="C3705" i="34"/>
  <c r="B3705" i="34" s="1"/>
  <c r="AA3704" i="34"/>
  <c r="C3704" i="34"/>
  <c r="B3704" i="34" s="1"/>
  <c r="AA3703" i="34"/>
  <c r="C3703" i="34"/>
  <c r="B3703" i="34" s="1"/>
  <c r="AA3702" i="34"/>
  <c r="C3702" i="34"/>
  <c r="B3702" i="34" s="1"/>
  <c r="AA3701" i="34"/>
  <c r="C3701" i="34"/>
  <c r="B3701" i="34" s="1"/>
  <c r="AA3700" i="34"/>
  <c r="C3700" i="34"/>
  <c r="B3700" i="34" s="1"/>
  <c r="AA3699" i="34"/>
  <c r="C3699" i="34"/>
  <c r="B3699" i="34" s="1"/>
  <c r="AA3698" i="34"/>
  <c r="C3698" i="34"/>
  <c r="B3698" i="34" s="1"/>
  <c r="AA3697" i="34"/>
  <c r="C3697" i="34"/>
  <c r="B3697" i="34" s="1"/>
  <c r="AA3696" i="34"/>
  <c r="C3696" i="34"/>
  <c r="B3696" i="34" s="1"/>
  <c r="AA3695" i="34"/>
  <c r="C3695" i="34"/>
  <c r="B3695" i="34" s="1"/>
  <c r="AA3694" i="34"/>
  <c r="C3694" i="34"/>
  <c r="B3694" i="34" s="1"/>
  <c r="AA3693" i="34"/>
  <c r="C3693" i="34"/>
  <c r="B3693" i="34" s="1"/>
  <c r="AA3692" i="34"/>
  <c r="C3692" i="34"/>
  <c r="B3692" i="34" s="1"/>
  <c r="AA3691" i="34"/>
  <c r="C3691" i="34"/>
  <c r="B3691" i="34" s="1"/>
  <c r="AA3690" i="34"/>
  <c r="C3690" i="34"/>
  <c r="B3690" i="34" s="1"/>
  <c r="AA3689" i="34"/>
  <c r="C3689" i="34"/>
  <c r="B3689" i="34" s="1"/>
  <c r="AA3688" i="34"/>
  <c r="C3688" i="34"/>
  <c r="B3688" i="34" s="1"/>
  <c r="AA3687" i="34"/>
  <c r="C3687" i="34"/>
  <c r="B3687" i="34" s="1"/>
  <c r="AA3686" i="34"/>
  <c r="C3686" i="34"/>
  <c r="B3686" i="34" s="1"/>
  <c r="AA3685" i="34"/>
  <c r="C3685" i="34"/>
  <c r="B3685" i="34" s="1"/>
  <c r="AA3684" i="34"/>
  <c r="C3684" i="34"/>
  <c r="B3684" i="34" s="1"/>
  <c r="AA3989" i="34"/>
  <c r="C3989" i="34"/>
  <c r="B3989" i="34" s="1"/>
  <c r="AA3988" i="34"/>
  <c r="C3988" i="34"/>
  <c r="B3988" i="34" s="1"/>
  <c r="AA3987" i="34"/>
  <c r="C3987" i="34"/>
  <c r="B3987" i="34" s="1"/>
  <c r="AA3986" i="34"/>
  <c r="C3986" i="34"/>
  <c r="B3986" i="34" s="1"/>
  <c r="AA3985" i="34"/>
  <c r="C3985" i="34"/>
  <c r="B3985" i="34" s="1"/>
  <c r="AA3984" i="34"/>
  <c r="C3984" i="34"/>
  <c r="B3984" i="34" s="1"/>
  <c r="AA3983" i="34"/>
  <c r="C3983" i="34"/>
  <c r="B3983" i="34" s="1"/>
  <c r="AA3982" i="34"/>
  <c r="C3982" i="34"/>
  <c r="B3982" i="34" s="1"/>
  <c r="AA3981" i="34"/>
  <c r="C3981" i="34"/>
  <c r="B3981" i="34" s="1"/>
  <c r="AA3980" i="34"/>
  <c r="C3980" i="34"/>
  <c r="B3980" i="34" s="1"/>
  <c r="AA3947" i="34"/>
  <c r="C3947" i="34"/>
  <c r="B3947" i="34" s="1"/>
  <c r="AA3946" i="34"/>
  <c r="C3946" i="34"/>
  <c r="B3946" i="34" s="1"/>
  <c r="AA3945" i="34"/>
  <c r="C3945" i="34"/>
  <c r="B3945" i="34" s="1"/>
  <c r="AA3944" i="34"/>
  <c r="C3944" i="34"/>
  <c r="B3944" i="34" s="1"/>
  <c r="AA3943" i="34"/>
  <c r="C3943" i="34"/>
  <c r="B3943" i="34" s="1"/>
  <c r="AA3942" i="34"/>
  <c r="C3942" i="34"/>
  <c r="B3942" i="34" s="1"/>
  <c r="AA3941" i="34"/>
  <c r="C3941" i="34"/>
  <c r="B3941" i="34" s="1"/>
  <c r="AA3940" i="34"/>
  <c r="C3940" i="34"/>
  <c r="B3940" i="34" s="1"/>
  <c r="AA3939" i="34"/>
  <c r="C3939" i="34"/>
  <c r="B3939" i="34" s="1"/>
  <c r="AA3938" i="34"/>
  <c r="C3938" i="34"/>
  <c r="B3938" i="34" s="1"/>
  <c r="AA3937" i="34"/>
  <c r="C3937" i="34"/>
  <c r="B3937" i="34" s="1"/>
  <c r="AA3936" i="34"/>
  <c r="C3936" i="34"/>
  <c r="B3936" i="34" s="1"/>
  <c r="AA3935" i="34"/>
  <c r="C3935" i="34"/>
  <c r="B3935" i="34" s="1"/>
  <c r="AA3934" i="34"/>
  <c r="C3934" i="34"/>
  <c r="B3934" i="34" s="1"/>
  <c r="AA3933" i="34"/>
  <c r="C3933" i="34"/>
  <c r="B3933" i="34" s="1"/>
  <c r="AA3932" i="34"/>
  <c r="C3932" i="34"/>
  <c r="B3932" i="34" s="1"/>
  <c r="AA3931" i="34"/>
  <c r="C3931" i="34"/>
  <c r="B3931" i="34" s="1"/>
  <c r="AA3930" i="34"/>
  <c r="C3930" i="34"/>
  <c r="B3930" i="34" s="1"/>
  <c r="AA3929" i="34"/>
  <c r="C3929" i="34"/>
  <c r="B3929" i="34" s="1"/>
  <c r="AA3928" i="34"/>
  <c r="C3928" i="34"/>
  <c r="B3928" i="34" s="1"/>
  <c r="AA3927" i="34"/>
  <c r="C3927" i="34"/>
  <c r="B3927" i="34" s="1"/>
  <c r="AA3926" i="34"/>
  <c r="C3926" i="34"/>
  <c r="B3926" i="34" s="1"/>
  <c r="AA3925" i="34"/>
  <c r="C3925" i="34"/>
  <c r="B3925" i="34" s="1"/>
  <c r="AA3924" i="34"/>
  <c r="C3924" i="34"/>
  <c r="B3924" i="34" s="1"/>
  <c r="AA3923" i="34"/>
  <c r="C3923" i="34"/>
  <c r="B3923" i="34" s="1"/>
  <c r="AA3922" i="34"/>
  <c r="C3922" i="34"/>
  <c r="B3922" i="34" s="1"/>
  <c r="AA3921" i="34"/>
  <c r="C3921" i="34"/>
  <c r="B3921" i="34" s="1"/>
  <c r="AA3920" i="34"/>
  <c r="C3920" i="34"/>
  <c r="B3920" i="34" s="1"/>
  <c r="AA3919" i="34"/>
  <c r="C3919" i="34"/>
  <c r="B3919" i="34" s="1"/>
  <c r="AA3918" i="34"/>
  <c r="C3918" i="34"/>
  <c r="B3918" i="34" s="1"/>
  <c r="AA3917" i="34"/>
  <c r="C3917" i="34"/>
  <c r="B3917" i="34" s="1"/>
  <c r="AA3916" i="34"/>
  <c r="C3916" i="34"/>
  <c r="B3916" i="34" s="1"/>
  <c r="AA3915" i="34"/>
  <c r="C3915" i="34"/>
  <c r="B3915" i="34" s="1"/>
  <c r="AA3914" i="34"/>
  <c r="C3914" i="34"/>
  <c r="B3914" i="34" s="1"/>
  <c r="AA3913" i="34"/>
  <c r="C3913" i="34"/>
  <c r="B3913" i="34" s="1"/>
  <c r="AA3912" i="34"/>
  <c r="C3912" i="34"/>
  <c r="B3912" i="34" s="1"/>
  <c r="AA3911" i="34"/>
  <c r="C3911" i="34"/>
  <c r="B3911" i="34" s="1"/>
  <c r="AA3910" i="34"/>
  <c r="C3910" i="34"/>
  <c r="B3910" i="34" s="1"/>
  <c r="AA3909" i="34"/>
  <c r="C3909" i="34"/>
  <c r="B3909" i="34" s="1"/>
  <c r="AA3908" i="34"/>
  <c r="C3908" i="34"/>
  <c r="B3908" i="34" s="1"/>
  <c r="AA3907" i="34"/>
  <c r="C3907" i="34"/>
  <c r="B3907" i="34" s="1"/>
  <c r="AA3906" i="34"/>
  <c r="C3906" i="34"/>
  <c r="B3906" i="34" s="1"/>
  <c r="AA3905" i="34"/>
  <c r="C3905" i="34"/>
  <c r="B3905" i="34" s="1"/>
  <c r="AA3904" i="34"/>
  <c r="C3904" i="34"/>
  <c r="B3904" i="34" s="1"/>
  <c r="AA3903" i="34"/>
  <c r="C3903" i="34"/>
  <c r="B3903" i="34" s="1"/>
  <c r="AA3902" i="34"/>
  <c r="C3902" i="34"/>
  <c r="B3902" i="34" s="1"/>
  <c r="AA3901" i="34"/>
  <c r="C3901" i="34"/>
  <c r="B3901" i="34" s="1"/>
  <c r="AA3900" i="34"/>
  <c r="C3900" i="34"/>
  <c r="B3900" i="34" s="1"/>
  <c r="AA3899" i="34"/>
  <c r="C3899" i="34"/>
  <c r="B3899" i="34" s="1"/>
  <c r="AA3898" i="34"/>
  <c r="C3898" i="34"/>
  <c r="B3898" i="34" s="1"/>
  <c r="AA3897" i="34"/>
  <c r="C3897" i="34"/>
  <c r="B3897" i="34" s="1"/>
  <c r="AA3896" i="34"/>
  <c r="C3896" i="34"/>
  <c r="B3896" i="34" s="1"/>
  <c r="AA3895" i="34"/>
  <c r="C3895" i="34"/>
  <c r="B3895" i="34" s="1"/>
  <c r="AA3894" i="34"/>
  <c r="C3894" i="34"/>
  <c r="B3894" i="34" s="1"/>
  <c r="AA3893" i="34"/>
  <c r="C3893" i="34"/>
  <c r="B3893" i="34" s="1"/>
  <c r="AA3892" i="34"/>
  <c r="C3892" i="34"/>
  <c r="B3892" i="34" s="1"/>
  <c r="AA3891" i="34"/>
  <c r="C3891" i="34"/>
  <c r="B3891" i="34" s="1"/>
  <c r="AA3966" i="34"/>
  <c r="C3966" i="34"/>
  <c r="B3966" i="34" s="1"/>
  <c r="AA3965" i="34"/>
  <c r="C3965" i="34"/>
  <c r="B3965" i="34" s="1"/>
  <c r="AA3964" i="34"/>
  <c r="C3964" i="34"/>
  <c r="B3964" i="34" s="1"/>
  <c r="AA3963" i="34"/>
  <c r="C3963" i="34"/>
  <c r="B3963" i="34" s="1"/>
  <c r="AA3962" i="34"/>
  <c r="C3962" i="34"/>
  <c r="B3962" i="34" s="1"/>
  <c r="AA3961" i="34"/>
  <c r="C3961" i="34"/>
  <c r="B3961" i="34" s="1"/>
  <c r="AA3960" i="34"/>
  <c r="C3960" i="34"/>
  <c r="B3960" i="34" s="1"/>
  <c r="AA3959" i="34"/>
  <c r="C3959" i="34"/>
  <c r="B3959" i="34" s="1"/>
  <c r="AA3958" i="34"/>
  <c r="C3958" i="34"/>
  <c r="B3958" i="34" s="1"/>
  <c r="AA3957" i="34"/>
  <c r="C3957" i="34"/>
  <c r="B3957" i="34" s="1"/>
  <c r="AA3956" i="34"/>
  <c r="C3956" i="34"/>
  <c r="B3956" i="34" s="1"/>
  <c r="AA3955" i="34"/>
  <c r="C3955" i="34"/>
  <c r="B3955" i="34" s="1"/>
  <c r="AA3954" i="34"/>
  <c r="C3954" i="34"/>
  <c r="B3954" i="34" s="1"/>
  <c r="AA3953" i="34"/>
  <c r="C3953" i="34"/>
  <c r="B3953" i="34" s="1"/>
  <c r="AA3952" i="34"/>
  <c r="C3952" i="34"/>
  <c r="B3952" i="34" s="1"/>
  <c r="AA3951" i="34"/>
  <c r="C3951" i="34"/>
  <c r="B3951" i="34" s="1"/>
  <c r="AA3950" i="34"/>
  <c r="C3950" i="34"/>
  <c r="B3950" i="34" s="1"/>
  <c r="AA3949" i="34"/>
  <c r="C3949" i="34"/>
  <c r="B3949" i="34" s="1"/>
  <c r="AA3948" i="34"/>
  <c r="C3948" i="34"/>
  <c r="B3948" i="34" s="1"/>
  <c r="AA3995" i="34"/>
  <c r="C3995" i="34"/>
  <c r="B3995" i="34" s="1"/>
  <c r="AA3994" i="34"/>
  <c r="C3994" i="34"/>
  <c r="B3994" i="34" s="1"/>
  <c r="AA3993" i="34"/>
  <c r="C3993" i="34"/>
  <c r="B3993" i="34" s="1"/>
  <c r="AA3992" i="34"/>
  <c r="C3992" i="34"/>
  <c r="B3992" i="34" s="1"/>
  <c r="AA3991" i="34"/>
  <c r="C3991" i="34"/>
  <c r="B3991" i="34" s="1"/>
  <c r="AA3990" i="34"/>
  <c r="C3990" i="34"/>
  <c r="B3990" i="34" s="1"/>
  <c r="AA3979" i="34"/>
  <c r="C3979" i="34"/>
  <c r="B3979" i="34" s="1"/>
  <c r="AA3978" i="34"/>
  <c r="C3978" i="34"/>
  <c r="B3978" i="34" s="1"/>
  <c r="AA3977" i="34"/>
  <c r="C3977" i="34"/>
  <c r="B3977" i="34" s="1"/>
  <c r="AA3976" i="34"/>
  <c r="C3976" i="34"/>
  <c r="B3976" i="34" s="1"/>
  <c r="AA3975" i="34"/>
  <c r="C3975" i="34"/>
  <c r="B3975" i="34" s="1"/>
  <c r="AA3974" i="34"/>
  <c r="C3974" i="34"/>
  <c r="B3974" i="34" s="1"/>
  <c r="AA3973" i="34"/>
  <c r="C3973" i="34"/>
  <c r="B3973" i="34" s="1"/>
  <c r="AA3972" i="34"/>
  <c r="C3972" i="34"/>
  <c r="B3972" i="34" s="1"/>
  <c r="AA3971" i="34"/>
  <c r="C3971" i="34"/>
  <c r="B3971" i="34" s="1"/>
  <c r="AA3970" i="34"/>
  <c r="C3970" i="34"/>
  <c r="B3970" i="34" s="1"/>
  <c r="AA3969" i="34"/>
  <c r="C3969" i="34"/>
  <c r="B3969" i="34" s="1"/>
  <c r="AA3968" i="34"/>
  <c r="C3968" i="34"/>
  <c r="B3968" i="34" s="1"/>
  <c r="AA3967" i="34"/>
  <c r="C3967" i="34"/>
  <c r="B3967" i="34" s="1"/>
  <c r="AA3998" i="34"/>
  <c r="C3998" i="34"/>
  <c r="B3998" i="34" s="1"/>
  <c r="AA3997" i="34"/>
  <c r="C3997" i="34"/>
  <c r="B3997" i="34" s="1"/>
  <c r="AA3996" i="34"/>
  <c r="C3996" i="34"/>
  <c r="B3996" i="34" s="1"/>
  <c r="C3737" i="34"/>
  <c r="B3737" i="34" s="1"/>
  <c r="C3736" i="34"/>
  <c r="B3736" i="34" s="1"/>
  <c r="AA3734" i="34"/>
  <c r="C3734" i="34"/>
  <c r="B3734" i="34" s="1"/>
  <c r="AA3733" i="34"/>
  <c r="C3733" i="34"/>
  <c r="B3733" i="34" s="1"/>
  <c r="AA4005" i="34"/>
  <c r="C4005" i="34"/>
  <c r="B4005" i="34" s="1"/>
  <c r="AA4004" i="34"/>
  <c r="C4004" i="34"/>
  <c r="B4004" i="34" s="1"/>
  <c r="AA4003" i="34"/>
  <c r="C4003" i="34"/>
  <c r="B4003" i="34" s="1"/>
  <c r="AA4002" i="34"/>
  <c r="C4002" i="34"/>
  <c r="B4002" i="34" s="1"/>
  <c r="AA4001" i="34"/>
  <c r="C4001" i="34"/>
  <c r="B4001" i="34" s="1"/>
  <c r="AA4000" i="34"/>
  <c r="C4000" i="34"/>
  <c r="B4000" i="34" s="1"/>
  <c r="AA3999" i="34"/>
  <c r="C3999" i="34"/>
  <c r="B3999" i="34" s="1"/>
  <c r="AA4012" i="34"/>
  <c r="C4012" i="34"/>
  <c r="B4012" i="34" s="1"/>
  <c r="AA4011" i="34"/>
  <c r="C4011" i="34"/>
  <c r="B4011" i="34" s="1"/>
  <c r="AA4010" i="34"/>
  <c r="C4010" i="34"/>
  <c r="B4010" i="34" s="1"/>
  <c r="AA4009" i="34"/>
  <c r="C4009" i="34"/>
  <c r="B4009" i="34" s="1"/>
  <c r="AA4008" i="34"/>
  <c r="C4008" i="34"/>
  <c r="B4008" i="34" s="1"/>
  <c r="AA4007" i="34"/>
  <c r="C4007" i="34"/>
  <c r="B4007" i="34" s="1"/>
  <c r="AA4006" i="34"/>
  <c r="C4006" i="34"/>
  <c r="B4006" i="34" s="1"/>
  <c r="AA3715" i="34"/>
  <c r="C3715" i="34"/>
  <c r="B3715" i="34" s="1"/>
  <c r="AA3714" i="34"/>
  <c r="C3714" i="34"/>
  <c r="B3714" i="34" s="1"/>
  <c r="AA3713" i="34"/>
  <c r="C3713" i="34"/>
  <c r="B3713" i="34" s="1"/>
  <c r="AA3712" i="34"/>
  <c r="C3712" i="34"/>
  <c r="B3712" i="34" s="1"/>
  <c r="AA3711" i="34"/>
  <c r="C3711" i="34"/>
  <c r="B3711" i="34" s="1"/>
  <c r="AA3710" i="34"/>
  <c r="C3710" i="34"/>
  <c r="B3710" i="34" s="1"/>
  <c r="AA3709" i="34"/>
  <c r="C3709" i="34"/>
  <c r="B3709" i="34" s="1"/>
  <c r="AA3708" i="34"/>
  <c r="C3708" i="34"/>
  <c r="B3708" i="34" s="1"/>
  <c r="AA3723" i="34"/>
  <c r="C3723" i="34"/>
  <c r="B3723" i="34" s="1"/>
  <c r="AA3722" i="34"/>
  <c r="C3722" i="34"/>
  <c r="B3722" i="34" s="1"/>
  <c r="AA3721" i="34"/>
  <c r="C3721" i="34"/>
  <c r="B3721" i="34" s="1"/>
  <c r="AA3720" i="34"/>
  <c r="C3720" i="34"/>
  <c r="B3720" i="34" s="1"/>
  <c r="AA3719" i="34"/>
  <c r="C3719" i="34"/>
  <c r="B3719" i="34" s="1"/>
  <c r="AA3718" i="34"/>
  <c r="C3718" i="34"/>
  <c r="B3718" i="34" s="1"/>
  <c r="AA3717" i="34"/>
  <c r="C3717" i="34"/>
  <c r="B3717" i="34" s="1"/>
  <c r="AA3716" i="34"/>
  <c r="C3716" i="34"/>
  <c r="B3716" i="34" s="1"/>
  <c r="AA3727" i="34"/>
  <c r="C3727" i="34"/>
  <c r="B3727" i="34" s="1"/>
  <c r="AA3726" i="34"/>
  <c r="C3726" i="34"/>
  <c r="B3726" i="34" s="1"/>
  <c r="AA3725" i="34"/>
  <c r="C3725" i="34"/>
  <c r="B3725" i="34" s="1"/>
  <c r="AA3724" i="34"/>
  <c r="C3724" i="34"/>
  <c r="B3724" i="34" s="1"/>
  <c r="AA3547" i="34"/>
  <c r="C3547" i="34"/>
  <c r="B3547" i="34" s="1"/>
  <c r="AA3546" i="34"/>
  <c r="C3546" i="34"/>
  <c r="B3546" i="34" s="1"/>
  <c r="AA3545" i="34"/>
  <c r="C3545" i="34"/>
  <c r="B3545" i="34" s="1"/>
  <c r="AA3544" i="34"/>
  <c r="C3544" i="34"/>
  <c r="B3544" i="34" s="1"/>
  <c r="AA3543" i="34"/>
  <c r="C3543" i="34"/>
  <c r="B3543" i="34" s="1"/>
  <c r="AA3542" i="34"/>
  <c r="C3542" i="34"/>
  <c r="B3542" i="34" s="1"/>
  <c r="AA3541" i="34"/>
  <c r="C3541" i="34"/>
  <c r="B3541" i="34" s="1"/>
  <c r="AA3540" i="34"/>
  <c r="C3540" i="34"/>
  <c r="B3540" i="34" s="1"/>
  <c r="AA3539" i="34"/>
  <c r="C3539" i="34"/>
  <c r="B3539" i="34" s="1"/>
  <c r="AA3538" i="34"/>
  <c r="C3538" i="34"/>
  <c r="B3538" i="34" s="1"/>
  <c r="AA3537" i="34"/>
  <c r="C3537" i="34"/>
  <c r="B3537" i="34" s="1"/>
  <c r="AA3536" i="34"/>
  <c r="C3536" i="34"/>
  <c r="B3536" i="34" s="1"/>
  <c r="AA3535" i="34"/>
  <c r="C3535" i="34"/>
  <c r="B3535" i="34" s="1"/>
  <c r="AA3534" i="34"/>
  <c r="C3534" i="34"/>
  <c r="B3534" i="34" s="1"/>
  <c r="AA3561" i="34"/>
  <c r="C3561" i="34"/>
  <c r="B3561" i="34" s="1"/>
  <c r="AA3560" i="34"/>
  <c r="C3560" i="34"/>
  <c r="B3560" i="34" s="1"/>
  <c r="AA3559" i="34"/>
  <c r="C3559" i="34"/>
  <c r="B3559" i="34" s="1"/>
  <c r="AA3558" i="34"/>
  <c r="C3558" i="34"/>
  <c r="B3558" i="34" s="1"/>
  <c r="AA3557" i="34"/>
  <c r="C3557" i="34"/>
  <c r="B3557" i="34" s="1"/>
  <c r="AA3556" i="34"/>
  <c r="C3556" i="34"/>
  <c r="B3556" i="34" s="1"/>
  <c r="AA3555" i="34"/>
  <c r="C3555" i="34"/>
  <c r="B3555" i="34" s="1"/>
  <c r="AA3554" i="34"/>
  <c r="C3554" i="34"/>
  <c r="B3554" i="34" s="1"/>
  <c r="AA3553" i="34"/>
  <c r="C3553" i="34"/>
  <c r="B3553" i="34" s="1"/>
  <c r="AA3552" i="34"/>
  <c r="C3552" i="34"/>
  <c r="B3552" i="34" s="1"/>
  <c r="AA3551" i="34"/>
  <c r="C3551" i="34"/>
  <c r="B3551" i="34" s="1"/>
  <c r="AA3550" i="34"/>
  <c r="C3550" i="34"/>
  <c r="B3550" i="34" s="1"/>
  <c r="AA3549" i="34"/>
  <c r="C3549" i="34"/>
  <c r="B3549" i="34" s="1"/>
  <c r="AA3548" i="34"/>
  <c r="C3548" i="34"/>
  <c r="B3548" i="34" s="1"/>
  <c r="AA3576" i="34"/>
  <c r="C3576" i="34"/>
  <c r="B3576" i="34" s="1"/>
  <c r="AA3575" i="34"/>
  <c r="C3575" i="34"/>
  <c r="B3575" i="34" s="1"/>
  <c r="AA3574" i="34"/>
  <c r="C3574" i="34"/>
  <c r="B3574" i="34" s="1"/>
  <c r="AA3573" i="34"/>
  <c r="C3573" i="34"/>
  <c r="B3573" i="34" s="1"/>
  <c r="AA3572" i="34"/>
  <c r="C3572" i="34"/>
  <c r="B3572" i="34" s="1"/>
  <c r="AA3571" i="34"/>
  <c r="C3571" i="34"/>
  <c r="B3571" i="34" s="1"/>
  <c r="AA3570" i="34"/>
  <c r="C3570" i="34"/>
  <c r="B3570" i="34" s="1"/>
  <c r="AA3569" i="34"/>
  <c r="C3569" i="34"/>
  <c r="B3569" i="34" s="1"/>
  <c r="AA3568" i="34"/>
  <c r="C3568" i="34"/>
  <c r="B3568" i="34" s="1"/>
  <c r="AA3567" i="34"/>
  <c r="C3567" i="34"/>
  <c r="B3567" i="34" s="1"/>
  <c r="AA3566" i="34"/>
  <c r="C3566" i="34"/>
  <c r="B3566" i="34" s="1"/>
  <c r="AA3565" i="34"/>
  <c r="C3565" i="34"/>
  <c r="B3565" i="34" s="1"/>
  <c r="AA3564" i="34"/>
  <c r="C3564" i="34"/>
  <c r="B3564" i="34" s="1"/>
  <c r="AA3563" i="34"/>
  <c r="C3563" i="34"/>
  <c r="B3563" i="34" s="1"/>
  <c r="AA3562" i="34"/>
  <c r="C3562" i="34"/>
  <c r="B3562" i="34" s="1"/>
  <c r="F651" i="55" a="1"/>
  <c r="F651" i="55" s="1"/>
  <c r="H651" i="55" a="1"/>
  <c r="H651" i="55" s="1"/>
  <c r="F932" i="55" a="1"/>
  <c r="F932" i="55" s="1"/>
  <c r="H932" i="55" a="1"/>
  <c r="H932" i="55" s="1"/>
  <c r="F931" i="55" a="1"/>
  <c r="F931" i="55" s="1"/>
  <c r="H931" i="55" a="1"/>
  <c r="H931" i="55" s="1"/>
  <c r="F950" i="55" a="1"/>
  <c r="F950" i="55" s="1"/>
  <c r="H950" i="55" a="1"/>
  <c r="H950" i="55" s="1"/>
  <c r="F897" i="55" a="1"/>
  <c r="F897" i="55" s="1"/>
  <c r="H897" i="55" a="1"/>
  <c r="H897" i="55" s="1"/>
  <c r="F907" i="55" a="1"/>
  <c r="F907" i="55" s="1"/>
  <c r="H907" i="55" a="1"/>
  <c r="H907" i="55" s="1"/>
  <c r="F918" i="55" a="1"/>
  <c r="F918" i="55" s="1"/>
  <c r="H918" i="55" a="1"/>
  <c r="H918" i="55" s="1"/>
  <c r="F865" i="55" a="1"/>
  <c r="F865" i="55" s="1"/>
  <c r="H865" i="55" a="1"/>
  <c r="H865" i="55" s="1"/>
  <c r="F867" i="55" a="1"/>
  <c r="F867" i="55" s="1"/>
  <c r="H867" i="55" a="1"/>
  <c r="H867" i="55" s="1"/>
  <c r="F876" i="55" a="1"/>
  <c r="F876" i="55" s="1"/>
  <c r="H876" i="55" a="1"/>
  <c r="H876" i="55" s="1"/>
  <c r="F877" i="55" a="1"/>
  <c r="F877" i="55" s="1"/>
  <c r="H877" i="55" a="1"/>
  <c r="H877" i="55" s="1"/>
  <c r="F671" i="55" a="1"/>
  <c r="F671" i="55" s="1"/>
  <c r="H671" i="55" a="1"/>
  <c r="H671" i="55" s="1"/>
  <c r="F673" i="55" a="1"/>
  <c r="F673" i="55" s="1"/>
  <c r="H673" i="55" a="1"/>
  <c r="H673" i="55" s="1"/>
  <c r="H929" i="55" a="1"/>
  <c r="H929" i="55" s="1"/>
  <c r="F929" i="55" a="1"/>
  <c r="F929" i="55" s="1"/>
  <c r="A929" i="55"/>
  <c r="H753" i="55" a="1"/>
  <c r="H753" i="55" s="1"/>
  <c r="F753" i="55" a="1"/>
  <c r="F753" i="55" s="1"/>
  <c r="A753" i="55"/>
  <c r="H436" i="55" a="1"/>
  <c r="H436" i="55" s="1"/>
  <c r="F436" i="55" a="1"/>
  <c r="F436" i="55" s="1"/>
  <c r="A436" i="55"/>
  <c r="H951" i="55" a="1"/>
  <c r="H951" i="55" s="1"/>
  <c r="F951" i="55" a="1"/>
  <c r="F951" i="55" s="1"/>
  <c r="A951" i="55"/>
  <c r="H375" i="55" a="1"/>
  <c r="H375" i="55" s="1"/>
  <c r="F375" i="55" a="1"/>
  <c r="F375" i="55" s="1"/>
  <c r="A375" i="55"/>
  <c r="H798" i="55" a="1"/>
  <c r="H798" i="55" s="1"/>
  <c r="F798" i="55" a="1"/>
  <c r="F798" i="55" s="1"/>
  <c r="A798" i="55"/>
  <c r="H763" i="55" a="1"/>
  <c r="H763" i="55" s="1"/>
  <c r="F763" i="55" a="1"/>
  <c r="F763" i="55" s="1"/>
  <c r="A763" i="55"/>
  <c r="H697" i="55" a="1"/>
  <c r="H697" i="55" s="1"/>
  <c r="F697" i="55" a="1"/>
  <c r="F697" i="55" s="1"/>
  <c r="A697" i="55"/>
  <c r="H647" i="55" a="1"/>
  <c r="H647" i="55" s="1"/>
  <c r="F647" i="55" a="1"/>
  <c r="F647" i="55" s="1"/>
  <c r="A647" i="55"/>
  <c r="H807" i="55" a="1"/>
  <c r="H807" i="55" s="1"/>
  <c r="F807" i="55" a="1"/>
  <c r="F807" i="55" s="1"/>
  <c r="A807" i="55"/>
  <c r="H806" i="55" a="1"/>
  <c r="H806" i="55" s="1"/>
  <c r="F806" i="55" a="1"/>
  <c r="F806" i="55" s="1"/>
  <c r="A806" i="55"/>
  <c r="H902" i="55" a="1"/>
  <c r="H902" i="55" s="1"/>
  <c r="F902" i="55" a="1"/>
  <c r="F902" i="55" s="1"/>
  <c r="A902" i="55"/>
  <c r="H490" i="55" a="1"/>
  <c r="H490" i="55" s="1"/>
  <c r="F490" i="55" a="1"/>
  <c r="F490" i="55" s="1"/>
  <c r="A490" i="55"/>
  <c r="H871" i="55" a="1"/>
  <c r="H871" i="55" s="1"/>
  <c r="F871" i="55" a="1"/>
  <c r="F871" i="55" s="1"/>
  <c r="A871" i="55"/>
  <c r="H905" i="55" a="1"/>
  <c r="H905" i="55" s="1"/>
  <c r="F905" i="55" a="1"/>
  <c r="F905" i="55" s="1"/>
  <c r="A905" i="55"/>
  <c r="H911" i="55" a="1"/>
  <c r="H911" i="55" s="1"/>
  <c r="F911" i="55" a="1"/>
  <c r="F911" i="55" s="1"/>
  <c r="A911" i="55"/>
  <c r="H765" i="55" a="1"/>
  <c r="H765" i="55" s="1"/>
  <c r="F765" i="55" a="1"/>
  <c r="F765" i="55" s="1"/>
  <c r="A765" i="55"/>
  <c r="H704" i="55" a="1"/>
  <c r="H704" i="55" s="1"/>
  <c r="F704" i="55" a="1"/>
  <c r="F704" i="55" s="1"/>
  <c r="A704" i="55"/>
  <c r="H489" i="55" a="1"/>
  <c r="H489" i="55" s="1"/>
  <c r="F489" i="55" a="1"/>
  <c r="F489" i="55" s="1"/>
  <c r="A489" i="55"/>
  <c r="H800" i="55" a="1"/>
  <c r="H800" i="55" s="1"/>
  <c r="F800" i="55" a="1"/>
  <c r="F800" i="55" s="1"/>
  <c r="A800" i="55"/>
  <c r="H352" i="55" a="1"/>
  <c r="H352" i="55" s="1"/>
  <c r="F352" i="55" a="1"/>
  <c r="F352" i="55" s="1"/>
  <c r="A352" i="55"/>
  <c r="H491" i="55" a="1"/>
  <c r="H491" i="55" s="1"/>
  <c r="F491" i="55" a="1"/>
  <c r="F491" i="55" s="1"/>
  <c r="A491" i="55"/>
  <c r="H537" i="55" a="1"/>
  <c r="H537" i="55" s="1"/>
  <c r="F537" i="55" a="1"/>
  <c r="F537" i="55" s="1"/>
  <c r="A537" i="55"/>
  <c r="H485" i="55" a="1"/>
  <c r="H485" i="55" s="1"/>
  <c r="F485" i="55" a="1"/>
  <c r="F485" i="55" s="1"/>
  <c r="A485" i="55"/>
  <c r="H362" i="55" a="1"/>
  <c r="H362" i="55" s="1"/>
  <c r="F362" i="55" a="1"/>
  <c r="F362" i="55" s="1"/>
  <c r="A362" i="55"/>
  <c r="H356" i="55" a="1"/>
  <c r="H356" i="55" s="1"/>
  <c r="F356" i="55" a="1"/>
  <c r="F356" i="55" s="1"/>
  <c r="A356" i="55"/>
  <c r="H756" i="55" a="1"/>
  <c r="H756" i="55" s="1"/>
  <c r="F756" i="55" a="1"/>
  <c r="F756" i="55" s="1"/>
  <c r="A756" i="55"/>
  <c r="H447" i="55" a="1"/>
  <c r="H447" i="55" s="1"/>
  <c r="F447" i="55" a="1"/>
  <c r="F447" i="55" s="1"/>
  <c r="A447" i="55"/>
  <c r="H937" i="55" a="1"/>
  <c r="H937" i="55" s="1"/>
  <c r="F937" i="55" a="1"/>
  <c r="F937" i="55" s="1"/>
  <c r="A937" i="55"/>
  <c r="H657" i="55" a="1"/>
  <c r="H657" i="55" s="1"/>
  <c r="F657" i="55" a="1"/>
  <c r="F657" i="55" s="1"/>
  <c r="A657" i="55"/>
  <c r="H467" i="55" a="1"/>
  <c r="H467" i="55" s="1"/>
  <c r="F467" i="55" a="1"/>
  <c r="F467" i="55" s="1"/>
  <c r="A467" i="55"/>
  <c r="H868" i="55" a="1"/>
  <c r="H868" i="55" s="1"/>
  <c r="F868" i="55" a="1"/>
  <c r="F868" i="55" s="1"/>
  <c r="A868" i="55"/>
  <c r="H397" i="55" a="1"/>
  <c r="H397" i="55" s="1"/>
  <c r="F397" i="55" a="1"/>
  <c r="F397" i="55" s="1"/>
  <c r="A397" i="55"/>
  <c r="H747" i="55" a="1"/>
  <c r="H747" i="55" s="1"/>
  <c r="F747" i="55" a="1"/>
  <c r="F747" i="55" s="1"/>
  <c r="A747" i="55"/>
  <c r="H701" i="55" a="1"/>
  <c r="H701" i="55" s="1"/>
  <c r="F701" i="55" a="1"/>
  <c r="F701" i="55" s="1"/>
  <c r="A701" i="55"/>
  <c r="H482" i="55" a="1"/>
  <c r="H482" i="55" s="1"/>
  <c r="F482" i="55" a="1"/>
  <c r="F482" i="55" s="1"/>
  <c r="A482" i="55"/>
  <c r="H553" i="55" a="1"/>
  <c r="H553" i="55" s="1"/>
  <c r="F553" i="55" a="1"/>
  <c r="F553" i="55" s="1"/>
  <c r="A553" i="55"/>
  <c r="A897" i="55"/>
  <c r="A950" i="55"/>
  <c r="A931" i="55"/>
  <c r="A932" i="55"/>
  <c r="A651" i="55"/>
  <c r="H629" i="55" a="1"/>
  <c r="H629" i="55" s="1"/>
  <c r="F629" i="55" a="1"/>
  <c r="F629" i="55" s="1"/>
  <c r="A629" i="55"/>
  <c r="H335" i="55" a="1"/>
  <c r="H335" i="55" s="1"/>
  <c r="F335" i="55" a="1"/>
  <c r="F335" i="55" s="1"/>
  <c r="A335" i="55"/>
  <c r="H404" i="55" a="1"/>
  <c r="H404" i="55" s="1"/>
  <c r="F404" i="55" a="1"/>
  <c r="F404" i="55" s="1"/>
  <c r="A404" i="55"/>
  <c r="AA3528" i="34"/>
  <c r="C3528" i="34"/>
  <c r="B3528" i="34" s="1"/>
  <c r="AA3527" i="34"/>
  <c r="C3527" i="34"/>
  <c r="B3527" i="34" s="1"/>
  <c r="AA3526" i="34"/>
  <c r="C3526" i="34"/>
  <c r="B3526" i="34" s="1"/>
  <c r="AA3525" i="34"/>
  <c r="C3525" i="34"/>
  <c r="B3525" i="34" s="1"/>
  <c r="AA3524" i="34"/>
  <c r="C3524" i="34"/>
  <c r="B3524" i="34" s="1"/>
  <c r="AA3523" i="34"/>
  <c r="C3523" i="34"/>
  <c r="B3523" i="34" s="1"/>
  <c r="AA3522" i="34"/>
  <c r="C3522" i="34"/>
  <c r="B3522" i="34" s="1"/>
  <c r="AA3521" i="34"/>
  <c r="C3521" i="34"/>
  <c r="B3521" i="34" s="1"/>
  <c r="AA3520" i="34"/>
  <c r="C3520" i="34"/>
  <c r="B3520" i="34" s="1"/>
  <c r="AA3519" i="34"/>
  <c r="C3519" i="34"/>
  <c r="B3519" i="34" s="1"/>
  <c r="AA3518" i="34"/>
  <c r="C3518" i="34"/>
  <c r="B3518" i="34" s="1"/>
  <c r="AA3517" i="34"/>
  <c r="C3517" i="34"/>
  <c r="B3517" i="34" s="1"/>
  <c r="AA3516" i="34"/>
  <c r="C3516" i="34"/>
  <c r="B3516" i="34" s="1"/>
  <c r="AA3515" i="34"/>
  <c r="C3515" i="34"/>
  <c r="B3515" i="34" s="1"/>
  <c r="AA3514" i="34"/>
  <c r="C3514" i="34"/>
  <c r="B3514" i="34" s="1"/>
  <c r="AA3513" i="34"/>
  <c r="C3513" i="34"/>
  <c r="B3513" i="34" s="1"/>
  <c r="AA3512" i="34"/>
  <c r="C3512" i="34"/>
  <c r="B3512" i="34" s="1"/>
  <c r="AA3511" i="34"/>
  <c r="C3511" i="34"/>
  <c r="B3511" i="34" s="1"/>
  <c r="AA3510" i="34"/>
  <c r="C3510" i="34"/>
  <c r="B3510" i="34" s="1"/>
  <c r="AA3509" i="34"/>
  <c r="C3509" i="34"/>
  <c r="B3509" i="34" s="1"/>
  <c r="AA3508" i="34"/>
  <c r="C3508" i="34"/>
  <c r="B3508" i="34" s="1"/>
  <c r="AA3507" i="34"/>
  <c r="C3507" i="34"/>
  <c r="B3507" i="34" s="1"/>
  <c r="AA3506" i="34"/>
  <c r="C3506" i="34"/>
  <c r="B3506" i="34" s="1"/>
  <c r="AA3505" i="34"/>
  <c r="C3505" i="34"/>
  <c r="B3505" i="34" s="1"/>
  <c r="AA3504" i="34"/>
  <c r="C3504" i="34"/>
  <c r="B3504" i="34" s="1"/>
  <c r="AA3503" i="34"/>
  <c r="C3503" i="34"/>
  <c r="B3503" i="34" s="1"/>
  <c r="AA3502" i="34"/>
  <c r="C3502" i="34"/>
  <c r="B3502" i="34" s="1"/>
  <c r="AA3501" i="34"/>
  <c r="C3501" i="34"/>
  <c r="B3501" i="34" s="1"/>
  <c r="AA3500" i="34"/>
  <c r="C3500" i="34"/>
  <c r="B3500" i="34" s="1"/>
  <c r="AA3499" i="34"/>
  <c r="C3499" i="34"/>
  <c r="B3499" i="34" s="1"/>
  <c r="AA3498" i="34"/>
  <c r="C3498" i="34"/>
  <c r="B3498" i="34" s="1"/>
  <c r="AA3497" i="34"/>
  <c r="C3497" i="34"/>
  <c r="B3497" i="34" s="1"/>
  <c r="AA3496" i="34"/>
  <c r="C3496" i="34"/>
  <c r="B3496" i="34" s="1"/>
  <c r="AA3495" i="34"/>
  <c r="C3495" i="34"/>
  <c r="B3495" i="34" s="1"/>
  <c r="AA3494" i="34"/>
  <c r="C3494" i="34"/>
  <c r="B3494" i="34" s="1"/>
  <c r="AA3493" i="34"/>
  <c r="C3493" i="34"/>
  <c r="B3493" i="34" s="1"/>
  <c r="AA3492" i="34"/>
  <c r="C3492" i="34"/>
  <c r="B3492" i="34" s="1"/>
  <c r="AA3491" i="34"/>
  <c r="C3491" i="34"/>
  <c r="B3491" i="34" s="1"/>
  <c r="AA3490" i="34"/>
  <c r="C3490" i="34"/>
  <c r="B3490" i="34" s="1"/>
  <c r="AA3489" i="34"/>
  <c r="C3489" i="34"/>
  <c r="B3489" i="34" s="1"/>
  <c r="AA3488" i="34"/>
  <c r="C3488" i="34"/>
  <c r="B3488" i="34" s="1"/>
  <c r="AA3487" i="34"/>
  <c r="C3487" i="34"/>
  <c r="B3487" i="34" s="1"/>
  <c r="AA3661" i="34"/>
  <c r="C3661" i="34"/>
  <c r="B3661" i="34" s="1"/>
  <c r="AA3660" i="34"/>
  <c r="C3660" i="34"/>
  <c r="B3660" i="34" s="1"/>
  <c r="AA3659" i="34"/>
  <c r="C3659" i="34"/>
  <c r="B3659" i="34" s="1"/>
  <c r="AA3658" i="34"/>
  <c r="C3658" i="34"/>
  <c r="B3658" i="34" s="1"/>
  <c r="C3645" i="34"/>
  <c r="B3645" i="34" s="1"/>
  <c r="C3644" i="34"/>
  <c r="B3644" i="34" s="1"/>
  <c r="AA3643" i="34"/>
  <c r="C3643" i="34"/>
  <c r="B3643" i="34" s="1"/>
  <c r="AA3642" i="34"/>
  <c r="C3642" i="34"/>
  <c r="B3642" i="34" s="1"/>
  <c r="AA3641" i="34"/>
  <c r="C3641" i="34"/>
  <c r="B3641" i="34" s="1"/>
  <c r="AA3640" i="34"/>
  <c r="C3640" i="34"/>
  <c r="B3640" i="34" s="1"/>
  <c r="C3636" i="34"/>
  <c r="B3636" i="34" s="1"/>
  <c r="C3635" i="34"/>
  <c r="B3635" i="34" s="1"/>
  <c r="AA3634" i="34"/>
  <c r="C3634" i="34"/>
  <c r="B3634" i="34" s="1"/>
  <c r="AA3633" i="34"/>
  <c r="C3633" i="34"/>
  <c r="B3633" i="34" s="1"/>
  <c r="AA3612" i="34"/>
  <c r="C3612" i="34"/>
  <c r="B3612" i="34" s="1"/>
  <c r="AA3611" i="34"/>
  <c r="C3611" i="34"/>
  <c r="B3611" i="34" s="1"/>
  <c r="AA3602" i="34"/>
  <c r="C3602" i="34"/>
  <c r="B3602" i="34" s="1"/>
  <c r="AA3601" i="34"/>
  <c r="C3601" i="34"/>
  <c r="B3601" i="34" s="1"/>
  <c r="AA3600" i="34"/>
  <c r="C3600" i="34"/>
  <c r="B3600" i="34" s="1"/>
  <c r="AA3599" i="34"/>
  <c r="C3599" i="34"/>
  <c r="B3599" i="34" s="1"/>
  <c r="AA3598" i="34"/>
  <c r="C3598" i="34"/>
  <c r="B3598" i="34" s="1"/>
  <c r="AA3597" i="34"/>
  <c r="C3597" i="34"/>
  <c r="B3597" i="34" s="1"/>
  <c r="AA3581" i="34"/>
  <c r="C3581" i="34"/>
  <c r="B3581" i="34" s="1"/>
  <c r="AA3580" i="34"/>
  <c r="C3580" i="34"/>
  <c r="B3580" i="34" s="1"/>
  <c r="AA3532" i="34"/>
  <c r="C3532" i="34"/>
  <c r="B3532" i="34" s="1"/>
  <c r="AA3531" i="34"/>
  <c r="C3531" i="34"/>
  <c r="B3531" i="34" s="1"/>
  <c r="AA3683" i="34"/>
  <c r="C3683" i="34"/>
  <c r="B3683" i="34" s="1"/>
  <c r="AA3682" i="34"/>
  <c r="C3682" i="34"/>
  <c r="B3682" i="34" s="1"/>
  <c r="AA3681" i="34"/>
  <c r="C3681" i="34"/>
  <c r="B3681" i="34" s="1"/>
  <c r="AA3680" i="34"/>
  <c r="C3680" i="34"/>
  <c r="B3680" i="34" s="1"/>
  <c r="AA3679" i="34"/>
  <c r="C3679" i="34"/>
  <c r="B3679" i="34" s="1"/>
  <c r="AA3678" i="34"/>
  <c r="C3678" i="34"/>
  <c r="B3678" i="34" s="1"/>
  <c r="AA3677" i="34"/>
  <c r="C3677" i="34"/>
  <c r="B3677" i="34" s="1"/>
  <c r="AA3670" i="34"/>
  <c r="C3670" i="34"/>
  <c r="B3670" i="34" s="1"/>
  <c r="AA3669" i="34"/>
  <c r="C3669" i="34"/>
  <c r="B3669" i="34" s="1"/>
  <c r="AA3663" i="34"/>
  <c r="C3663" i="34"/>
  <c r="B3663" i="34" s="1"/>
  <c r="AA3662" i="34"/>
  <c r="C3662" i="34"/>
  <c r="B3662" i="34" s="1"/>
  <c r="C5119" i="34"/>
  <c r="B5119" i="34" s="1"/>
  <c r="A5119" i="34" s="1"/>
  <c r="C5118" i="34"/>
  <c r="B5118" i="34" s="1"/>
  <c r="C5117" i="34"/>
  <c r="B5117" i="34" s="1"/>
  <c r="C5116" i="34"/>
  <c r="B5116" i="34" s="1"/>
  <c r="C5115" i="34"/>
  <c r="B5115" i="34" s="1"/>
  <c r="C5114" i="34"/>
  <c r="B5114" i="34" s="1"/>
  <c r="A5114" i="34" s="1"/>
  <c r="C5113" i="34"/>
  <c r="B5113" i="34" s="1"/>
  <c r="A5113" i="34" s="1"/>
  <c r="C5112" i="34"/>
  <c r="B5112" i="34" s="1"/>
  <c r="A5112" i="34" s="1"/>
  <c r="C5111" i="34"/>
  <c r="B5111" i="34" s="1"/>
  <c r="A5111" i="34" s="1"/>
  <c r="C5110" i="34"/>
  <c r="B5110" i="34" s="1"/>
  <c r="A5110" i="34" s="1"/>
  <c r="C5109" i="34"/>
  <c r="B5109" i="34" s="1"/>
  <c r="A5109" i="34" s="1"/>
  <c r="C5108" i="34"/>
  <c r="B5108" i="34" s="1"/>
  <c r="A5108" i="34" s="1"/>
  <c r="C5107" i="34"/>
  <c r="B5107" i="34" s="1"/>
  <c r="A5107" i="34" s="1"/>
  <c r="C5106" i="34"/>
  <c r="B5106" i="34" s="1"/>
  <c r="A5106" i="34" s="1"/>
  <c r="C5105" i="34"/>
  <c r="B5105" i="34" s="1"/>
  <c r="A5105" i="34" s="1"/>
  <c r="C5104" i="34"/>
  <c r="B5104" i="34" s="1"/>
  <c r="A5104" i="34" s="1"/>
  <c r="C5103" i="34"/>
  <c r="B5103" i="34" s="1"/>
  <c r="A5103" i="34" s="1"/>
  <c r="C5102" i="34"/>
  <c r="B5102" i="34" s="1"/>
  <c r="A5102" i="34" s="1"/>
  <c r="C5101" i="34"/>
  <c r="B5101" i="34" s="1"/>
  <c r="A5101" i="34" s="1"/>
  <c r="C5100" i="34"/>
  <c r="B5100" i="34" s="1"/>
  <c r="A5100" i="34" s="1"/>
  <c r="C5099" i="34"/>
  <c r="B5099" i="34" s="1"/>
  <c r="A5099" i="34" s="1"/>
  <c r="C5098" i="34"/>
  <c r="B5098" i="34" s="1"/>
  <c r="A5098" i="34" s="1"/>
  <c r="C5097" i="34"/>
  <c r="B5097" i="34" s="1"/>
  <c r="A5097" i="34" s="1"/>
  <c r="C5096" i="34"/>
  <c r="B5096" i="34" s="1"/>
  <c r="A5096" i="34" s="1"/>
  <c r="C5095" i="34"/>
  <c r="B5095" i="34" s="1"/>
  <c r="A5095" i="34" s="1"/>
  <c r="C5094" i="34"/>
  <c r="B5094" i="34" s="1"/>
  <c r="A5094" i="34" s="1"/>
  <c r="C5093" i="34"/>
  <c r="B5093" i="34" s="1"/>
  <c r="A5093" i="34" s="1"/>
  <c r="C5092" i="34"/>
  <c r="B5092" i="34" s="1"/>
  <c r="A5092" i="34" s="1"/>
  <c r="C5091" i="34"/>
  <c r="B5091" i="34" s="1"/>
  <c r="A5091" i="34" s="1"/>
  <c r="C5090" i="34"/>
  <c r="B5090" i="34" s="1"/>
  <c r="A5090" i="34" s="1"/>
  <c r="C5089" i="34"/>
  <c r="B5089" i="34" s="1"/>
  <c r="A5089" i="34" s="1"/>
  <c r="C5088" i="34"/>
  <c r="B5088" i="34" s="1"/>
  <c r="A5088" i="34" s="1"/>
  <c r="C5255" i="34"/>
  <c r="B5255" i="34" s="1"/>
  <c r="A5255" i="34" s="1"/>
  <c r="C5254" i="34"/>
  <c r="B5254" i="34" s="1"/>
  <c r="C5132" i="34"/>
  <c r="B5132" i="34" s="1"/>
  <c r="A5132" i="34" s="1"/>
  <c r="C5131" i="34"/>
  <c r="B5131" i="34" s="1"/>
  <c r="C5130" i="34"/>
  <c r="B5130" i="34" s="1"/>
  <c r="C5129" i="34"/>
  <c r="B5129" i="34" s="1"/>
  <c r="C5128" i="34"/>
  <c r="B5128" i="34" s="1"/>
  <c r="A5128" i="34" s="1"/>
  <c r="C5127" i="34"/>
  <c r="B5127" i="34" s="1"/>
  <c r="C5126" i="34"/>
  <c r="B5126" i="34" s="1"/>
  <c r="C5125" i="34"/>
  <c r="B5125" i="34" s="1"/>
  <c r="C5124" i="34"/>
  <c r="B5124" i="34" s="1"/>
  <c r="C5123" i="34"/>
  <c r="B5123" i="34" s="1"/>
  <c r="C5122" i="34"/>
  <c r="B5122" i="34" s="1"/>
  <c r="A5122" i="34" s="1"/>
  <c r="C5121" i="34"/>
  <c r="B5121" i="34" s="1"/>
  <c r="C5120" i="34"/>
  <c r="B5120" i="34" s="1"/>
  <c r="A198" i="60"/>
  <c r="A199" i="60"/>
  <c r="Q256" i="60"/>
  <c r="C256" i="60"/>
  <c r="I258" i="60"/>
  <c r="E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G242" i="60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01" i="34"/>
  <c r="B5001" i="34" s="1"/>
  <c r="A5001" i="34" s="1"/>
  <c r="C5000" i="34"/>
  <c r="B5000" i="34" s="1"/>
  <c r="A5000" i="34" s="1"/>
  <c r="C4999" i="34"/>
  <c r="B4999" i="34" s="1"/>
  <c r="A4999" i="34" s="1"/>
  <c r="C4998" i="34"/>
  <c r="B4998" i="34" s="1"/>
  <c r="A4998" i="34" s="1"/>
  <c r="C4997" i="34"/>
  <c r="B4997" i="34" s="1"/>
  <c r="A4997" i="34" s="1"/>
  <c r="C4996" i="34"/>
  <c r="B4996" i="34" s="1"/>
  <c r="A4996" i="34" s="1"/>
  <c r="C4995" i="34"/>
  <c r="B4995" i="34" s="1"/>
  <c r="A4995" i="34" s="1"/>
  <c r="C4994" i="34"/>
  <c r="B4994" i="34" s="1"/>
  <c r="A4994" i="34" s="1"/>
  <c r="C4993" i="34"/>
  <c r="B4993" i="34" s="1"/>
  <c r="A4993" i="34" s="1"/>
  <c r="C4992" i="34"/>
  <c r="B4992" i="34" s="1"/>
  <c r="A4992" i="34" s="1"/>
  <c r="C4991" i="34"/>
  <c r="B4991" i="34" s="1"/>
  <c r="A4991" i="34" s="1"/>
  <c r="C4990" i="34"/>
  <c r="B4990" i="34" s="1"/>
  <c r="A4990" i="34" s="1"/>
  <c r="C4989" i="34"/>
  <c r="B4989" i="34" s="1"/>
  <c r="A4989" i="34" s="1"/>
  <c r="C4988" i="34"/>
  <c r="B4988" i="34" s="1"/>
  <c r="A4988" i="34" s="1"/>
  <c r="C4987" i="34"/>
  <c r="B4987" i="34" s="1"/>
  <c r="A4987" i="34" s="1"/>
  <c r="C4986" i="34"/>
  <c r="B4986" i="34" s="1"/>
  <c r="A4986" i="34" s="1"/>
  <c r="C4985" i="34"/>
  <c r="B4985" i="34" s="1"/>
  <c r="A4985" i="34" s="1"/>
  <c r="C4984" i="34"/>
  <c r="B4984" i="34" s="1"/>
  <c r="A4984" i="34" s="1"/>
  <c r="C4983" i="34"/>
  <c r="B4983" i="34" s="1"/>
  <c r="A4983" i="34" s="1"/>
  <c r="C4982" i="34"/>
  <c r="B4982" i="34" s="1"/>
  <c r="A4982" i="34" s="1"/>
  <c r="C4981" i="34"/>
  <c r="B4981" i="34" s="1"/>
  <c r="A4981" i="34" s="1"/>
  <c r="C4980" i="34"/>
  <c r="B4980" i="34" s="1"/>
  <c r="A4980" i="34" s="1"/>
  <c r="C4979" i="34"/>
  <c r="B4979" i="34" s="1"/>
  <c r="A4979" i="34" s="1"/>
  <c r="C4978" i="34"/>
  <c r="B4978" i="34" s="1"/>
  <c r="A4978" i="34" s="1"/>
  <c r="C4977" i="34"/>
  <c r="B4977" i="34" s="1"/>
  <c r="A4977" i="34" s="1"/>
  <c r="C4976" i="34"/>
  <c r="B4976" i="34" s="1"/>
  <c r="A4976" i="34" s="1"/>
  <c r="C4975" i="34"/>
  <c r="B4975" i="34" s="1"/>
  <c r="A4975" i="34" s="1"/>
  <c r="C4974" i="34"/>
  <c r="B4974" i="34" s="1"/>
  <c r="A4974" i="34" s="1"/>
  <c r="C4973" i="34"/>
  <c r="B4973" i="34" s="1"/>
  <c r="A4973" i="34" s="1"/>
  <c r="C4972" i="34"/>
  <c r="B4972" i="34" s="1"/>
  <c r="A4972" i="34" s="1"/>
  <c r="C4971" i="34"/>
  <c r="B4971" i="34" s="1"/>
  <c r="A4971" i="34" s="1"/>
  <c r="C4970" i="34"/>
  <c r="B4970" i="34" s="1"/>
  <c r="A4970" i="34" s="1"/>
  <c r="C4969" i="34"/>
  <c r="B4969" i="34" s="1"/>
  <c r="A4969" i="34" s="1"/>
  <c r="C4968" i="34"/>
  <c r="B4968" i="34" s="1"/>
  <c r="A4968" i="34" s="1"/>
  <c r="C4967" i="34"/>
  <c r="B4967" i="34" s="1"/>
  <c r="A4967" i="34" s="1"/>
  <c r="C4966" i="34"/>
  <c r="B4966" i="34" s="1"/>
  <c r="A4966" i="34" s="1"/>
  <c r="C4965" i="34"/>
  <c r="B4965" i="34" s="1"/>
  <c r="A4965" i="34" s="1"/>
  <c r="C4964" i="34"/>
  <c r="B4964" i="34" s="1"/>
  <c r="A4964" i="34" s="1"/>
  <c r="C4963" i="34"/>
  <c r="B4963" i="34" s="1"/>
  <c r="A4963" i="34" s="1"/>
  <c r="C4962" i="34"/>
  <c r="B4962" i="34" s="1"/>
  <c r="A4962" i="34" s="1"/>
  <c r="C4961" i="34"/>
  <c r="B4961" i="34" s="1"/>
  <c r="A4961" i="34" s="1"/>
  <c r="C4960" i="34"/>
  <c r="B4960" i="34" s="1"/>
  <c r="A4960" i="34" s="1"/>
  <c r="C4959" i="34"/>
  <c r="B4959" i="34" s="1"/>
  <c r="A4959" i="34" s="1"/>
  <c r="C5042" i="34"/>
  <c r="B5042" i="34" s="1"/>
  <c r="A5042" i="34" s="1"/>
  <c r="C5041" i="34"/>
  <c r="B5041" i="34" s="1"/>
  <c r="A5041" i="34" s="1"/>
  <c r="C5040" i="34"/>
  <c r="B5040" i="34" s="1"/>
  <c r="A5040" i="34" s="1"/>
  <c r="C5039" i="34"/>
  <c r="B5039" i="34" s="1"/>
  <c r="A5039" i="34" s="1"/>
  <c r="C5038" i="34"/>
  <c r="B5038" i="34" s="1"/>
  <c r="A5038" i="34" s="1"/>
  <c r="C5037" i="34"/>
  <c r="B5037" i="34" s="1"/>
  <c r="A5037" i="34" s="1"/>
  <c r="C5036" i="34"/>
  <c r="B5036" i="34" s="1"/>
  <c r="A5036" i="34" s="1"/>
  <c r="C5035" i="34"/>
  <c r="B5035" i="34" s="1"/>
  <c r="A5035" i="34" s="1"/>
  <c r="C5034" i="34"/>
  <c r="B5034" i="34" s="1"/>
  <c r="A5034" i="34" s="1"/>
  <c r="C5033" i="34"/>
  <c r="B5033" i="34" s="1"/>
  <c r="A5033" i="34" s="1"/>
  <c r="C5032" i="34"/>
  <c r="B5032" i="34" s="1"/>
  <c r="A5032" i="34" s="1"/>
  <c r="C5031" i="34"/>
  <c r="B5031" i="34" s="1"/>
  <c r="A5031" i="34" s="1"/>
  <c r="C5030" i="34"/>
  <c r="B5030" i="34" s="1"/>
  <c r="A5030" i="34" s="1"/>
  <c r="C5029" i="34"/>
  <c r="B5029" i="34" s="1"/>
  <c r="A5029" i="34" s="1"/>
  <c r="C5028" i="34"/>
  <c r="B5028" i="34" s="1"/>
  <c r="A5028" i="34" s="1"/>
  <c r="C5027" i="34"/>
  <c r="B5027" i="34" s="1"/>
  <c r="A5027" i="34" s="1"/>
  <c r="C5026" i="34"/>
  <c r="B5026" i="34" s="1"/>
  <c r="A5026" i="34" s="1"/>
  <c r="C5025" i="34"/>
  <c r="B5025" i="34" s="1"/>
  <c r="A5025" i="34" s="1"/>
  <c r="C5024" i="34"/>
  <c r="B5024" i="34" s="1"/>
  <c r="A5024" i="34" s="1"/>
  <c r="C5023" i="34"/>
  <c r="B5023" i="34" s="1"/>
  <c r="A5023" i="34" s="1"/>
  <c r="C5022" i="34"/>
  <c r="B5022" i="34" s="1"/>
  <c r="A5022" i="34" s="1"/>
  <c r="C5021" i="34"/>
  <c r="B5021" i="34" s="1"/>
  <c r="A5021" i="34" s="1"/>
  <c r="C5020" i="34"/>
  <c r="B5020" i="34" s="1"/>
  <c r="A5020" i="34" s="1"/>
  <c r="C5019" i="34"/>
  <c r="B5019" i="34" s="1"/>
  <c r="A5019" i="34" s="1"/>
  <c r="C5018" i="34"/>
  <c r="B5018" i="34" s="1"/>
  <c r="A5018" i="34" s="1"/>
  <c r="C5017" i="34"/>
  <c r="B5017" i="34" s="1"/>
  <c r="A5017" i="34" s="1"/>
  <c r="C5016" i="34"/>
  <c r="B5016" i="34" s="1"/>
  <c r="A5016" i="34" s="1"/>
  <c r="C5015" i="34"/>
  <c r="B5015" i="34" s="1"/>
  <c r="A5015" i="34" s="1"/>
  <c r="C5014" i="34"/>
  <c r="B5014" i="34" s="1"/>
  <c r="A5014" i="34" s="1"/>
  <c r="C5013" i="34"/>
  <c r="B5013" i="34" s="1"/>
  <c r="A5013" i="34" s="1"/>
  <c r="C5012" i="34"/>
  <c r="B5012" i="34" s="1"/>
  <c r="A5012" i="34" s="1"/>
  <c r="C5011" i="34"/>
  <c r="B5011" i="34" s="1"/>
  <c r="A5011" i="34" s="1"/>
  <c r="C5010" i="34"/>
  <c r="B5010" i="34" s="1"/>
  <c r="A5010" i="34" s="1"/>
  <c r="C5009" i="34"/>
  <c r="B5009" i="34" s="1"/>
  <c r="A5009" i="34" s="1"/>
  <c r="C5008" i="34"/>
  <c r="B5008" i="34" s="1"/>
  <c r="A5008" i="34" s="1"/>
  <c r="C5007" i="34"/>
  <c r="B5007" i="34" s="1"/>
  <c r="A5007" i="34" s="1"/>
  <c r="C5006" i="34"/>
  <c r="B5006" i="34" s="1"/>
  <c r="A5006" i="34" s="1"/>
  <c r="C5005" i="34"/>
  <c r="B5005" i="34" s="1"/>
  <c r="A5005" i="34" s="1"/>
  <c r="C5004" i="34"/>
  <c r="B5004" i="34" s="1"/>
  <c r="A5004" i="34" s="1"/>
  <c r="C5003" i="34"/>
  <c r="B5003" i="34" s="1"/>
  <c r="A5003" i="34" s="1"/>
  <c r="C5002" i="34"/>
  <c r="B5002" i="34" s="1"/>
  <c r="A5002" i="34" s="1"/>
  <c r="C3401" i="34"/>
  <c r="B3401" i="34" s="1"/>
  <c r="AA3401" i="34"/>
  <c r="H522" i="55" a="1"/>
  <c r="H522" i="55" s="1"/>
  <c r="F522" i="55" a="1"/>
  <c r="F522" i="55" s="1"/>
  <c r="A522" i="55"/>
  <c r="H529" i="55" a="1"/>
  <c r="H529" i="55" s="1"/>
  <c r="F529" i="55" a="1"/>
  <c r="F529" i="55" s="1"/>
  <c r="A529" i="55"/>
  <c r="H731" i="55" a="1"/>
  <c r="H731" i="55" s="1"/>
  <c r="F731" i="55" a="1"/>
  <c r="F731" i="55" s="1"/>
  <c r="A731" i="55"/>
  <c r="A918" i="55"/>
  <c r="A907" i="55"/>
  <c r="H843" i="55" a="1"/>
  <c r="H843" i="55" s="1"/>
  <c r="F843" i="55" a="1"/>
  <c r="F843" i="55" s="1"/>
  <c r="A843" i="55"/>
  <c r="A876" i="55"/>
  <c r="A867" i="55"/>
  <c r="A865" i="55"/>
  <c r="AA3317" i="34"/>
  <c r="C3317" i="34"/>
  <c r="B3317" i="34" s="1"/>
  <c r="AA3316" i="34"/>
  <c r="C3316" i="34"/>
  <c r="B3316" i="34" s="1"/>
  <c r="AA3315" i="34"/>
  <c r="C3315" i="34"/>
  <c r="B3315" i="34" s="1"/>
  <c r="AA3314" i="34"/>
  <c r="C3314" i="34"/>
  <c r="B3314" i="34" s="1"/>
  <c r="AA3313" i="34"/>
  <c r="C3313" i="34"/>
  <c r="B3313" i="34" s="1"/>
  <c r="AA3312" i="34"/>
  <c r="C3312" i="34"/>
  <c r="B3312" i="34" s="1"/>
  <c r="AA3311" i="34"/>
  <c r="C3311" i="34"/>
  <c r="B3311" i="34" s="1"/>
  <c r="AA3310" i="34"/>
  <c r="C3310" i="34"/>
  <c r="B3310" i="34" s="1"/>
  <c r="AA3309" i="34"/>
  <c r="C3309" i="34"/>
  <c r="B3309" i="34" s="1"/>
  <c r="AA3308" i="34"/>
  <c r="C3308" i="34"/>
  <c r="B3308" i="34" s="1"/>
  <c r="AA3307" i="34"/>
  <c r="C3307" i="34"/>
  <c r="B3307" i="34" s="1"/>
  <c r="AA3306" i="34"/>
  <c r="C3306" i="34"/>
  <c r="B3306" i="34" s="1"/>
  <c r="AA3305" i="34"/>
  <c r="C3305" i="34"/>
  <c r="B3305" i="34" s="1"/>
  <c r="AA3304" i="34"/>
  <c r="C3304" i="34"/>
  <c r="B3304" i="34" s="1"/>
  <c r="AA3303" i="34"/>
  <c r="C3303" i="34"/>
  <c r="B3303" i="34" s="1"/>
  <c r="AA3302" i="34"/>
  <c r="C3302" i="34"/>
  <c r="B3302" i="34" s="1"/>
  <c r="AA3301" i="34"/>
  <c r="C3301" i="34"/>
  <c r="B3301" i="34" s="1"/>
  <c r="AA3300" i="34"/>
  <c r="C3300" i="34"/>
  <c r="B3300" i="34" s="1"/>
  <c r="AA3299" i="34"/>
  <c r="C3299" i="34"/>
  <c r="B3299" i="34" s="1"/>
  <c r="AA3298" i="34"/>
  <c r="C3298" i="34"/>
  <c r="B3298" i="34" s="1"/>
  <c r="AA3297" i="34"/>
  <c r="C3297" i="34"/>
  <c r="B3297" i="34" s="1"/>
  <c r="AA3296" i="34"/>
  <c r="C3296" i="34"/>
  <c r="B3296" i="34" s="1"/>
  <c r="AA3295" i="34"/>
  <c r="C3295" i="34"/>
  <c r="B3295" i="34" s="1"/>
  <c r="AA3294" i="34"/>
  <c r="C3294" i="34"/>
  <c r="B3294" i="34" s="1"/>
  <c r="AA3293" i="34"/>
  <c r="C3293" i="34"/>
  <c r="B3293" i="34" s="1"/>
  <c r="AA3292" i="34"/>
  <c r="C3292" i="34"/>
  <c r="B3292" i="34" s="1"/>
  <c r="AA3291" i="34"/>
  <c r="C3291" i="34"/>
  <c r="B3291" i="34" s="1"/>
  <c r="AA3290" i="34"/>
  <c r="C3290" i="34"/>
  <c r="B3290" i="34" s="1"/>
  <c r="AA3289" i="34"/>
  <c r="C3289" i="34"/>
  <c r="B3289" i="34" s="1"/>
  <c r="AA3288" i="34"/>
  <c r="C3288" i="34"/>
  <c r="B3288" i="34" s="1"/>
  <c r="AA3287" i="34"/>
  <c r="C3287" i="34"/>
  <c r="B3287" i="34" s="1"/>
  <c r="AA3286" i="34"/>
  <c r="C3286" i="34"/>
  <c r="B3286" i="34" s="1"/>
  <c r="AA3285" i="34"/>
  <c r="C3285" i="34"/>
  <c r="B3285" i="34" s="1"/>
  <c r="AA3284" i="34"/>
  <c r="C3284" i="34"/>
  <c r="B3284" i="34" s="1"/>
  <c r="AA3283" i="34"/>
  <c r="C3283" i="34"/>
  <c r="B3283" i="34" s="1"/>
  <c r="AA3282" i="34"/>
  <c r="C3282" i="34"/>
  <c r="B3282" i="34" s="1"/>
  <c r="AA3281" i="34"/>
  <c r="C3281" i="34"/>
  <c r="B3281" i="34" s="1"/>
  <c r="AA3280" i="34"/>
  <c r="C3280" i="34"/>
  <c r="B3280" i="34" s="1"/>
  <c r="AA3279" i="34"/>
  <c r="C3279" i="34"/>
  <c r="B3279" i="34" s="1"/>
  <c r="AA3278" i="34"/>
  <c r="C3278" i="34"/>
  <c r="B3278" i="34" s="1"/>
  <c r="AA3277" i="34"/>
  <c r="C3277" i="34"/>
  <c r="B3277" i="34" s="1"/>
  <c r="AA3276" i="34"/>
  <c r="C3276" i="34"/>
  <c r="B3276" i="34" s="1"/>
  <c r="AA3275" i="34"/>
  <c r="C3275" i="34"/>
  <c r="B3275" i="34" s="1"/>
  <c r="AA3274" i="34"/>
  <c r="C3274" i="34"/>
  <c r="B3274" i="34" s="1"/>
  <c r="AA3350" i="34"/>
  <c r="C3350" i="34"/>
  <c r="B3350" i="34" s="1"/>
  <c r="AA3349" i="34"/>
  <c r="C3349" i="34"/>
  <c r="B3349" i="34" s="1"/>
  <c r="AA3348" i="34"/>
  <c r="C3348" i="34"/>
  <c r="B3348" i="34" s="1"/>
  <c r="AA3347" i="34"/>
  <c r="C3347" i="34"/>
  <c r="B3347" i="34" s="1"/>
  <c r="AA3346" i="34"/>
  <c r="C3346" i="34"/>
  <c r="B3346" i="34" s="1"/>
  <c r="AA3345" i="34"/>
  <c r="C3345" i="34"/>
  <c r="B3345" i="34" s="1"/>
  <c r="AA3344" i="34"/>
  <c r="C3344" i="34"/>
  <c r="B3344" i="34" s="1"/>
  <c r="AA3343" i="34"/>
  <c r="C3343" i="34"/>
  <c r="B3343" i="34" s="1"/>
  <c r="AA3342" i="34"/>
  <c r="C3342" i="34"/>
  <c r="B3342" i="34" s="1"/>
  <c r="AA3341" i="34"/>
  <c r="C3341" i="34"/>
  <c r="B3341" i="34" s="1"/>
  <c r="AA3340" i="34"/>
  <c r="C3340" i="34"/>
  <c r="B3340" i="34" s="1"/>
  <c r="AA3339" i="34"/>
  <c r="C3339" i="34"/>
  <c r="B3339" i="34" s="1"/>
  <c r="AA3338" i="34"/>
  <c r="C3338" i="34"/>
  <c r="B3338" i="34" s="1"/>
  <c r="AA3337" i="34"/>
  <c r="C3337" i="34"/>
  <c r="B3337" i="34" s="1"/>
  <c r="AA3336" i="34"/>
  <c r="C3336" i="34"/>
  <c r="B3336" i="34" s="1"/>
  <c r="AA3335" i="34"/>
  <c r="C3335" i="34"/>
  <c r="B3335" i="34" s="1"/>
  <c r="AA3334" i="34"/>
  <c r="C3334" i="34"/>
  <c r="B3334" i="34" s="1"/>
  <c r="AA3333" i="34"/>
  <c r="C3333" i="34"/>
  <c r="B3333" i="34" s="1"/>
  <c r="AA3332" i="34"/>
  <c r="C3332" i="34"/>
  <c r="B3332" i="34" s="1"/>
  <c r="AA3331" i="34"/>
  <c r="C3331" i="34"/>
  <c r="B3331" i="34" s="1"/>
  <c r="AA3330" i="34"/>
  <c r="C3330" i="34"/>
  <c r="B3330" i="34" s="1"/>
  <c r="AA3329" i="34"/>
  <c r="C3329" i="34"/>
  <c r="B3329" i="34" s="1"/>
  <c r="AA3328" i="34"/>
  <c r="C3328" i="34"/>
  <c r="B3328" i="34" s="1"/>
  <c r="AA3327" i="34"/>
  <c r="C3327" i="34"/>
  <c r="B3327" i="34" s="1"/>
  <c r="AA3326" i="34"/>
  <c r="C3326" i="34"/>
  <c r="B3326" i="34" s="1"/>
  <c r="AA3325" i="34"/>
  <c r="C3325" i="34"/>
  <c r="B3325" i="34" s="1"/>
  <c r="AA3324" i="34"/>
  <c r="C3324" i="34"/>
  <c r="B3324" i="34" s="1"/>
  <c r="AA3323" i="34"/>
  <c r="C3323" i="34"/>
  <c r="B3323" i="34" s="1"/>
  <c r="AA3322" i="34"/>
  <c r="C3322" i="34"/>
  <c r="B3322" i="34" s="1"/>
  <c r="AA3321" i="34"/>
  <c r="C3321" i="34"/>
  <c r="B3321" i="34" s="1"/>
  <c r="AA3320" i="34"/>
  <c r="C3320" i="34"/>
  <c r="B3320" i="34" s="1"/>
  <c r="AA3319" i="34"/>
  <c r="C3319" i="34"/>
  <c r="B3319" i="34" s="1"/>
  <c r="AA3318" i="34"/>
  <c r="C3318" i="34"/>
  <c r="B3318" i="34" s="1"/>
  <c r="D258" i="60"/>
  <c r="C3273" i="34"/>
  <c r="B3273" i="34" s="1"/>
  <c r="AA3272" i="34"/>
  <c r="C3272" i="34"/>
  <c r="B3272" i="34" s="1"/>
  <c r="AA3271" i="34"/>
  <c r="C3271" i="34"/>
  <c r="B3271" i="34" s="1"/>
  <c r="AA3270" i="34"/>
  <c r="C3270" i="34"/>
  <c r="B3270" i="34" s="1"/>
  <c r="AA3269" i="34"/>
  <c r="C3269" i="34"/>
  <c r="B3269" i="34" s="1"/>
  <c r="AA3268" i="34"/>
  <c r="C3268" i="34"/>
  <c r="B3268" i="34" s="1"/>
  <c r="AA3267" i="34"/>
  <c r="C3267" i="34"/>
  <c r="B3267" i="34" s="1"/>
  <c r="AA3266" i="34"/>
  <c r="C3266" i="34"/>
  <c r="B3266" i="34" s="1"/>
  <c r="AA3265" i="34"/>
  <c r="C3265" i="34"/>
  <c r="B3265" i="34" s="1"/>
  <c r="AA3264" i="34"/>
  <c r="C3264" i="34"/>
  <c r="B3264" i="34" s="1"/>
  <c r="AA3263" i="34"/>
  <c r="C3263" i="34"/>
  <c r="B3263" i="34" s="1"/>
  <c r="C3530" i="34"/>
  <c r="B3530" i="34" s="1"/>
  <c r="AA3529" i="34"/>
  <c r="C3529" i="34"/>
  <c r="B3529" i="34" s="1"/>
  <c r="C3351" i="34"/>
  <c r="B3351" i="34" s="1"/>
  <c r="AA3672" i="34"/>
  <c r="C3672" i="34"/>
  <c r="B3672" i="34" s="1"/>
  <c r="AA3671" i="34"/>
  <c r="C3671" i="34"/>
  <c r="B3671" i="34" s="1"/>
  <c r="C3657" i="34"/>
  <c r="B3657" i="34" s="1"/>
  <c r="AA3656" i="34"/>
  <c r="C3656" i="34"/>
  <c r="B3656" i="34" s="1"/>
  <c r="AA3655" i="34"/>
  <c r="C3655" i="34"/>
  <c r="B3655" i="34" s="1"/>
  <c r="AA3654" i="34"/>
  <c r="C3654" i="34"/>
  <c r="B3654" i="34" s="1"/>
  <c r="C3594" i="34"/>
  <c r="B3594" i="34" s="1"/>
  <c r="AA3593" i="34"/>
  <c r="C3593" i="34"/>
  <c r="B3593" i="34" s="1"/>
  <c r="AA3592" i="34"/>
  <c r="C3592" i="34"/>
  <c r="B3592" i="34" s="1"/>
  <c r="AA3591" i="34"/>
  <c r="C3591" i="34"/>
  <c r="B3591" i="34" s="1"/>
  <c r="AA3590" i="34"/>
  <c r="C3590" i="34"/>
  <c r="B3590" i="34" s="1"/>
  <c r="AA3589" i="34"/>
  <c r="C3589" i="34"/>
  <c r="B3589" i="34" s="1"/>
  <c r="AA3588" i="34"/>
  <c r="C3588" i="34"/>
  <c r="B3588" i="34" s="1"/>
  <c r="AA3587" i="34"/>
  <c r="C3587" i="34"/>
  <c r="B3587" i="34" s="1"/>
  <c r="AA3889" i="34"/>
  <c r="AA3887" i="34"/>
  <c r="AA3886" i="34"/>
  <c r="AA3885" i="34"/>
  <c r="C3885" i="34"/>
  <c r="B3885" i="34" s="1"/>
  <c r="AA3884" i="34"/>
  <c r="C3884" i="34"/>
  <c r="B3884" i="34" s="1"/>
  <c r="AA3883" i="34"/>
  <c r="C3883" i="34"/>
  <c r="B3883" i="34" s="1"/>
  <c r="AA3882" i="34"/>
  <c r="C3882" i="34"/>
  <c r="B3882" i="34" s="1"/>
  <c r="AA3881" i="34"/>
  <c r="C3881" i="34"/>
  <c r="B3881" i="34" s="1"/>
  <c r="AA3880" i="34"/>
  <c r="C3880" i="34"/>
  <c r="B3880" i="34" s="1"/>
  <c r="C3676" i="34"/>
  <c r="B3676" i="34" s="1"/>
  <c r="AA3675" i="34"/>
  <c r="C3675" i="34"/>
  <c r="B3675" i="34" s="1"/>
  <c r="AA3674" i="34"/>
  <c r="C3674" i="34"/>
  <c r="B3674" i="34" s="1"/>
  <c r="AA3673" i="34"/>
  <c r="C3673" i="34"/>
  <c r="B3673" i="34" s="1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21" i="34"/>
  <c r="C3421" i="34"/>
  <c r="B3421" i="34" s="1"/>
  <c r="AA3420" i="34"/>
  <c r="C3420" i="34"/>
  <c r="B3420" i="34" s="1"/>
  <c r="AA3419" i="34"/>
  <c r="C3419" i="34"/>
  <c r="B3419" i="34" s="1"/>
  <c r="AA3418" i="34"/>
  <c r="C3418" i="34"/>
  <c r="B3418" i="34" s="1"/>
  <c r="AA3417" i="34"/>
  <c r="C3417" i="34"/>
  <c r="B3417" i="34" s="1"/>
  <c r="AA3416" i="34"/>
  <c r="C3416" i="34"/>
  <c r="B3416" i="34" s="1"/>
  <c r="AA3415" i="34"/>
  <c r="C3415" i="34"/>
  <c r="B3415" i="34" s="1"/>
  <c r="AA3414" i="34"/>
  <c r="C3414" i="34"/>
  <c r="B3414" i="34" s="1"/>
  <c r="AA3413" i="34"/>
  <c r="C3413" i="34"/>
  <c r="B3413" i="34" s="1"/>
  <c r="AA3412" i="34"/>
  <c r="C3412" i="34"/>
  <c r="B3412" i="34" s="1"/>
  <c r="AA3411" i="34"/>
  <c r="C3411" i="34"/>
  <c r="B3411" i="34" s="1"/>
  <c r="AA3410" i="34"/>
  <c r="C3410" i="34"/>
  <c r="B3410" i="34" s="1"/>
  <c r="AA3409" i="34"/>
  <c r="C3409" i="34"/>
  <c r="B3409" i="34" s="1"/>
  <c r="AA3408" i="34"/>
  <c r="C3408" i="34"/>
  <c r="B3408" i="34" s="1"/>
  <c r="AA3407" i="34"/>
  <c r="C3407" i="34"/>
  <c r="B3407" i="34" s="1"/>
  <c r="AA3406" i="34"/>
  <c r="C3406" i="34"/>
  <c r="B3406" i="34" s="1"/>
  <c r="AA3405" i="34"/>
  <c r="C3405" i="34"/>
  <c r="B3405" i="34" s="1"/>
  <c r="AA3404" i="34"/>
  <c r="C3404" i="34"/>
  <c r="B3404" i="34" s="1"/>
  <c r="AA3435" i="34"/>
  <c r="C3435" i="34"/>
  <c r="B3435" i="34" s="1"/>
  <c r="AA3434" i="34"/>
  <c r="C3434" i="34"/>
  <c r="B3434" i="34" s="1"/>
  <c r="AA3433" i="34"/>
  <c r="C3433" i="34"/>
  <c r="B3433" i="34" s="1"/>
  <c r="AA3432" i="34"/>
  <c r="C3432" i="34"/>
  <c r="B3432" i="34" s="1"/>
  <c r="AA3431" i="34"/>
  <c r="C3431" i="34"/>
  <c r="B3431" i="34" s="1"/>
  <c r="AA3430" i="34"/>
  <c r="C3430" i="34"/>
  <c r="B3430" i="34" s="1"/>
  <c r="AA3429" i="34"/>
  <c r="C3429" i="34"/>
  <c r="B3429" i="34" s="1"/>
  <c r="AA3428" i="34"/>
  <c r="C3428" i="34"/>
  <c r="B3428" i="34" s="1"/>
  <c r="AA3427" i="34"/>
  <c r="C3427" i="34"/>
  <c r="B3427" i="34" s="1"/>
  <c r="AA3426" i="34"/>
  <c r="C3426" i="34"/>
  <c r="B3426" i="34" s="1"/>
  <c r="AA3425" i="34"/>
  <c r="C3425" i="34"/>
  <c r="B3425" i="34" s="1"/>
  <c r="AA3424" i="34"/>
  <c r="C3424" i="34"/>
  <c r="B3424" i="34" s="1"/>
  <c r="AA3423" i="34"/>
  <c r="C3423" i="34"/>
  <c r="B3423" i="34" s="1"/>
  <c r="AA3422" i="34"/>
  <c r="C3422" i="34"/>
  <c r="B3422" i="34" s="1"/>
  <c r="AA3449" i="34"/>
  <c r="C3449" i="34"/>
  <c r="B3449" i="34" s="1"/>
  <c r="AA3448" i="34"/>
  <c r="C3448" i="34"/>
  <c r="B3448" i="34" s="1"/>
  <c r="AA3447" i="34"/>
  <c r="C3447" i="34"/>
  <c r="B3447" i="34" s="1"/>
  <c r="AA3446" i="34"/>
  <c r="C3446" i="34"/>
  <c r="B3446" i="34" s="1"/>
  <c r="AA3445" i="34"/>
  <c r="C3445" i="34"/>
  <c r="B3445" i="34" s="1"/>
  <c r="AA3444" i="34"/>
  <c r="C3444" i="34"/>
  <c r="B3444" i="34" s="1"/>
  <c r="AA3443" i="34"/>
  <c r="C3443" i="34"/>
  <c r="B3443" i="34" s="1"/>
  <c r="AA3442" i="34"/>
  <c r="C3442" i="34"/>
  <c r="B3442" i="34" s="1"/>
  <c r="AA3441" i="34"/>
  <c r="C3441" i="34"/>
  <c r="B3441" i="34" s="1"/>
  <c r="AA3440" i="34"/>
  <c r="C3440" i="34"/>
  <c r="B3440" i="34" s="1"/>
  <c r="AA3439" i="34"/>
  <c r="C3439" i="34"/>
  <c r="B3439" i="34" s="1"/>
  <c r="AA3438" i="34"/>
  <c r="C3438" i="34"/>
  <c r="B3438" i="34" s="1"/>
  <c r="AA3437" i="34"/>
  <c r="C3437" i="34"/>
  <c r="B3437" i="34" s="1"/>
  <c r="AA3436" i="34"/>
  <c r="C3436" i="34"/>
  <c r="B3436" i="34" s="1"/>
  <c r="AA3460" i="34"/>
  <c r="C3460" i="34"/>
  <c r="B3460" i="34" s="1"/>
  <c r="AA3459" i="34"/>
  <c r="C3459" i="34"/>
  <c r="B3459" i="34" s="1"/>
  <c r="AA3458" i="34"/>
  <c r="C3458" i="34"/>
  <c r="B3458" i="34" s="1"/>
  <c r="AA3457" i="34"/>
  <c r="C3457" i="34"/>
  <c r="B3457" i="34" s="1"/>
  <c r="AA3456" i="34"/>
  <c r="C3456" i="34"/>
  <c r="B3456" i="34" s="1"/>
  <c r="AA3455" i="34"/>
  <c r="C3455" i="34"/>
  <c r="B3455" i="34" s="1"/>
  <c r="AA3454" i="34"/>
  <c r="C3454" i="34"/>
  <c r="B3454" i="34" s="1"/>
  <c r="AA3453" i="34"/>
  <c r="C3453" i="34"/>
  <c r="B3453" i="34" s="1"/>
  <c r="AA3452" i="34"/>
  <c r="C3452" i="34"/>
  <c r="B3452" i="34" s="1"/>
  <c r="AA3451" i="34"/>
  <c r="C3451" i="34"/>
  <c r="B3451" i="34" s="1"/>
  <c r="AA3450" i="34"/>
  <c r="C3450" i="34"/>
  <c r="B3450" i="34" s="1"/>
  <c r="AA3472" i="34"/>
  <c r="C3472" i="34"/>
  <c r="B3472" i="34" s="1"/>
  <c r="AA3471" i="34"/>
  <c r="C3471" i="34"/>
  <c r="B3471" i="34" s="1"/>
  <c r="AA3470" i="34"/>
  <c r="C3470" i="34"/>
  <c r="B3470" i="34" s="1"/>
  <c r="AA3469" i="34"/>
  <c r="C3469" i="34"/>
  <c r="B3469" i="34" s="1"/>
  <c r="AA3468" i="34"/>
  <c r="C3468" i="34"/>
  <c r="B3468" i="34" s="1"/>
  <c r="AA3467" i="34"/>
  <c r="C3467" i="34"/>
  <c r="B3467" i="34" s="1"/>
  <c r="AA3466" i="34"/>
  <c r="C3466" i="34"/>
  <c r="B3466" i="34" s="1"/>
  <c r="AA3465" i="34"/>
  <c r="C3465" i="34"/>
  <c r="B3465" i="34" s="1"/>
  <c r="AA3464" i="34"/>
  <c r="C3464" i="34"/>
  <c r="B3464" i="34" s="1"/>
  <c r="Y3464" i="34" s="1"/>
  <c r="AA3463" i="34"/>
  <c r="C3463" i="34"/>
  <c r="B3463" i="34" s="1"/>
  <c r="AA3462" i="34"/>
  <c r="C3462" i="34"/>
  <c r="B3462" i="34" s="1"/>
  <c r="AA3461" i="34"/>
  <c r="C3461" i="34"/>
  <c r="B3461" i="34" s="1"/>
  <c r="AA3359" i="34"/>
  <c r="C3359" i="34"/>
  <c r="B3359" i="34" s="1"/>
  <c r="AA3358" i="34"/>
  <c r="C3358" i="34"/>
  <c r="B3358" i="34" s="1"/>
  <c r="AA3357" i="34"/>
  <c r="C3357" i="34"/>
  <c r="B3357" i="34" s="1"/>
  <c r="AA3356" i="34"/>
  <c r="C3356" i="34"/>
  <c r="B3356" i="34" s="1"/>
  <c r="AA3355" i="34"/>
  <c r="C3355" i="34"/>
  <c r="B3355" i="34" s="1"/>
  <c r="AA3354" i="34"/>
  <c r="C3354" i="34"/>
  <c r="B3354" i="34" s="1"/>
  <c r="AA3245" i="34"/>
  <c r="C3245" i="34"/>
  <c r="B3245" i="34" s="1"/>
  <c r="AA3244" i="34"/>
  <c r="C3244" i="34"/>
  <c r="B3244" i="34" s="1"/>
  <c r="AA3243" i="34"/>
  <c r="C3243" i="34"/>
  <c r="B3243" i="34" s="1"/>
  <c r="AA3369" i="34"/>
  <c r="C3369" i="34"/>
  <c r="B3369" i="34" s="1"/>
  <c r="AA3368" i="34"/>
  <c r="C3368" i="34"/>
  <c r="B3368" i="34" s="1"/>
  <c r="AA3367" i="34"/>
  <c r="C3367" i="34"/>
  <c r="B3367" i="34" s="1"/>
  <c r="AA3366" i="34"/>
  <c r="C3366" i="34"/>
  <c r="B3366" i="34" s="1"/>
  <c r="AA3364" i="34"/>
  <c r="C3364" i="34"/>
  <c r="B3364" i="34" s="1"/>
  <c r="AA3363" i="34"/>
  <c r="C3363" i="34"/>
  <c r="B3363" i="34" s="1"/>
  <c r="AA3362" i="34"/>
  <c r="C3362" i="34"/>
  <c r="B3362" i="34" s="1"/>
  <c r="AA3361" i="34"/>
  <c r="C3361" i="34"/>
  <c r="B3361" i="34" s="1"/>
  <c r="AA3360" i="34"/>
  <c r="C3360" i="34"/>
  <c r="B3360" i="34" s="1"/>
  <c r="AA3403" i="34"/>
  <c r="C3403" i="34"/>
  <c r="B3403" i="34" s="1"/>
  <c r="AA3402" i="34"/>
  <c r="C3402" i="34"/>
  <c r="B3402" i="34" s="1"/>
  <c r="C3400" i="34"/>
  <c r="B3400" i="34" s="1"/>
  <c r="C3374" i="34"/>
  <c r="B3374" i="34" s="1"/>
  <c r="C3373" i="34"/>
  <c r="B3373" i="34" s="1"/>
  <c r="C3372" i="34"/>
  <c r="B3372" i="34" s="1"/>
  <c r="AA3371" i="34"/>
  <c r="C3371" i="34"/>
  <c r="B3371" i="34" s="1"/>
  <c r="AA3370" i="34"/>
  <c r="C3370" i="34"/>
  <c r="B3370" i="34" s="1"/>
  <c r="AA3477" i="34"/>
  <c r="C3477" i="34"/>
  <c r="B3477" i="34" s="1"/>
  <c r="AA3476" i="34"/>
  <c r="C3476" i="34"/>
  <c r="B3476" i="34" s="1"/>
  <c r="AA3475" i="34"/>
  <c r="C3475" i="34"/>
  <c r="B3475" i="34" s="1"/>
  <c r="AA3474" i="34"/>
  <c r="C3474" i="34"/>
  <c r="B3474" i="34" s="1"/>
  <c r="AA3473" i="34"/>
  <c r="C3473" i="34"/>
  <c r="B3473" i="34" s="1"/>
  <c r="AA3169" i="34"/>
  <c r="C3169" i="34"/>
  <c r="B3169" i="34" s="1"/>
  <c r="AA3168" i="34"/>
  <c r="C3168" i="34"/>
  <c r="B3168" i="34" s="1"/>
  <c r="AA3167" i="34"/>
  <c r="C3167" i="34"/>
  <c r="B3167" i="34" s="1"/>
  <c r="AA3166" i="34"/>
  <c r="C3166" i="34"/>
  <c r="B3166" i="34" s="1"/>
  <c r="AA3153" i="34"/>
  <c r="C3153" i="34"/>
  <c r="B3153" i="34" s="1"/>
  <c r="AA3152" i="34"/>
  <c r="C3152" i="34"/>
  <c r="B3152" i="34" s="1"/>
  <c r="AA3143" i="34"/>
  <c r="C3143" i="34"/>
  <c r="B3143" i="34" s="1"/>
  <c r="AA3142" i="34"/>
  <c r="C3142" i="34"/>
  <c r="B3142" i="34" s="1"/>
  <c r="AA3141" i="34"/>
  <c r="C3141" i="34"/>
  <c r="B3141" i="34" s="1"/>
  <c r="AA3140" i="34"/>
  <c r="C3140" i="34"/>
  <c r="B3140" i="34" s="1"/>
  <c r="AA3129" i="34"/>
  <c r="C3129" i="34"/>
  <c r="B3129" i="34" s="1"/>
  <c r="AA3128" i="34"/>
  <c r="C3128" i="34"/>
  <c r="B3128" i="34" s="1"/>
  <c r="AA3123" i="34"/>
  <c r="C3123" i="34"/>
  <c r="B3123" i="34" s="1"/>
  <c r="AA3122" i="34"/>
  <c r="C3122" i="34"/>
  <c r="B3122" i="34" s="1"/>
  <c r="AA3121" i="34"/>
  <c r="C3121" i="34"/>
  <c r="B3121" i="34" s="1"/>
  <c r="AA3120" i="34"/>
  <c r="C3120" i="34"/>
  <c r="B3120" i="34" s="1"/>
  <c r="AA3111" i="34"/>
  <c r="C3111" i="34"/>
  <c r="B3111" i="34" s="1"/>
  <c r="AA3110" i="34"/>
  <c r="C3110" i="34"/>
  <c r="B3110" i="34" s="1"/>
  <c r="AA3235" i="34"/>
  <c r="C3235" i="34"/>
  <c r="B3235" i="34" s="1"/>
  <c r="AA3234" i="34"/>
  <c r="C3234" i="34"/>
  <c r="B3234" i="34" s="1"/>
  <c r="AA3220" i="34"/>
  <c r="C3220" i="34"/>
  <c r="B3220" i="34" s="1"/>
  <c r="AA3219" i="34"/>
  <c r="C3219" i="34"/>
  <c r="B3219" i="34" s="1"/>
  <c r="AA3218" i="34"/>
  <c r="C3218" i="34"/>
  <c r="B3218" i="34" s="1"/>
  <c r="AA3217" i="34"/>
  <c r="C3217" i="34"/>
  <c r="B3217" i="34" s="1"/>
  <c r="AA3208" i="34"/>
  <c r="C3208" i="34"/>
  <c r="B3208" i="34" s="1"/>
  <c r="AA3207" i="34"/>
  <c r="C3207" i="34"/>
  <c r="B3207" i="34" s="1"/>
  <c r="AA3206" i="34"/>
  <c r="C3206" i="34"/>
  <c r="B3206" i="34" s="1"/>
  <c r="C4958" i="34"/>
  <c r="B4958" i="34" s="1"/>
  <c r="A4958" i="34" s="1"/>
  <c r="C4957" i="34"/>
  <c r="B4957" i="34" s="1"/>
  <c r="A4957" i="34" s="1"/>
  <c r="C4956" i="34"/>
  <c r="B4956" i="34" s="1"/>
  <c r="A4956" i="34" s="1"/>
  <c r="C4955" i="34"/>
  <c r="B4955" i="34" s="1"/>
  <c r="A4955" i="34" s="1"/>
  <c r="C4954" i="34"/>
  <c r="B4954" i="34" s="1"/>
  <c r="A4954" i="34" s="1"/>
  <c r="C4953" i="34"/>
  <c r="B4953" i="34" s="1"/>
  <c r="A4953" i="34" s="1"/>
  <c r="C4952" i="34"/>
  <c r="B4952" i="34" s="1"/>
  <c r="A4952" i="34" s="1"/>
  <c r="C4951" i="34"/>
  <c r="B4951" i="34" s="1"/>
  <c r="A4951" i="34" s="1"/>
  <c r="C4950" i="34"/>
  <c r="B4950" i="34" s="1"/>
  <c r="A4950" i="34" s="1"/>
  <c r="C4949" i="34"/>
  <c r="B4949" i="34" s="1"/>
  <c r="A4949" i="34" s="1"/>
  <c r="C4948" i="34"/>
  <c r="B4948" i="34" s="1"/>
  <c r="A4948" i="34" s="1"/>
  <c r="C4947" i="34"/>
  <c r="B4947" i="34" s="1"/>
  <c r="A4947" i="34" s="1"/>
  <c r="C4946" i="34"/>
  <c r="B4946" i="34" s="1"/>
  <c r="A4946" i="34" s="1"/>
  <c r="C4945" i="34"/>
  <c r="B4945" i="34" s="1"/>
  <c r="A4945" i="34" s="1"/>
  <c r="C4944" i="34"/>
  <c r="B4944" i="34" s="1"/>
  <c r="A4944" i="34" s="1"/>
  <c r="C4943" i="34"/>
  <c r="B4943" i="34" s="1"/>
  <c r="A4943" i="34" s="1"/>
  <c r="C4942" i="34"/>
  <c r="B4942" i="34" s="1"/>
  <c r="A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 s="1"/>
  <c r="A4935" i="34" s="1"/>
  <c r="C4934" i="34"/>
  <c r="B4934" i="34" s="1"/>
  <c r="A4934" i="34" s="1"/>
  <c r="C4933" i="34"/>
  <c r="B4933" i="34" s="1"/>
  <c r="A4933" i="34" s="1"/>
  <c r="C4932" i="34"/>
  <c r="B4932" i="34" s="1"/>
  <c r="A4932" i="34" s="1"/>
  <c r="C4931" i="34"/>
  <c r="B4931" i="34" s="1"/>
  <c r="A4931" i="34" s="1"/>
  <c r="C4930" i="34"/>
  <c r="B4930" i="34" s="1"/>
  <c r="A4930" i="34" s="1"/>
  <c r="C4929" i="34"/>
  <c r="B4929" i="34" s="1"/>
  <c r="A4929" i="34" s="1"/>
  <c r="C4928" i="34"/>
  <c r="B4928" i="34" s="1"/>
  <c r="A4928" i="34" s="1"/>
  <c r="C4927" i="34"/>
  <c r="B4927" i="34" s="1"/>
  <c r="A4927" i="34" s="1"/>
  <c r="C4926" i="34"/>
  <c r="B4926" i="34" s="1"/>
  <c r="A4926" i="34" s="1"/>
  <c r="C4925" i="34"/>
  <c r="B4925" i="34" s="1"/>
  <c r="A4925" i="34" s="1"/>
  <c r="C4924" i="34"/>
  <c r="B4924" i="34" s="1"/>
  <c r="A4924" i="34" s="1"/>
  <c r="C4923" i="34"/>
  <c r="B4923" i="34" s="1"/>
  <c r="A4923" i="34" s="1"/>
  <c r="C4922" i="34"/>
  <c r="B4922" i="34" s="1"/>
  <c r="A4922" i="34" s="1"/>
  <c r="C4921" i="34"/>
  <c r="B4921" i="34" s="1"/>
  <c r="A4921" i="34" s="1"/>
  <c r="C4920" i="34"/>
  <c r="B4920" i="34" s="1"/>
  <c r="A4920" i="34" s="1"/>
  <c r="C4919" i="34"/>
  <c r="B4919" i="34" s="1"/>
  <c r="A4919" i="34" s="1"/>
  <c r="C4918" i="34"/>
  <c r="B4918" i="34" s="1"/>
  <c r="A4918" i="34" s="1"/>
  <c r="C4917" i="34"/>
  <c r="B4917" i="34" s="1"/>
  <c r="A4917" i="34" s="1"/>
  <c r="C4916" i="34"/>
  <c r="B4916" i="34" s="1"/>
  <c r="A4916" i="34" s="1"/>
  <c r="C4915" i="34"/>
  <c r="B4915" i="34" s="1"/>
  <c r="A4915" i="34" s="1"/>
  <c r="C4914" i="34"/>
  <c r="B4914" i="34" s="1"/>
  <c r="A4914" i="34" s="1"/>
  <c r="C4913" i="34"/>
  <c r="B4913" i="34" s="1"/>
  <c r="A4913" i="34" s="1"/>
  <c r="C4912" i="34"/>
  <c r="B4912" i="34" s="1"/>
  <c r="A4912" i="34" s="1"/>
  <c r="C4911" i="34"/>
  <c r="B4911" i="34" s="1"/>
  <c r="A4911" i="34" s="1"/>
  <c r="C4910" i="34"/>
  <c r="B4910" i="34" s="1"/>
  <c r="A4910" i="34" s="1"/>
  <c r="C4909" i="34"/>
  <c r="B4909" i="34" s="1"/>
  <c r="A4909" i="34" s="1"/>
  <c r="C4908" i="34"/>
  <c r="B4908" i="34" s="1"/>
  <c r="A4908" i="34" s="1"/>
  <c r="C4907" i="34"/>
  <c r="B4907" i="34" s="1"/>
  <c r="A4907" i="34" s="1"/>
  <c r="C4906" i="34"/>
  <c r="B4906" i="34" s="1"/>
  <c r="A4906" i="34" s="1"/>
  <c r="C4905" i="34"/>
  <c r="B4905" i="34" s="1"/>
  <c r="A4905" i="34" s="1"/>
  <c r="C4904" i="34"/>
  <c r="B4904" i="34" s="1"/>
  <c r="A4904" i="34" s="1"/>
  <c r="C4903" i="34"/>
  <c r="B4903" i="34" s="1"/>
  <c r="A4903" i="34" s="1"/>
  <c r="C4902" i="34"/>
  <c r="B4902" i="34" s="1"/>
  <c r="A4902" i="34" s="1"/>
  <c r="C4901" i="34"/>
  <c r="B4901" i="34" s="1"/>
  <c r="A4901" i="34" s="1"/>
  <c r="C4900" i="34"/>
  <c r="B4900" i="34" s="1"/>
  <c r="A4900" i="34" s="1"/>
  <c r="C4899" i="34"/>
  <c r="B4899" i="34" s="1"/>
  <c r="A4899" i="34" s="1"/>
  <c r="C4898" i="34"/>
  <c r="B4898" i="34" s="1"/>
  <c r="A4898" i="34" s="1"/>
  <c r="C4897" i="34"/>
  <c r="B4897" i="34" s="1"/>
  <c r="A4897" i="34" s="1"/>
  <c r="C4896" i="34"/>
  <c r="B4896" i="34" s="1"/>
  <c r="A4896" i="34" s="1"/>
  <c r="C4895" i="34"/>
  <c r="B4895" i="34" s="1"/>
  <c r="A4895" i="34" s="1"/>
  <c r="C4894" i="34"/>
  <c r="B4894" i="34" s="1"/>
  <c r="A4894" i="34" s="1"/>
  <c r="C4893" i="34"/>
  <c r="B4893" i="34" s="1"/>
  <c r="A4893" i="34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AA3082" i="34"/>
  <c r="AA3081" i="34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2" i="34"/>
  <c r="AA3021" i="34"/>
  <c r="AA3020" i="34"/>
  <c r="AA3018" i="34"/>
  <c r="AA3017" i="34"/>
  <c r="AA3015" i="34"/>
  <c r="AA3014" i="34"/>
  <c r="AA3012" i="34"/>
  <c r="AA2973" i="34"/>
  <c r="AA2969" i="34"/>
  <c r="AA2968" i="34"/>
  <c r="AA2895" i="34"/>
  <c r="AA2876" i="34"/>
  <c r="AA2854" i="34"/>
  <c r="AA2853" i="34"/>
  <c r="AA2852" i="34"/>
  <c r="AA2851" i="34"/>
  <c r="AA2847" i="34"/>
  <c r="AA2821" i="34"/>
  <c r="AA2820" i="34"/>
  <c r="AA2818" i="34"/>
  <c r="AA2814" i="34"/>
  <c r="AA2812" i="34"/>
  <c r="AA2808" i="34"/>
  <c r="AA2804" i="34"/>
  <c r="AA2801" i="34"/>
  <c r="AA2800" i="34"/>
  <c r="AA2773" i="34"/>
  <c r="AA2758" i="34"/>
  <c r="AA2755" i="34"/>
  <c r="H440" i="55" a="1"/>
  <c r="H440" i="55" s="1"/>
  <c r="F440" i="55" a="1"/>
  <c r="F440" i="55" s="1"/>
  <c r="A440" i="55"/>
  <c r="H717" i="55" a="1"/>
  <c r="H717" i="55" s="1"/>
  <c r="F717" i="55" a="1"/>
  <c r="F717" i="55" s="1"/>
  <c r="A717" i="55"/>
  <c r="H369" i="55" a="1"/>
  <c r="H369" i="55" s="1"/>
  <c r="F369" i="55" a="1"/>
  <c r="F369" i="55" s="1"/>
  <c r="A369" i="55"/>
  <c r="H586" i="55" a="1"/>
  <c r="H586" i="55" s="1"/>
  <c r="F586" i="55" a="1"/>
  <c r="F586" i="55" s="1"/>
  <c r="A586" i="55"/>
  <c r="H587" i="55" a="1"/>
  <c r="H587" i="55" s="1"/>
  <c r="F587" i="55" a="1"/>
  <c r="F587" i="55" s="1"/>
  <c r="A587" i="55"/>
  <c r="H551" i="55" a="1"/>
  <c r="H551" i="55" s="1"/>
  <c r="F551" i="55" a="1"/>
  <c r="F551" i="55" s="1"/>
  <c r="A551" i="55"/>
  <c r="H532" i="55" a="1"/>
  <c r="H532" i="55" s="1"/>
  <c r="F532" i="55" a="1"/>
  <c r="F532" i="55" s="1"/>
  <c r="A532" i="55"/>
  <c r="H835" i="55" a="1"/>
  <c r="H835" i="55" s="1"/>
  <c r="F835" i="55" a="1"/>
  <c r="F835" i="55" s="1"/>
  <c r="A835" i="55"/>
  <c r="H428" i="55" a="1"/>
  <c r="H428" i="55" s="1"/>
  <c r="F428" i="55" a="1"/>
  <c r="F428" i="55" s="1"/>
  <c r="A428" i="55"/>
  <c r="H466" i="55" a="1"/>
  <c r="H466" i="55" s="1"/>
  <c r="F466" i="55" a="1"/>
  <c r="F466" i="55" s="1"/>
  <c r="A466" i="55"/>
  <c r="H484" i="55" a="1"/>
  <c r="H484" i="55" s="1"/>
  <c r="F484" i="55" a="1"/>
  <c r="F484" i="55" s="1"/>
  <c r="A484" i="55"/>
  <c r="H403" i="55" a="1"/>
  <c r="H403" i="55" s="1"/>
  <c r="F403" i="55" a="1"/>
  <c r="F403" i="55" s="1"/>
  <c r="A403" i="55"/>
  <c r="H741" i="55" a="1"/>
  <c r="H741" i="55" s="1"/>
  <c r="F741" i="55" a="1"/>
  <c r="F741" i="55" s="1"/>
  <c r="A741" i="55"/>
  <c r="H483" i="55" a="1"/>
  <c r="H483" i="55" s="1"/>
  <c r="F483" i="55" a="1"/>
  <c r="F483" i="55" s="1"/>
  <c r="A483" i="55"/>
  <c r="H924" i="55" a="1"/>
  <c r="H924" i="55" s="1"/>
  <c r="F924" i="55" a="1"/>
  <c r="F924" i="55" s="1"/>
  <c r="A924" i="55"/>
  <c r="H926" i="55" a="1"/>
  <c r="H926" i="55" s="1"/>
  <c r="F926" i="55" a="1"/>
  <c r="F926" i="55" s="1"/>
  <c r="A926" i="55"/>
  <c r="H787" i="55" a="1"/>
  <c r="H787" i="55" s="1"/>
  <c r="F787" i="55" a="1"/>
  <c r="F787" i="55" s="1"/>
  <c r="A787" i="55"/>
  <c r="H891" i="55" a="1"/>
  <c r="H891" i="55" s="1"/>
  <c r="F891" i="55" a="1"/>
  <c r="F891" i="55" s="1"/>
  <c r="A891" i="55"/>
  <c r="H939" i="55" a="1"/>
  <c r="H939" i="55" s="1"/>
  <c r="F939" i="55" a="1"/>
  <c r="F939" i="55" s="1"/>
  <c r="A939" i="55"/>
  <c r="H850" i="55" a="1"/>
  <c r="H850" i="55" s="1"/>
  <c r="F850" i="55" a="1"/>
  <c r="F850" i="55" s="1"/>
  <c r="A850" i="55"/>
  <c r="H825" i="55" a="1"/>
  <c r="H825" i="55" s="1"/>
  <c r="F825" i="55" a="1"/>
  <c r="F825" i="55" s="1"/>
  <c r="A825" i="55"/>
  <c r="H895" i="55" a="1"/>
  <c r="H895" i="55" s="1"/>
  <c r="F895" i="55" a="1"/>
  <c r="F895" i="55" s="1"/>
  <c r="A895" i="55"/>
  <c r="H636" i="55" a="1"/>
  <c r="H636" i="55" s="1"/>
  <c r="F636" i="55" a="1"/>
  <c r="F636" i="55" s="1"/>
  <c r="A636" i="55"/>
  <c r="H546" i="55" a="1"/>
  <c r="H546" i="55" s="1"/>
  <c r="F546" i="55" a="1"/>
  <c r="F546" i="55" s="1"/>
  <c r="A546" i="55"/>
  <c r="H930" i="55" a="1"/>
  <c r="H930" i="55" s="1"/>
  <c r="F930" i="55" a="1"/>
  <c r="F930" i="55" s="1"/>
  <c r="A930" i="55"/>
  <c r="H386" i="55" a="1"/>
  <c r="H386" i="55" s="1"/>
  <c r="F386" i="55" a="1"/>
  <c r="F386" i="55" s="1"/>
  <c r="A386" i="55"/>
  <c r="H574" i="55" a="1"/>
  <c r="H574" i="55" s="1"/>
  <c r="F574" i="55" a="1"/>
  <c r="F574" i="55" s="1"/>
  <c r="A574" i="55"/>
  <c r="H892" i="55" a="1"/>
  <c r="H892" i="55" s="1"/>
  <c r="F892" i="55" a="1"/>
  <c r="F892" i="55" s="1"/>
  <c r="A892" i="55"/>
  <c r="H887" i="55" a="1"/>
  <c r="H887" i="55" s="1"/>
  <c r="F887" i="55" a="1"/>
  <c r="F887" i="55" s="1"/>
  <c r="A887" i="55"/>
  <c r="H506" i="55" a="1"/>
  <c r="H506" i="55" s="1"/>
  <c r="F506" i="55" a="1"/>
  <c r="F506" i="55" s="1"/>
  <c r="A506" i="55"/>
  <c r="H816" i="55" a="1"/>
  <c r="H816" i="55" s="1"/>
  <c r="F816" i="55" a="1"/>
  <c r="F816" i="55" s="1"/>
  <c r="A816" i="55"/>
  <c r="H16" i="55" a="1"/>
  <c r="H16" i="55" s="1"/>
  <c r="F16" i="55" a="1"/>
  <c r="F16" i="55" s="1"/>
  <c r="A16" i="55"/>
  <c r="H354" i="55" a="1"/>
  <c r="H354" i="55" s="1"/>
  <c r="F354" i="55" a="1"/>
  <c r="F354" i="55" s="1"/>
  <c r="A354" i="55"/>
  <c r="H339" i="55" a="1"/>
  <c r="H339" i="55" s="1"/>
  <c r="F339" i="55" a="1"/>
  <c r="F339" i="55" s="1"/>
  <c r="A339" i="55"/>
  <c r="H437" i="55" a="1"/>
  <c r="H437" i="55" s="1"/>
  <c r="F437" i="55" a="1"/>
  <c r="F437" i="55" s="1"/>
  <c r="A437" i="55"/>
  <c r="H18" i="55" a="1"/>
  <c r="H18" i="55" s="1"/>
  <c r="F18" i="55" a="1"/>
  <c r="F18" i="55" s="1"/>
  <c r="A18" i="55"/>
  <c r="H795" i="55" a="1"/>
  <c r="H795" i="55" s="1"/>
  <c r="F795" i="55" a="1"/>
  <c r="F795" i="55" s="1"/>
  <c r="A795" i="55"/>
  <c r="H255" i="55" a="1"/>
  <c r="H255" i="55" s="1"/>
  <c r="F255" i="55" a="1"/>
  <c r="F255" i="55" s="1"/>
  <c r="A255" i="55"/>
  <c r="H500" i="55" a="1"/>
  <c r="H500" i="55" s="1"/>
  <c r="F500" i="55" a="1"/>
  <c r="F500" i="55" s="1"/>
  <c r="A500" i="55"/>
  <c r="H735" i="55" a="1"/>
  <c r="H735" i="55" s="1"/>
  <c r="F735" i="55" a="1"/>
  <c r="F735" i="55" s="1"/>
  <c r="A735" i="55"/>
  <c r="H514" i="55" a="1"/>
  <c r="H514" i="55" s="1"/>
  <c r="F514" i="55" a="1"/>
  <c r="F514" i="55" s="1"/>
  <c r="A514" i="55"/>
  <c r="H531" i="55" a="1"/>
  <c r="H531" i="55" s="1"/>
  <c r="F531" i="55" a="1"/>
  <c r="F531" i="55" s="1"/>
  <c r="A531" i="55"/>
  <c r="H554" i="55" a="1"/>
  <c r="H554" i="55" s="1"/>
  <c r="F554" i="55" a="1"/>
  <c r="F554" i="55" s="1"/>
  <c r="A554" i="55"/>
  <c r="H859" i="55" a="1"/>
  <c r="H859" i="55" s="1"/>
  <c r="F859" i="55" a="1"/>
  <c r="F859" i="55" s="1"/>
  <c r="A859" i="55"/>
  <c r="H117" i="55" a="1"/>
  <c r="H117" i="55" s="1"/>
  <c r="F117" i="55" a="1"/>
  <c r="F117" i="55" s="1"/>
  <c r="A117" i="55"/>
  <c r="H127" i="55" a="1"/>
  <c r="H127" i="55" s="1"/>
  <c r="F127" i="55" a="1"/>
  <c r="F127" i="55" s="1"/>
  <c r="A127" i="55"/>
  <c r="H55" i="55" a="1"/>
  <c r="H55" i="55" s="1"/>
  <c r="F55" i="55" a="1"/>
  <c r="F55" i="55" s="1"/>
  <c r="A55" i="55"/>
  <c r="H56" i="55" a="1"/>
  <c r="H56" i="55" s="1"/>
  <c r="F56" i="55" a="1"/>
  <c r="F56" i="55" s="1"/>
  <c r="A56" i="55"/>
  <c r="H184" i="55" a="1"/>
  <c r="H184" i="55" s="1"/>
  <c r="F184" i="55" a="1"/>
  <c r="F184" i="55" s="1"/>
  <c r="A184" i="55"/>
  <c r="H180" i="55" a="1"/>
  <c r="H180" i="55" s="1"/>
  <c r="F180" i="55" a="1"/>
  <c r="F180" i="55" s="1"/>
  <c r="A180" i="55"/>
  <c r="H178" i="55" a="1"/>
  <c r="H178" i="55" s="1"/>
  <c r="F178" i="55" a="1"/>
  <c r="F178" i="55" s="1"/>
  <c r="A178" i="55"/>
  <c r="H167" i="55" a="1"/>
  <c r="H167" i="55" s="1"/>
  <c r="F167" i="55" a="1"/>
  <c r="F167" i="55" s="1"/>
  <c r="A167" i="55"/>
  <c r="H196" i="55" a="1"/>
  <c r="H196" i="55" s="1"/>
  <c r="F196" i="55" a="1"/>
  <c r="F196" i="55" s="1"/>
  <c r="A196" i="55"/>
  <c r="H124" i="55" a="1"/>
  <c r="H124" i="55" s="1"/>
  <c r="F124" i="55" a="1"/>
  <c r="F124" i="55" s="1"/>
  <c r="A124" i="55"/>
  <c r="H120" i="55" a="1"/>
  <c r="H120" i="55" s="1"/>
  <c r="F120" i="55" a="1"/>
  <c r="F120" i="55" s="1"/>
  <c r="A120" i="55"/>
  <c r="H138" i="55" a="1"/>
  <c r="H138" i="55" s="1"/>
  <c r="F138" i="55" a="1"/>
  <c r="F138" i="55" s="1"/>
  <c r="A138" i="55"/>
  <c r="H131" i="55" a="1"/>
  <c r="H131" i="55" s="1"/>
  <c r="F131" i="55" a="1"/>
  <c r="F131" i="55" s="1"/>
  <c r="A131" i="55"/>
  <c r="H161" i="55" a="1"/>
  <c r="H161" i="55" s="1"/>
  <c r="F161" i="55" a="1"/>
  <c r="F161" i="55" s="1"/>
  <c r="A161" i="55"/>
  <c r="H183" i="55" a="1"/>
  <c r="H183" i="55" s="1"/>
  <c r="F183" i="55" a="1"/>
  <c r="F183" i="55" s="1"/>
  <c r="A183" i="55"/>
  <c r="H181" i="55" a="1"/>
  <c r="H181" i="55" s="1"/>
  <c r="F181" i="55" a="1"/>
  <c r="F181" i="55" s="1"/>
  <c r="A181" i="55"/>
  <c r="H182" i="55" a="1"/>
  <c r="H182" i="55" s="1"/>
  <c r="F182" i="55" a="1"/>
  <c r="F182" i="55" s="1"/>
  <c r="A182" i="55"/>
  <c r="H133" i="55" a="1"/>
  <c r="H133" i="55" s="1"/>
  <c r="F133" i="55" a="1"/>
  <c r="F133" i="55" s="1"/>
  <c r="A133" i="55"/>
  <c r="H149" i="55" a="1"/>
  <c r="H149" i="55" s="1"/>
  <c r="F149" i="55" a="1"/>
  <c r="F149" i="55" s="1"/>
  <c r="A149" i="55"/>
  <c r="H113" i="55" a="1"/>
  <c r="H113" i="55" s="1"/>
  <c r="F113" i="55" a="1"/>
  <c r="F113" i="55" s="1"/>
  <c r="A113" i="55"/>
  <c r="H190" i="55" a="1"/>
  <c r="H190" i="55" s="1"/>
  <c r="F190" i="55" a="1"/>
  <c r="F190" i="55" s="1"/>
  <c r="A190" i="55"/>
  <c r="H192" i="55" a="1"/>
  <c r="H192" i="55" s="1"/>
  <c r="F192" i="55" a="1"/>
  <c r="F192" i="55" s="1"/>
  <c r="A192" i="55"/>
  <c r="H146" i="55" a="1"/>
  <c r="H146" i="55" s="1"/>
  <c r="F146" i="55" a="1"/>
  <c r="F146" i="55" s="1"/>
  <c r="A146" i="55"/>
  <c r="H165" i="55" a="1"/>
  <c r="H165" i="55" s="1"/>
  <c r="F165" i="55" a="1"/>
  <c r="F165" i="55" s="1"/>
  <c r="A165" i="55"/>
  <c r="H347" i="55" a="1"/>
  <c r="H347" i="55" s="1"/>
  <c r="F347" i="55" a="1"/>
  <c r="F347" i="55" s="1"/>
  <c r="A347" i="55"/>
  <c r="H562" i="55" a="1"/>
  <c r="H562" i="55" s="1"/>
  <c r="F562" i="55" a="1"/>
  <c r="F562" i="55" s="1"/>
  <c r="A562" i="55"/>
  <c r="H254" i="55" a="1"/>
  <c r="H254" i="55" s="1"/>
  <c r="F254" i="55" a="1"/>
  <c r="F254" i="55" s="1"/>
  <c r="A254" i="55"/>
  <c r="H188" i="55" a="1"/>
  <c r="H188" i="55" s="1"/>
  <c r="F188" i="55" a="1"/>
  <c r="F188" i="55" s="1"/>
  <c r="A188" i="55"/>
  <c r="AA2955" i="34"/>
  <c r="C2955" i="34"/>
  <c r="B2955" i="34" s="1"/>
  <c r="AA2954" i="34"/>
  <c r="C2954" i="34"/>
  <c r="B2954" i="34" s="1"/>
  <c r="AA2953" i="34"/>
  <c r="C2953" i="34"/>
  <c r="B2953" i="34" s="1"/>
  <c r="AA2952" i="34"/>
  <c r="C2952" i="34"/>
  <c r="B2952" i="34" s="1"/>
  <c r="AA2951" i="34"/>
  <c r="C2951" i="34"/>
  <c r="B2951" i="34" s="1"/>
  <c r="AA2950" i="34"/>
  <c r="C2950" i="34"/>
  <c r="B2950" i="34" s="1"/>
  <c r="AA2949" i="34"/>
  <c r="C2949" i="34"/>
  <c r="B2949" i="34" s="1"/>
  <c r="AA2948" i="34"/>
  <c r="C2948" i="34"/>
  <c r="B2948" i="34" s="1"/>
  <c r="AA2947" i="34"/>
  <c r="C2947" i="34"/>
  <c r="B2947" i="34" s="1"/>
  <c r="AA2946" i="34"/>
  <c r="C2946" i="34"/>
  <c r="B2946" i="34" s="1"/>
  <c r="AA2945" i="34"/>
  <c r="C2945" i="34"/>
  <c r="B2945" i="34" s="1"/>
  <c r="AA2944" i="34"/>
  <c r="C2944" i="34"/>
  <c r="B2944" i="34" s="1"/>
  <c r="AA2943" i="34"/>
  <c r="C2943" i="34"/>
  <c r="B2943" i="34" s="1"/>
  <c r="AA2942" i="34"/>
  <c r="C2942" i="34"/>
  <c r="B2942" i="34" s="1"/>
  <c r="AA2941" i="34"/>
  <c r="C2941" i="34"/>
  <c r="B2941" i="34" s="1"/>
  <c r="AA2940" i="34"/>
  <c r="C2940" i="34"/>
  <c r="B2940" i="34" s="1"/>
  <c r="AA2939" i="34"/>
  <c r="C2939" i="34"/>
  <c r="B2939" i="34" s="1"/>
  <c r="AA2938" i="34"/>
  <c r="C2938" i="34"/>
  <c r="B2938" i="34" s="1"/>
  <c r="AA2937" i="34"/>
  <c r="C2937" i="34"/>
  <c r="B2937" i="34" s="1"/>
  <c r="AA2936" i="34"/>
  <c r="C2936" i="34"/>
  <c r="B2936" i="34" s="1"/>
  <c r="AA2935" i="34"/>
  <c r="C2935" i="34"/>
  <c r="B2935" i="34" s="1"/>
  <c r="AA2934" i="34"/>
  <c r="C2934" i="34"/>
  <c r="B2934" i="34" s="1"/>
  <c r="AA2933" i="34"/>
  <c r="C2933" i="34"/>
  <c r="B2933" i="34" s="1"/>
  <c r="AA2932" i="34"/>
  <c r="C2932" i="34"/>
  <c r="B2932" i="34" s="1"/>
  <c r="AA2931" i="34"/>
  <c r="C2931" i="34"/>
  <c r="B2931" i="34" s="1"/>
  <c r="AA2930" i="34"/>
  <c r="C2930" i="34"/>
  <c r="B2930" i="34" s="1"/>
  <c r="AA2929" i="34"/>
  <c r="C2929" i="34"/>
  <c r="B2929" i="34" s="1"/>
  <c r="AA2928" i="34"/>
  <c r="C2928" i="34"/>
  <c r="B2928" i="34" s="1"/>
  <c r="AA2927" i="34"/>
  <c r="C2927" i="34"/>
  <c r="B2927" i="34" s="1"/>
  <c r="AA2926" i="34"/>
  <c r="C2926" i="34"/>
  <c r="B2926" i="34" s="1"/>
  <c r="AA2925" i="34"/>
  <c r="C2925" i="34"/>
  <c r="B2925" i="34" s="1"/>
  <c r="AA2924" i="34"/>
  <c r="C2924" i="34"/>
  <c r="B2924" i="34" s="1"/>
  <c r="AA2923" i="34"/>
  <c r="C2923" i="34"/>
  <c r="B2923" i="34" s="1"/>
  <c r="AA2922" i="34"/>
  <c r="C2922" i="34"/>
  <c r="B2922" i="34" s="1"/>
  <c r="AA2921" i="34"/>
  <c r="C2921" i="34"/>
  <c r="B2921" i="34" s="1"/>
  <c r="AA2920" i="34"/>
  <c r="C2920" i="34"/>
  <c r="B2920" i="34" s="1"/>
  <c r="AA2919" i="34"/>
  <c r="C2919" i="34"/>
  <c r="B2919" i="34" s="1"/>
  <c r="AA2918" i="34"/>
  <c r="C2918" i="34"/>
  <c r="B2918" i="34" s="1"/>
  <c r="AA2917" i="34"/>
  <c r="C2917" i="34"/>
  <c r="B2917" i="34" s="1"/>
  <c r="AA2916" i="34"/>
  <c r="C2916" i="34"/>
  <c r="B2916" i="34" s="1"/>
  <c r="AA2915" i="34"/>
  <c r="C2915" i="34"/>
  <c r="B2915" i="34" s="1"/>
  <c r="AA2914" i="34"/>
  <c r="C2914" i="34"/>
  <c r="B2914" i="34" s="1"/>
  <c r="AA2913" i="34"/>
  <c r="C2913" i="34"/>
  <c r="B2913" i="34" s="1"/>
  <c r="AA2912" i="34"/>
  <c r="C2912" i="34"/>
  <c r="B2912" i="34" s="1"/>
  <c r="AA2911" i="34"/>
  <c r="C2911" i="34"/>
  <c r="B2911" i="34" s="1"/>
  <c r="AA2910" i="34"/>
  <c r="C2910" i="34"/>
  <c r="B2910" i="34" s="1"/>
  <c r="AA2869" i="34"/>
  <c r="C2869" i="34"/>
  <c r="B2869" i="34" s="1"/>
  <c r="AA2868" i="34"/>
  <c r="C2868" i="34"/>
  <c r="B2868" i="34" s="1"/>
  <c r="C2799" i="34"/>
  <c r="B2799" i="34" s="1"/>
  <c r="AA2798" i="34"/>
  <c r="C2798" i="34"/>
  <c r="B2798" i="34" s="1"/>
  <c r="AA2797" i="34"/>
  <c r="C2797" i="34"/>
  <c r="B2797" i="34" s="1"/>
  <c r="AA2796" i="34"/>
  <c r="C2796" i="34"/>
  <c r="B2796" i="34" s="1"/>
  <c r="AA2795" i="34"/>
  <c r="C2795" i="34"/>
  <c r="B2795" i="34" s="1"/>
  <c r="AA2794" i="34"/>
  <c r="C2794" i="34"/>
  <c r="B2794" i="34" s="1"/>
  <c r="AA2793" i="34"/>
  <c r="C2793" i="34"/>
  <c r="B2793" i="34" s="1"/>
  <c r="AA2792" i="34"/>
  <c r="C2792" i="34"/>
  <c r="B2792" i="34" s="1"/>
  <c r="AA2791" i="34"/>
  <c r="C2791" i="34"/>
  <c r="B2791" i="34" s="1"/>
  <c r="AA2790" i="34"/>
  <c r="C2790" i="34"/>
  <c r="B2790" i="34" s="1"/>
  <c r="AA2789" i="34"/>
  <c r="C2789" i="34"/>
  <c r="B2789" i="34" s="1"/>
  <c r="AA2788" i="34"/>
  <c r="C2788" i="34"/>
  <c r="B2788" i="34" s="1"/>
  <c r="AA2787" i="34"/>
  <c r="C2787" i="34"/>
  <c r="B2787" i="34" s="1"/>
  <c r="AA2964" i="34"/>
  <c r="C2964" i="34"/>
  <c r="B2964" i="34" s="1"/>
  <c r="AA2963" i="34"/>
  <c r="C2963" i="34"/>
  <c r="B2963" i="34" s="1"/>
  <c r="AA2962" i="34"/>
  <c r="C2962" i="34"/>
  <c r="B2962" i="34" s="1"/>
  <c r="AA2961" i="34"/>
  <c r="C2961" i="34"/>
  <c r="B2961" i="34" s="1"/>
  <c r="AA2960" i="34"/>
  <c r="C2960" i="34"/>
  <c r="B2960" i="34" s="1"/>
  <c r="AA2959" i="34"/>
  <c r="C2959" i="34"/>
  <c r="B2959" i="34" s="1"/>
  <c r="AA2958" i="34"/>
  <c r="C2958" i="34"/>
  <c r="B2958" i="34" s="1"/>
  <c r="AA2957" i="34"/>
  <c r="C2957" i="34"/>
  <c r="B2957" i="34" s="1"/>
  <c r="AA2956" i="34"/>
  <c r="C2956" i="34"/>
  <c r="B2956" i="34" s="1"/>
  <c r="C2875" i="34"/>
  <c r="B2875" i="34" s="1"/>
  <c r="AA2874" i="34"/>
  <c r="C2874" i="34"/>
  <c r="B2874" i="34" s="1"/>
  <c r="AA2873" i="34"/>
  <c r="C2873" i="34"/>
  <c r="B2873" i="34" s="1"/>
  <c r="AA2872" i="34"/>
  <c r="C2872" i="34"/>
  <c r="B2872" i="34" s="1"/>
  <c r="AA2871" i="34"/>
  <c r="C2871" i="34"/>
  <c r="B2871" i="34" s="1"/>
  <c r="AA2870" i="34"/>
  <c r="C2870" i="34"/>
  <c r="B2870" i="34" s="1"/>
  <c r="C3761" i="34"/>
  <c r="B3761" i="34" s="1"/>
  <c r="C3760" i="34"/>
  <c r="B3760" i="34" s="1"/>
  <c r="C3759" i="34"/>
  <c r="B3759" i="34" s="1"/>
  <c r="C3758" i="34"/>
  <c r="B3758" i="34" s="1"/>
  <c r="C3757" i="34"/>
  <c r="B3757" i="34" s="1"/>
  <c r="C3756" i="34"/>
  <c r="B3756" i="34" s="1"/>
  <c r="C3755" i="34"/>
  <c r="B3755" i="34" s="1"/>
  <c r="C3754" i="34"/>
  <c r="B3754" i="34" s="1"/>
  <c r="C3753" i="34"/>
  <c r="B3753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399" i="34"/>
  <c r="B3399" i="34" s="1"/>
  <c r="C3398" i="34"/>
  <c r="B3398" i="34" s="1"/>
  <c r="C3397" i="34"/>
  <c r="B3397" i="34" s="1"/>
  <c r="C3396" i="34"/>
  <c r="B3396" i="34" s="1"/>
  <c r="C3395" i="34"/>
  <c r="B3395" i="34" s="1"/>
  <c r="C3394" i="34"/>
  <c r="B3394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008" i="34"/>
  <c r="B3008" i="34" s="1"/>
  <c r="C3007" i="34"/>
  <c r="B3007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3" i="34"/>
  <c r="B2993" i="34" s="1"/>
  <c r="C2992" i="34"/>
  <c r="B2992" i="34" s="1"/>
  <c r="AA3131" i="34"/>
  <c r="C3131" i="34"/>
  <c r="B3131" i="34" s="1"/>
  <c r="AA3130" i="34"/>
  <c r="C3130" i="34"/>
  <c r="B3130" i="34" s="1"/>
  <c r="C3109" i="34"/>
  <c r="B3109" i="34" s="1"/>
  <c r="AA3108" i="34"/>
  <c r="C3108" i="34"/>
  <c r="B3108" i="34" s="1"/>
  <c r="AA3107" i="34"/>
  <c r="C3107" i="34"/>
  <c r="B3107" i="34" s="1"/>
  <c r="AA3106" i="34"/>
  <c r="C3106" i="34"/>
  <c r="B3106" i="34" s="1"/>
  <c r="AA3105" i="34"/>
  <c r="C3105" i="34"/>
  <c r="B3105" i="34" s="1"/>
  <c r="AA3104" i="34"/>
  <c r="C3104" i="34"/>
  <c r="B3104" i="34" s="1"/>
  <c r="AA3103" i="34"/>
  <c r="C3103" i="34"/>
  <c r="B3103" i="34" s="1"/>
  <c r="AA3102" i="34"/>
  <c r="C3102" i="34"/>
  <c r="B3102" i="34" s="1"/>
  <c r="C2972" i="34"/>
  <c r="B2972" i="34" s="1"/>
  <c r="AA2971" i="34"/>
  <c r="C2971" i="34"/>
  <c r="B2971" i="34" s="1"/>
  <c r="C2967" i="34"/>
  <c r="B2967" i="34" s="1"/>
  <c r="AA2966" i="34"/>
  <c r="C2966" i="34"/>
  <c r="B2966" i="34" s="1"/>
  <c r="AA2965" i="34"/>
  <c r="C2965" i="34"/>
  <c r="B2965" i="34" s="1"/>
  <c r="AA2786" i="34"/>
  <c r="C2786" i="34"/>
  <c r="B2786" i="34" s="1"/>
  <c r="C2772" i="34"/>
  <c r="B2772" i="34" s="1"/>
  <c r="AA2771" i="34"/>
  <c r="C2771" i="34"/>
  <c r="B2771" i="34" s="1"/>
  <c r="AA2770" i="34"/>
  <c r="C2770" i="34"/>
  <c r="B2770" i="34" s="1"/>
  <c r="C2754" i="34"/>
  <c r="B2754" i="34" s="1"/>
  <c r="AA2753" i="34"/>
  <c r="C2753" i="34"/>
  <c r="B2753" i="34" s="1"/>
  <c r="AA2752" i="34"/>
  <c r="C2752" i="34"/>
  <c r="B2752" i="34" s="1"/>
  <c r="C3139" i="34"/>
  <c r="B3139" i="34" s="1"/>
  <c r="AA3138" i="34"/>
  <c r="C3138" i="34"/>
  <c r="B3138" i="34" s="1"/>
  <c r="AA3137" i="34"/>
  <c r="C3137" i="34"/>
  <c r="B3137" i="34" s="1"/>
  <c r="AA3136" i="34"/>
  <c r="C3136" i="34"/>
  <c r="B3136" i="34" s="1"/>
  <c r="AA3135" i="34"/>
  <c r="C3135" i="34"/>
  <c r="B3135" i="34" s="1"/>
  <c r="AA3134" i="34"/>
  <c r="C3134" i="34"/>
  <c r="B3134" i="34" s="1"/>
  <c r="AA3133" i="34"/>
  <c r="C3133" i="34"/>
  <c r="B3133" i="34" s="1"/>
  <c r="AA3132" i="34"/>
  <c r="C3132" i="34"/>
  <c r="B3132" i="34" s="1"/>
  <c r="C3093" i="34"/>
  <c r="B3093" i="34" s="1"/>
  <c r="C3092" i="34"/>
  <c r="B3092" i="34" s="1"/>
  <c r="C3089" i="34"/>
  <c r="B3089" i="34" s="1"/>
  <c r="C3088" i="34"/>
  <c r="B3088" i="34" s="1"/>
  <c r="AA3214" i="34"/>
  <c r="C3214" i="34"/>
  <c r="B3214" i="34" s="1"/>
  <c r="C3205" i="34"/>
  <c r="B3205" i="34" s="1"/>
  <c r="AA3204" i="34"/>
  <c r="C3204" i="34"/>
  <c r="B3204" i="34" s="1"/>
  <c r="AA3203" i="34"/>
  <c r="C3203" i="34"/>
  <c r="B3203" i="34" s="1"/>
  <c r="C3165" i="34"/>
  <c r="B3165" i="34" s="1"/>
  <c r="AA3164" i="34"/>
  <c r="C3164" i="34"/>
  <c r="B3164" i="34" s="1"/>
  <c r="C3127" i="34"/>
  <c r="B3127" i="34" s="1"/>
  <c r="AA3126" i="34"/>
  <c r="C3126" i="34"/>
  <c r="B3126" i="34" s="1"/>
  <c r="AA3125" i="34"/>
  <c r="C3125" i="34"/>
  <c r="B3125" i="34" s="1"/>
  <c r="AA3124" i="34"/>
  <c r="C3124" i="34"/>
  <c r="B3124" i="34" s="1"/>
  <c r="C3011" i="34"/>
  <c r="B3011" i="34" s="1"/>
  <c r="AA3010" i="34"/>
  <c r="C3010" i="34"/>
  <c r="B3010" i="34" s="1"/>
  <c r="AA3009" i="34"/>
  <c r="C3009" i="34"/>
  <c r="B3009" i="34" s="1"/>
  <c r="C2905" i="34"/>
  <c r="B2905" i="34" s="1"/>
  <c r="AA2904" i="34"/>
  <c r="C2904" i="34"/>
  <c r="B2904" i="34" s="1"/>
  <c r="AA2903" i="34"/>
  <c r="C2903" i="34"/>
  <c r="B2903" i="34" s="1"/>
  <c r="AA3258" i="34"/>
  <c r="C3258" i="34"/>
  <c r="B3258" i="34" s="1"/>
  <c r="AA3257" i="34"/>
  <c r="C3257" i="34"/>
  <c r="B3257" i="34" s="1"/>
  <c r="AA3256" i="34"/>
  <c r="C3256" i="34"/>
  <c r="B3256" i="34" s="1"/>
  <c r="AA3255" i="34"/>
  <c r="C3255" i="34"/>
  <c r="B3255" i="34" s="1"/>
  <c r="AA3254" i="34"/>
  <c r="C3254" i="34"/>
  <c r="B3254" i="34" s="1"/>
  <c r="AA3253" i="34"/>
  <c r="C3253" i="34"/>
  <c r="B3253" i="34" s="1"/>
  <c r="C3216" i="34"/>
  <c r="B3216" i="34" s="1"/>
  <c r="AA3215" i="34"/>
  <c r="C3215" i="34"/>
  <c r="B3215" i="34" s="1"/>
  <c r="AA2887" i="34"/>
  <c r="C2887" i="34"/>
  <c r="B2887" i="34" s="1"/>
  <c r="AA2886" i="34"/>
  <c r="C2886" i="34"/>
  <c r="B2886" i="34" s="1"/>
  <c r="AA2885" i="34"/>
  <c r="C2885" i="34"/>
  <c r="B2885" i="34" s="1"/>
  <c r="AA2884" i="34"/>
  <c r="C2884" i="34"/>
  <c r="B2884" i="34" s="1"/>
  <c r="AA2883" i="34"/>
  <c r="C2883" i="34"/>
  <c r="B2883" i="34" s="1"/>
  <c r="C2867" i="34"/>
  <c r="B2867" i="34" s="1"/>
  <c r="AA2866" i="34"/>
  <c r="C2866" i="34"/>
  <c r="B2866" i="34" s="1"/>
  <c r="AA2865" i="34"/>
  <c r="C2865" i="34"/>
  <c r="B2865" i="34" s="1"/>
  <c r="AA2864" i="34"/>
  <c r="C2864" i="34"/>
  <c r="B2864" i="34" s="1"/>
  <c r="AA2863" i="34"/>
  <c r="C2863" i="34"/>
  <c r="B2863" i="34" s="1"/>
  <c r="AA2862" i="34"/>
  <c r="C2862" i="34"/>
  <c r="B2862" i="34" s="1"/>
  <c r="C2807" i="34"/>
  <c r="B2807" i="34" s="1"/>
  <c r="AA2806" i="34"/>
  <c r="C2806" i="34"/>
  <c r="B2806" i="34" s="1"/>
  <c r="C2781" i="34"/>
  <c r="B2781" i="34" s="1"/>
  <c r="AA2780" i="34"/>
  <c r="C2780" i="34"/>
  <c r="B2780" i="34" s="1"/>
  <c r="AA2779" i="34"/>
  <c r="C2779" i="34"/>
  <c r="B2779" i="34" s="1"/>
  <c r="C3262" i="34"/>
  <c r="B3262" i="34" s="1"/>
  <c r="AA3261" i="34"/>
  <c r="C3261" i="34"/>
  <c r="B3261" i="34" s="1"/>
  <c r="AA3260" i="34"/>
  <c r="C3260" i="34"/>
  <c r="B3260" i="34" s="1"/>
  <c r="AA3259" i="34"/>
  <c r="C3259" i="34"/>
  <c r="B3259" i="34" s="1"/>
  <c r="C2888" i="34"/>
  <c r="B2888" i="34" s="1"/>
  <c r="C3057" i="34"/>
  <c r="B3057" i="34" s="1"/>
  <c r="C3056" i="34"/>
  <c r="B3056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77" i="34"/>
  <c r="B3077" i="34" s="1"/>
  <c r="C3076" i="34"/>
  <c r="B307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20" i="34"/>
  <c r="B3020" i="34" s="1"/>
  <c r="AA3019" i="34"/>
  <c r="C3019" i="34"/>
  <c r="B3019" i="34" s="1"/>
  <c r="C3018" i="34"/>
  <c r="B3018" i="34" s="1"/>
  <c r="C3017" i="34"/>
  <c r="B3017" i="34" s="1"/>
  <c r="AA3016" i="34"/>
  <c r="C3016" i="34"/>
  <c r="B3016" i="34" s="1"/>
  <c r="C3015" i="34"/>
  <c r="B3015" i="34" s="1"/>
  <c r="C3014" i="34"/>
  <c r="B3014" i="34" s="1"/>
  <c r="AA3013" i="34"/>
  <c r="C3013" i="34"/>
  <c r="B3013" i="34" s="1"/>
  <c r="C3012" i="34"/>
  <c r="B3012" i="34" s="1"/>
  <c r="C3079" i="34"/>
  <c r="B3079" i="34" s="1"/>
  <c r="C3078" i="34"/>
  <c r="B3078" i="34" s="1"/>
  <c r="C3027" i="34"/>
  <c r="B3027" i="34" s="1"/>
  <c r="C3026" i="34"/>
  <c r="B3026" i="34" s="1"/>
  <c r="C3025" i="34"/>
  <c r="B3025" i="34" s="1"/>
  <c r="C3024" i="34"/>
  <c r="B3024" i="34" s="1"/>
  <c r="AA3023" i="34"/>
  <c r="C3023" i="34"/>
  <c r="B3023" i="34" s="1"/>
  <c r="C3022" i="34"/>
  <c r="B3022" i="34" s="1"/>
  <c r="C3021" i="34"/>
  <c r="B3021" i="34" s="1"/>
  <c r="C3085" i="34"/>
  <c r="B3085" i="34" s="1"/>
  <c r="AA3084" i="34"/>
  <c r="C3084" i="34"/>
  <c r="B3084" i="34" s="1"/>
  <c r="AA3083" i="34"/>
  <c r="C3083" i="34"/>
  <c r="B3083" i="34" s="1"/>
  <c r="C3082" i="34"/>
  <c r="B3082" i="34" s="1"/>
  <c r="C3081" i="34"/>
  <c r="B3081" i="34" s="1"/>
  <c r="C3080" i="34"/>
  <c r="B3080" i="34" s="1"/>
  <c r="A55" i="70"/>
  <c r="A56" i="70"/>
  <c r="A57" i="70"/>
  <c r="A59" i="70"/>
  <c r="C2847" i="34"/>
  <c r="B2847" i="34" s="1"/>
  <c r="AA2822" i="34"/>
  <c r="C2822" i="34"/>
  <c r="B2822" i="34" s="1"/>
  <c r="C2821" i="34"/>
  <c r="B2821" i="34" s="1"/>
  <c r="C2820" i="34"/>
  <c r="B2820" i="34" s="1"/>
  <c r="AA2819" i="34"/>
  <c r="C2819" i="34"/>
  <c r="B2819" i="34" s="1"/>
  <c r="C2818" i="34"/>
  <c r="B2818" i="34" s="1"/>
  <c r="C2817" i="34"/>
  <c r="B2817" i="34" s="1"/>
  <c r="C2816" i="34"/>
  <c r="B2816" i="34" s="1"/>
  <c r="AA2877" i="34"/>
  <c r="C2877" i="34"/>
  <c r="B2877" i="34" s="1"/>
  <c r="C2876" i="34"/>
  <c r="B2876" i="34" s="1"/>
  <c r="AA2855" i="34"/>
  <c r="C2855" i="34"/>
  <c r="B2855" i="34" s="1"/>
  <c r="C2854" i="34"/>
  <c r="B2854" i="34" s="1"/>
  <c r="C2853" i="34"/>
  <c r="B2853" i="34" s="1"/>
  <c r="C2852" i="34"/>
  <c r="B2852" i="34" s="1"/>
  <c r="C2851" i="34"/>
  <c r="B2851" i="34" s="1"/>
  <c r="AA2848" i="34"/>
  <c r="C2848" i="34"/>
  <c r="B2848" i="34" s="1"/>
  <c r="AA2974" i="34"/>
  <c r="C2974" i="34"/>
  <c r="B2974" i="34" s="1"/>
  <c r="C2973" i="34"/>
  <c r="B2973" i="34" s="1"/>
  <c r="AA2970" i="34"/>
  <c r="C2970" i="34"/>
  <c r="B2970" i="34" s="1"/>
  <c r="C2969" i="34"/>
  <c r="B2969" i="34" s="1"/>
  <c r="C2968" i="34"/>
  <c r="B2968" i="34" s="1"/>
  <c r="AA2896" i="34"/>
  <c r="C2896" i="34"/>
  <c r="B2896" i="34" s="1"/>
  <c r="C2895" i="34"/>
  <c r="B2895" i="34" s="1"/>
  <c r="C2801" i="34"/>
  <c r="B2801" i="34" s="1"/>
  <c r="AA2809" i="34"/>
  <c r="C2809" i="34"/>
  <c r="B2809" i="34" s="1"/>
  <c r="C2808" i="34"/>
  <c r="B2808" i="34" s="1"/>
  <c r="AA2805" i="34"/>
  <c r="C2805" i="34"/>
  <c r="B2805" i="34" s="1"/>
  <c r="C2804" i="34"/>
  <c r="B2804" i="34" s="1"/>
  <c r="AA2803" i="34"/>
  <c r="C2803" i="34"/>
  <c r="B2803" i="34" s="1"/>
  <c r="AA2802" i="34"/>
  <c r="C2802" i="34"/>
  <c r="B2802" i="34" s="1"/>
  <c r="C2800" i="34"/>
  <c r="B2800" i="34" s="1"/>
  <c r="AA2774" i="34"/>
  <c r="C2774" i="34"/>
  <c r="B2774" i="34" s="1"/>
  <c r="C2773" i="34"/>
  <c r="B2773" i="34" s="1"/>
  <c r="AA2759" i="34"/>
  <c r="C2759" i="34"/>
  <c r="B2759" i="34" s="1"/>
  <c r="C2758" i="34"/>
  <c r="B2758" i="34" s="1"/>
  <c r="AA4013" i="34"/>
  <c r="C4013" i="34"/>
  <c r="B4013" i="34" s="1"/>
  <c r="AA3728" i="34"/>
  <c r="C3728" i="34"/>
  <c r="B3728" i="34" s="1"/>
  <c r="AA2815" i="34"/>
  <c r="C2815" i="34"/>
  <c r="B2815" i="34" s="1"/>
  <c r="C2814" i="34"/>
  <c r="B2814" i="34" s="1"/>
  <c r="AA2813" i="34"/>
  <c r="C2813" i="34"/>
  <c r="B2813" i="34" s="1"/>
  <c r="C2812" i="34"/>
  <c r="B2812" i="34" s="1"/>
  <c r="AA4017" i="34"/>
  <c r="C4017" i="34"/>
  <c r="B4017" i="34" s="1"/>
  <c r="AA4016" i="34"/>
  <c r="C4016" i="34"/>
  <c r="B4016" i="34" s="1"/>
  <c r="C4015" i="34"/>
  <c r="B4015" i="34" s="1"/>
  <c r="C4014" i="34"/>
  <c r="B4014" i="34" s="1"/>
  <c r="AA2757" i="34"/>
  <c r="C2757" i="34"/>
  <c r="B2757" i="34" s="1"/>
  <c r="C2756" i="34"/>
  <c r="B2756" i="34" s="1"/>
  <c r="C2755" i="34"/>
  <c r="B2755" i="34" s="1"/>
  <c r="A51" i="70"/>
  <c r="A52" i="70"/>
  <c r="A53" i="70"/>
  <c r="A54" i="70"/>
  <c r="C3159" i="34"/>
  <c r="B3159" i="34" s="1"/>
  <c r="C3157" i="34"/>
  <c r="B3157" i="34" s="1"/>
  <c r="C3155" i="34"/>
  <c r="B3155" i="34" s="1"/>
  <c r="C3154" i="34"/>
  <c r="B3154" i="34" s="1"/>
  <c r="C3149" i="34"/>
  <c r="B3149" i="34" s="1"/>
  <c r="C3148" i="34"/>
  <c r="B3148" i="34" s="1"/>
  <c r="C3147" i="34"/>
  <c r="B3147" i="34" s="1"/>
  <c r="C3119" i="34"/>
  <c r="B3119" i="34" s="1"/>
  <c r="C3118" i="34"/>
  <c r="B3118" i="34" s="1"/>
  <c r="C3115" i="34"/>
  <c r="B3115" i="34" s="1"/>
  <c r="C3114" i="34"/>
  <c r="B3114" i="34" s="1"/>
  <c r="C3099" i="34"/>
  <c r="B3099" i="34" s="1"/>
  <c r="C3087" i="34"/>
  <c r="B3087" i="34" s="1"/>
  <c r="C3375" i="34"/>
  <c r="B3375" i="34" s="1"/>
  <c r="C3353" i="34"/>
  <c r="B3353" i="34" s="1"/>
  <c r="C3352" i="34"/>
  <c r="B3352" i="34" s="1"/>
  <c r="C3237" i="34"/>
  <c r="B3237" i="34" s="1"/>
  <c r="C3236" i="34"/>
  <c r="B3236" i="34" s="1"/>
  <c r="C3221" i="34"/>
  <c r="B3221" i="34" s="1"/>
  <c r="C3209" i="34"/>
  <c r="B3209" i="34" s="1"/>
  <c r="C3176" i="34"/>
  <c r="B3176" i="34" s="1"/>
  <c r="C3175" i="34"/>
  <c r="B3175" i="34" s="1"/>
  <c r="C3174" i="34"/>
  <c r="B3174" i="34" s="1"/>
  <c r="C3172" i="34"/>
  <c r="B3172" i="34" s="1"/>
  <c r="C3170" i="34"/>
  <c r="B3170" i="34" s="1"/>
  <c r="C3156" i="34"/>
  <c r="B3156" i="34" s="1"/>
  <c r="C3146" i="34"/>
  <c r="B3146" i="34" s="1"/>
  <c r="C3145" i="34"/>
  <c r="B3145" i="34" s="1"/>
  <c r="C3144" i="34"/>
  <c r="B3144" i="34" s="1"/>
  <c r="C3113" i="34"/>
  <c r="B3113" i="34" s="1"/>
  <c r="C3112" i="34"/>
  <c r="B3112" i="34" s="1"/>
  <c r="C3098" i="34"/>
  <c r="B3098" i="34" s="1"/>
  <c r="C3086" i="34"/>
  <c r="B3086" i="34" s="1"/>
  <c r="C3248" i="34"/>
  <c r="B3248" i="34" s="1"/>
  <c r="C3247" i="34"/>
  <c r="B3247" i="34" s="1"/>
  <c r="C3246" i="34"/>
  <c r="B3246" i="34" s="1"/>
  <c r="C3242" i="34"/>
  <c r="B3242" i="34" s="1"/>
  <c r="C3241" i="34"/>
  <c r="B3241" i="34" s="1"/>
  <c r="C3238" i="34"/>
  <c r="B3238" i="34" s="1"/>
  <c r="C3230" i="34"/>
  <c r="B3230" i="34" s="1"/>
  <c r="C3229" i="34"/>
  <c r="B3229" i="34" s="1"/>
  <c r="C3228" i="34"/>
  <c r="B3228" i="34" s="1"/>
  <c r="C3227" i="34"/>
  <c r="B3227" i="34" s="1"/>
  <c r="C3226" i="34"/>
  <c r="B3226" i="34" s="1"/>
  <c r="C3222" i="34"/>
  <c r="B3222" i="34" s="1"/>
  <c r="C3183" i="34"/>
  <c r="B3183" i="34" s="1"/>
  <c r="C3182" i="34"/>
  <c r="B3182" i="34" s="1"/>
  <c r="C3181" i="34"/>
  <c r="B3181" i="34" s="1"/>
  <c r="C3178" i="34"/>
  <c r="B3178" i="34" s="1"/>
  <c r="C3177" i="34"/>
  <c r="B3177" i="34" s="1"/>
  <c r="C3173" i="34"/>
  <c r="B3173" i="34" s="1"/>
  <c r="C3171" i="34"/>
  <c r="B3171" i="34" s="1"/>
  <c r="C3163" i="34"/>
  <c r="B3163" i="34" s="1"/>
  <c r="C3162" i="34"/>
  <c r="B3162" i="34" s="1"/>
  <c r="C2986" i="34"/>
  <c r="B2986" i="34" s="1"/>
  <c r="C2985" i="34"/>
  <c r="B2985" i="34" s="1"/>
  <c r="C2982" i="34"/>
  <c r="B2982" i="34" s="1"/>
  <c r="C2981" i="34"/>
  <c r="B2981" i="34" s="1"/>
  <c r="C2980" i="34"/>
  <c r="B2980" i="34" s="1"/>
  <c r="C2979" i="34"/>
  <c r="B2979" i="34" s="1"/>
  <c r="C2977" i="34"/>
  <c r="B2977" i="34" s="1"/>
  <c r="C2902" i="34"/>
  <c r="B2902" i="34" s="1"/>
  <c r="C2899" i="34"/>
  <c r="B2899" i="34" s="1"/>
  <c r="C2890" i="34"/>
  <c r="B2890" i="34" s="1"/>
  <c r="C2889" i="34"/>
  <c r="B2889" i="34" s="1"/>
  <c r="C3378" i="34"/>
  <c r="B3378" i="34" s="1"/>
  <c r="C3377" i="34"/>
  <c r="B3377" i="34" s="1"/>
  <c r="C3376" i="34"/>
  <c r="B3376" i="34" s="1"/>
  <c r="C2990" i="34"/>
  <c r="B2990" i="34" s="1"/>
  <c r="C2989" i="34"/>
  <c r="B2989" i="34" s="1"/>
  <c r="C2988" i="34"/>
  <c r="B2988" i="34" s="1"/>
  <c r="C2987" i="34"/>
  <c r="B2987" i="34" s="1"/>
  <c r="C2984" i="34"/>
  <c r="B2984" i="34" s="1"/>
  <c r="C2983" i="34"/>
  <c r="B2983" i="34" s="1"/>
  <c r="C3729" i="34"/>
  <c r="B3729" i="34" s="1"/>
  <c r="C3637" i="34"/>
  <c r="B3637" i="34" s="1"/>
  <c r="C3613" i="34"/>
  <c r="B3613" i="34" s="1"/>
  <c r="C3604" i="34"/>
  <c r="B3604" i="34" s="1"/>
  <c r="C3603" i="34"/>
  <c r="B3603" i="34" s="1"/>
  <c r="C3585" i="34"/>
  <c r="B3585" i="34" s="1"/>
  <c r="C3533" i="34"/>
  <c r="B3533" i="34" s="1"/>
  <c r="C3382" i="34"/>
  <c r="B3382" i="34" s="1"/>
  <c r="C3381" i="34"/>
  <c r="B3381" i="34" s="1"/>
  <c r="C2879" i="34"/>
  <c r="B2879" i="34" s="1"/>
  <c r="C2878" i="34"/>
  <c r="B2878" i="34" s="1"/>
  <c r="C2785" i="34"/>
  <c r="B2785" i="34" s="1"/>
  <c r="C2784" i="34"/>
  <c r="B2784" i="34" s="1"/>
  <c r="C2783" i="34"/>
  <c r="B2783" i="34" s="1"/>
  <c r="C2778" i="34"/>
  <c r="B2778" i="34" s="1"/>
  <c r="C2777" i="34"/>
  <c r="B2777" i="34" s="1"/>
  <c r="C2776" i="34"/>
  <c r="B2776" i="34" s="1"/>
  <c r="C2749" i="34"/>
  <c r="B2749" i="34" s="1"/>
  <c r="C2747" i="34"/>
  <c r="B2747" i="34" s="1"/>
  <c r="C2976" i="34"/>
  <c r="B2976" i="34" s="1"/>
  <c r="C2975" i="34"/>
  <c r="B2975" i="34" s="1"/>
  <c r="C2898" i="34"/>
  <c r="B2898" i="34" s="1"/>
  <c r="C2897" i="34"/>
  <c r="B2897" i="34" s="1"/>
  <c r="C2860" i="34"/>
  <c r="B2860" i="34" s="1"/>
  <c r="C2850" i="34"/>
  <c r="B2850" i="34" s="1"/>
  <c r="C2826" i="34"/>
  <c r="B2826" i="34" s="1"/>
  <c r="C2810" i="34"/>
  <c r="B2810" i="34" s="1"/>
  <c r="C2782" i="34"/>
  <c r="B2782" i="34" s="1"/>
  <c r="C2775" i="34"/>
  <c r="B2775" i="34" s="1"/>
  <c r="C2748" i="34"/>
  <c r="B2748" i="34" s="1"/>
  <c r="C2746" i="34"/>
  <c r="B2746" i="34" s="1"/>
  <c r="C2881" i="34"/>
  <c r="B2881" i="34" s="1"/>
  <c r="C2880" i="34"/>
  <c r="B2880" i="34" s="1"/>
  <c r="C2861" i="34"/>
  <c r="B2861" i="34" s="1"/>
  <c r="C2856" i="34"/>
  <c r="B2856" i="34" s="1"/>
  <c r="C2829" i="34"/>
  <c r="B2829" i="34" s="1"/>
  <c r="C2828" i="34"/>
  <c r="B2828" i="34" s="1"/>
  <c r="C2827" i="34"/>
  <c r="B2827" i="34" s="1"/>
  <c r="C2824" i="34"/>
  <c r="B2824" i="34" s="1"/>
  <c r="C2823" i="34"/>
  <c r="B2823" i="34" s="1"/>
  <c r="C2811" i="34"/>
  <c r="B2811" i="34" s="1"/>
  <c r="C3742" i="34"/>
  <c r="B3742" i="34" s="1"/>
  <c r="C3741" i="34"/>
  <c r="B3741" i="34" s="1"/>
  <c r="C3739" i="34"/>
  <c r="B3739" i="34" s="1"/>
  <c r="C3735" i="34"/>
  <c r="B3735" i="34" s="1"/>
  <c r="C2882" i="34"/>
  <c r="B2882" i="34" s="1"/>
  <c r="AA413" i="34"/>
  <c r="C413" i="34"/>
  <c r="B413" i="34" s="1"/>
  <c r="C2514" i="34"/>
  <c r="B2514" i="34" s="1"/>
  <c r="AA2513" i="34"/>
  <c r="C2513" i="34"/>
  <c r="B2513" i="34" s="1"/>
  <c r="C2520" i="34"/>
  <c r="B2520" i="34" s="1"/>
  <c r="AA2520" i="34"/>
  <c r="C2521" i="34"/>
  <c r="B2521" i="34" s="1"/>
  <c r="AA2521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3" i="34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17" i="34"/>
  <c r="AA2616" i="34"/>
  <c r="AA2615" i="34"/>
  <c r="AA2614" i="34"/>
  <c r="AA2613" i="34"/>
  <c r="AA2612" i="34"/>
  <c r="AA2611" i="34"/>
  <c r="AA2609" i="34"/>
  <c r="AA2608" i="34"/>
  <c r="AA2607" i="34"/>
  <c r="AA2606" i="34"/>
  <c r="AA2605" i="34"/>
  <c r="AA2516" i="34"/>
  <c r="AA2515" i="34"/>
  <c r="AA2510" i="34"/>
  <c r="AA2509" i="34"/>
  <c r="AA2508" i="34"/>
  <c r="AA2507" i="34"/>
  <c r="AA2506" i="34"/>
  <c r="AA2502" i="34"/>
  <c r="AA2501" i="34"/>
  <c r="AA2486" i="34"/>
  <c r="AA2485" i="34"/>
  <c r="AA2484" i="34"/>
  <c r="AA2483" i="34"/>
  <c r="AA2482" i="34"/>
  <c r="AA2481" i="34"/>
  <c r="AA2480" i="34"/>
  <c r="AA2479" i="34"/>
  <c r="AA2453" i="34"/>
  <c r="AA2452" i="34"/>
  <c r="AA2445" i="34"/>
  <c r="AA2444" i="34"/>
  <c r="AA2440" i="34"/>
  <c r="AA2439" i="34"/>
  <c r="AA2438" i="34"/>
  <c r="AA2437" i="34"/>
  <c r="AA2430" i="34"/>
  <c r="AA2429" i="34"/>
  <c r="AA2349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186" i="34"/>
  <c r="AA2185" i="34"/>
  <c r="AA2182" i="34"/>
  <c r="AA2181" i="34"/>
  <c r="AA2167" i="34"/>
  <c r="AA2166" i="34"/>
  <c r="AA2159" i="34"/>
  <c r="AA2158" i="34"/>
  <c r="AA2157" i="34"/>
  <c r="AA2156" i="34"/>
  <c r="AA2155" i="34"/>
  <c r="AA2150" i="34"/>
  <c r="AA2149" i="34"/>
  <c r="AA2141" i="34"/>
  <c r="AA2140" i="34"/>
  <c r="AA2139" i="34"/>
  <c r="AA2138" i="34"/>
  <c r="AA2136" i="34"/>
  <c r="AA2135" i="34"/>
  <c r="AA2130" i="34"/>
  <c r="AA2129" i="34"/>
  <c r="AA2128" i="34"/>
  <c r="AA2127" i="34"/>
  <c r="AA2126" i="34"/>
  <c r="AA2125" i="34"/>
  <c r="AA2124" i="34"/>
  <c r="AA2123" i="34"/>
  <c r="AA2122" i="34"/>
  <c r="AA2121" i="34"/>
  <c r="AA2120" i="34"/>
  <c r="AA2113" i="34"/>
  <c r="AA2112" i="34"/>
  <c r="AA2111" i="34"/>
  <c r="AA2110" i="34"/>
  <c r="AA2109" i="34"/>
  <c r="AA2108" i="34"/>
  <c r="AA2107" i="34"/>
  <c r="AA2106" i="34"/>
  <c r="AA2105" i="34"/>
  <c r="AA2104" i="34"/>
  <c r="AA2089" i="34"/>
  <c r="AA2088" i="34"/>
  <c r="AA2087" i="34"/>
  <c r="AA2072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2" i="34"/>
  <c r="AA2051" i="34"/>
  <c r="AA2050" i="34"/>
  <c r="AA2021" i="34"/>
  <c r="AA2020" i="34"/>
  <c r="AA2019" i="34"/>
  <c r="AA1996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0" i="34"/>
  <c r="AA1859" i="34"/>
  <c r="AA1858" i="34"/>
  <c r="AA1857" i="34"/>
  <c r="AA1856" i="34"/>
  <c r="AA1855" i="34"/>
  <c r="AA1854" i="34"/>
  <c r="AA1849" i="34"/>
  <c r="AA1848" i="34"/>
  <c r="AA1789" i="34"/>
  <c r="AA1788" i="34"/>
  <c r="AA1787" i="34"/>
  <c r="AA1786" i="34"/>
  <c r="AA1750" i="34"/>
  <c r="AA1749" i="34"/>
  <c r="AA1743" i="34"/>
  <c r="AA1742" i="34"/>
  <c r="AA1741" i="34"/>
  <c r="AA1740" i="34"/>
  <c r="AA1739" i="34"/>
  <c r="AA1732" i="34"/>
  <c r="AA1731" i="34"/>
  <c r="AA1730" i="34"/>
  <c r="AA1729" i="34"/>
  <c r="AA1728" i="34"/>
  <c r="AA1722" i="34"/>
  <c r="AA1721" i="34"/>
  <c r="AA1685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1" i="34"/>
  <c r="AA1610" i="34"/>
  <c r="AA1609" i="34"/>
  <c r="AA1608" i="34"/>
  <c r="AA1607" i="34"/>
  <c r="AA1606" i="34"/>
  <c r="AA1605" i="34"/>
  <c r="AA1604" i="34"/>
  <c r="AA1581" i="34"/>
  <c r="AA1580" i="34"/>
  <c r="AA1575" i="34"/>
  <c r="AA1574" i="34"/>
  <c r="AA1441" i="34"/>
  <c r="AA1440" i="34"/>
  <c r="AA1439" i="34"/>
  <c r="AA1438" i="34"/>
  <c r="AA1437" i="34"/>
  <c r="AA1435" i="34"/>
  <c r="AA1434" i="34"/>
  <c r="AA1433" i="34"/>
  <c r="AA1414" i="34"/>
  <c r="AA1413" i="34"/>
  <c r="AA1412" i="34"/>
  <c r="AA1411" i="34"/>
  <c r="AA1410" i="34"/>
  <c r="AA1399" i="34"/>
  <c r="AA1398" i="34"/>
  <c r="AA1395" i="34"/>
  <c r="AA1394" i="34"/>
  <c r="AA1393" i="34"/>
  <c r="AA1391" i="34"/>
  <c r="AA1390" i="34"/>
  <c r="AA1381" i="34"/>
  <c r="AA1380" i="34"/>
  <c r="AA1379" i="34"/>
  <c r="AA1378" i="34"/>
  <c r="AA1377" i="34"/>
  <c r="AA1359" i="34"/>
  <c r="AA1358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292" i="34"/>
  <c r="AA1291" i="34"/>
  <c r="AA1287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67" i="34"/>
  <c r="AA1266" i="34"/>
  <c r="AA1246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15" i="34"/>
  <c r="AA1114" i="34"/>
  <c r="AA1113" i="34"/>
  <c r="AA1112" i="34"/>
  <c r="AA1111" i="34"/>
  <c r="AA1110" i="34"/>
  <c r="AA1109" i="34"/>
  <c r="AA1107" i="34"/>
  <c r="AA1106" i="34"/>
  <c r="AA1105" i="34"/>
  <c r="AA1104" i="34"/>
  <c r="AA1103" i="34"/>
  <c r="AA1101" i="34"/>
  <c r="AA1100" i="34"/>
  <c r="AA1096" i="34"/>
  <c r="AA1095" i="34"/>
  <c r="AA964" i="34"/>
  <c r="AA963" i="34"/>
  <c r="AA962" i="34"/>
  <c r="AA961" i="34"/>
  <c r="AA932" i="34"/>
  <c r="AA931" i="34"/>
  <c r="AA905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28" i="34"/>
  <c r="AA827" i="34"/>
  <c r="AA826" i="34"/>
  <c r="AA825" i="34"/>
  <c r="AA824" i="34"/>
  <c r="AA817" i="34"/>
  <c r="AA816" i="34"/>
  <c r="AA815" i="34"/>
  <c r="AA814" i="34"/>
  <c r="AA813" i="34"/>
  <c r="AA812" i="34"/>
  <c r="AA811" i="34"/>
  <c r="AA810" i="34"/>
  <c r="AA809" i="34"/>
  <c r="AA672" i="34"/>
  <c r="AA671" i="34"/>
  <c r="AA670" i="34"/>
  <c r="AA669" i="34"/>
  <c r="AA668" i="34"/>
  <c r="AA666" i="34"/>
  <c r="AA665" i="34"/>
  <c r="AA646" i="34"/>
  <c r="AA645" i="34"/>
  <c r="AA644" i="34"/>
  <c r="AA643" i="34"/>
  <c r="AA642" i="34"/>
  <c r="AA641" i="34"/>
  <c r="AA640" i="34"/>
  <c r="AA639" i="34"/>
  <c r="AA637" i="34"/>
  <c r="AA636" i="34"/>
  <c r="AA635" i="34"/>
  <c r="AA634" i="34"/>
  <c r="AA632" i="34"/>
  <c r="AA631" i="34"/>
  <c r="AA630" i="34"/>
  <c r="AA629" i="34"/>
  <c r="AA628" i="34"/>
  <c r="AA627" i="34"/>
  <c r="AA621" i="34"/>
  <c r="AA620" i="34"/>
  <c r="AA619" i="34"/>
  <c r="AA618" i="34"/>
  <c r="AA617" i="34"/>
  <c r="AA616" i="34"/>
  <c r="AA613" i="34"/>
  <c r="AA612" i="34"/>
  <c r="AA608" i="34"/>
  <c r="AA607" i="34"/>
  <c r="AA606" i="34"/>
  <c r="AA605" i="34"/>
  <c r="AA586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38" i="34"/>
  <c r="AA537" i="34"/>
  <c r="AA468" i="34"/>
  <c r="AA467" i="34"/>
  <c r="AA466" i="34"/>
  <c r="AA465" i="34"/>
  <c r="AA464" i="34"/>
  <c r="AA463" i="34"/>
  <c r="AA462" i="34"/>
  <c r="AA461" i="34"/>
  <c r="AA460" i="34"/>
  <c r="AA459" i="34"/>
  <c r="AA444" i="34"/>
  <c r="AA443" i="34"/>
  <c r="AA442" i="34"/>
  <c r="AA441" i="34"/>
  <c r="AA438" i="34"/>
  <c r="AA437" i="34"/>
  <c r="AA436" i="34"/>
  <c r="AA435" i="34"/>
  <c r="AA434" i="34"/>
  <c r="AA424" i="34"/>
  <c r="AA423" i="34"/>
  <c r="AA412" i="34"/>
  <c r="AA411" i="34"/>
  <c r="AA402" i="34"/>
  <c r="AA401" i="34"/>
  <c r="AA371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33" i="34"/>
  <c r="AA332" i="34"/>
  <c r="AA331" i="34"/>
  <c r="AA330" i="34"/>
  <c r="AA328" i="34"/>
  <c r="AA327" i="34"/>
  <c r="AA278" i="34"/>
  <c r="AA277" i="34"/>
  <c r="AA276" i="34"/>
  <c r="AA275" i="34"/>
  <c r="AA274" i="34"/>
  <c r="AA273" i="34"/>
  <c r="AA272" i="34"/>
  <c r="AA271" i="34"/>
  <c r="AA270" i="34"/>
  <c r="AA250" i="34"/>
  <c r="AA249" i="34"/>
  <c r="AA247" i="34"/>
  <c r="AA246" i="34"/>
  <c r="AA232" i="34"/>
  <c r="AA231" i="34"/>
  <c r="AA228" i="34"/>
  <c r="AA227" i="34"/>
  <c r="AA226" i="34"/>
  <c r="AA225" i="34"/>
  <c r="AA224" i="34"/>
  <c r="AA213" i="34"/>
  <c r="AA212" i="34"/>
  <c r="AA211" i="34"/>
  <c r="AA210" i="34"/>
  <c r="AA209" i="34"/>
  <c r="AA208" i="34"/>
  <c r="AA202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56" i="34"/>
  <c r="AA155" i="34"/>
  <c r="AA154" i="34"/>
  <c r="AA153" i="34"/>
  <c r="AA97" i="34"/>
  <c r="AA96" i="34"/>
  <c r="AA95" i="34"/>
  <c r="AA94" i="34"/>
  <c r="AA93" i="34"/>
  <c r="AA92" i="34"/>
  <c r="AA72" i="34"/>
  <c r="AA71" i="34"/>
  <c r="AA51" i="34"/>
  <c r="AA50" i="34"/>
  <c r="AA42" i="34"/>
  <c r="AA41" i="34"/>
  <c r="AA38" i="34"/>
  <c r="AA37" i="34"/>
  <c r="AA36" i="34"/>
  <c r="AA35" i="34"/>
  <c r="AA34" i="34"/>
  <c r="AA33" i="34"/>
  <c r="AA32" i="34"/>
  <c r="A110" i="55"/>
  <c r="F110" i="55" a="1"/>
  <c r="F110" i="55" s="1"/>
  <c r="H110" i="55" a="1"/>
  <c r="H110" i="55" s="1"/>
  <c r="A155" i="55"/>
  <c r="F155" i="55" a="1"/>
  <c r="F155" i="55" s="1"/>
  <c r="H155" i="55" a="1"/>
  <c r="H155" i="55" s="1"/>
  <c r="A148" i="55"/>
  <c r="F148" i="55" a="1"/>
  <c r="F148" i="55" s="1"/>
  <c r="H148" i="55" a="1"/>
  <c r="H148" i="55" s="1"/>
  <c r="A116" i="55"/>
  <c r="F116" i="55" a="1"/>
  <c r="F116" i="55" s="1"/>
  <c r="H116" i="55" a="1"/>
  <c r="H116" i="55" s="1"/>
  <c r="A128" i="55"/>
  <c r="F128" i="55" a="1"/>
  <c r="F128" i="55" s="1"/>
  <c r="H128" i="55" a="1"/>
  <c r="H128" i="55" s="1"/>
  <c r="A114" i="55"/>
  <c r="F114" i="55" a="1"/>
  <c r="F114" i="55" s="1"/>
  <c r="H114" i="55" a="1"/>
  <c r="H114" i="55" s="1"/>
  <c r="A185" i="55"/>
  <c r="F185" i="55" a="1"/>
  <c r="F185" i="55" s="1"/>
  <c r="H185" i="55" a="1"/>
  <c r="H185" i="55" s="1"/>
  <c r="A191" i="55"/>
  <c r="F191" i="55" a="1"/>
  <c r="F191" i="55" s="1"/>
  <c r="H191" i="55" a="1"/>
  <c r="H191" i="55" s="1"/>
  <c r="A126" i="55"/>
  <c r="F126" i="55" a="1"/>
  <c r="F126" i="55" s="1"/>
  <c r="H126" i="55" a="1"/>
  <c r="H126" i="55" s="1"/>
  <c r="A150" i="55"/>
  <c r="F150" i="55" a="1"/>
  <c r="F150" i="55" s="1"/>
  <c r="H150" i="55" a="1"/>
  <c r="H150" i="55" s="1"/>
  <c r="A125" i="55"/>
  <c r="F125" i="55" a="1"/>
  <c r="F125" i="55" s="1"/>
  <c r="H125" i="55" a="1"/>
  <c r="H125" i="55" s="1"/>
  <c r="A350" i="55"/>
  <c r="F350" i="55" a="1"/>
  <c r="F350" i="55" s="1"/>
  <c r="H350" i="55" a="1"/>
  <c r="H350" i="55" s="1"/>
  <c r="A877" i="55"/>
  <c r="A671" i="55"/>
  <c r="A673" i="55"/>
  <c r="AA2435" i="34"/>
  <c r="C2433" i="34"/>
  <c r="B2433" i="34" s="1"/>
  <c r="C2432" i="34"/>
  <c r="B2432" i="34" s="1"/>
  <c r="C2602" i="34"/>
  <c r="B2602" i="34" s="1"/>
  <c r="C2601" i="34"/>
  <c r="B2601" i="34" s="1"/>
  <c r="C2436" i="34"/>
  <c r="B2436" i="34" s="1"/>
  <c r="C2435" i="34"/>
  <c r="B2435" i="34" s="1"/>
  <c r="AA2434" i="34"/>
  <c r="C2434" i="34"/>
  <c r="B2434" i="34" s="1"/>
  <c r="C2643" i="34"/>
  <c r="B2643" i="34" s="1"/>
  <c r="AA2642" i="34"/>
  <c r="C2642" i="34"/>
  <c r="B2642" i="34" s="1"/>
  <c r="AA2423" i="34"/>
  <c r="C2423" i="34"/>
  <c r="B2423" i="34" s="1"/>
  <c r="AA2422" i="34"/>
  <c r="C2422" i="34"/>
  <c r="B2422" i="34" s="1"/>
  <c r="AA2421" i="34"/>
  <c r="C2421" i="34"/>
  <c r="B2421" i="34" s="1"/>
  <c r="AA2420" i="34"/>
  <c r="C2420" i="34"/>
  <c r="B2420" i="34" s="1"/>
  <c r="C2428" i="34"/>
  <c r="B2428" i="34" s="1"/>
  <c r="AA2427" i="34"/>
  <c r="C2427" i="34"/>
  <c r="B2427" i="34" s="1"/>
  <c r="AA2426" i="34"/>
  <c r="C2426" i="34"/>
  <c r="B2426" i="34" s="1"/>
  <c r="AA2425" i="34"/>
  <c r="C2425" i="34"/>
  <c r="B2425" i="34" s="1"/>
  <c r="AA2424" i="34"/>
  <c r="C2424" i="34"/>
  <c r="B2424" i="34" s="1"/>
  <c r="AA2419" i="34"/>
  <c r="C2419" i="34"/>
  <c r="B2419" i="34" s="1"/>
  <c r="C2410" i="34"/>
  <c r="B2410" i="34" s="1"/>
  <c r="AA2409" i="34"/>
  <c r="C2409" i="34"/>
  <c r="B2409" i="34" s="1"/>
  <c r="C2487" i="34"/>
  <c r="B2487" i="34" s="1"/>
  <c r="C2450" i="34"/>
  <c r="B2450" i="34" s="1"/>
  <c r="C2449" i="34"/>
  <c r="B2449" i="34" s="1"/>
  <c r="C2448" i="34"/>
  <c r="B2448" i="34" s="1"/>
  <c r="C2443" i="34"/>
  <c r="B2443" i="34" s="1"/>
  <c r="C2442" i="34"/>
  <c r="B2442" i="34" s="1"/>
  <c r="C2414" i="34"/>
  <c r="B2414" i="34" s="1"/>
  <c r="C2413" i="34"/>
  <c r="B2413" i="34" s="1"/>
  <c r="C2412" i="34"/>
  <c r="B2412" i="34" s="1"/>
  <c r="C2404" i="34"/>
  <c r="B2404" i="34" s="1"/>
  <c r="C2403" i="34"/>
  <c r="B2403" i="34" s="1"/>
  <c r="C2402" i="34"/>
  <c r="B2402" i="34" s="1"/>
  <c r="C2593" i="34"/>
  <c r="B2593" i="34" s="1"/>
  <c r="C2517" i="34"/>
  <c r="B2517" i="34" s="1"/>
  <c r="C2511" i="34"/>
  <c r="B2511" i="34" s="1"/>
  <c r="C2466" i="34"/>
  <c r="B2466" i="34" s="1"/>
  <c r="C2447" i="34"/>
  <c r="B2447" i="34" s="1"/>
  <c r="C2446" i="34"/>
  <c r="B2446" i="34" s="1"/>
  <c r="C2411" i="34"/>
  <c r="B2411" i="34" s="1"/>
  <c r="C2401" i="34"/>
  <c r="B2401" i="34" s="1"/>
  <c r="C2598" i="34"/>
  <c r="B2598" i="34" s="1"/>
  <c r="C2620" i="34"/>
  <c r="B2620" i="34" s="1"/>
  <c r="C2619" i="34"/>
  <c r="B2619" i="34" s="1"/>
  <c r="C2618" i="34"/>
  <c r="B2618" i="34" s="1"/>
  <c r="C2597" i="34"/>
  <c r="B2597" i="34" s="1"/>
  <c r="C2596" i="34"/>
  <c r="B2596" i="34" s="1"/>
  <c r="C2595" i="34"/>
  <c r="B2595" i="34" s="1"/>
  <c r="C2594" i="34"/>
  <c r="B2594" i="34" s="1"/>
  <c r="C2519" i="34"/>
  <c r="B2519" i="34" s="1"/>
  <c r="C2518" i="34"/>
  <c r="B2518" i="34" s="1"/>
  <c r="C2512" i="34"/>
  <c r="B2512" i="34" s="1"/>
  <c r="C3745" i="34"/>
  <c r="B3745" i="34" s="1"/>
  <c r="C3744" i="34"/>
  <c r="B3744" i="34" s="1"/>
  <c r="C2624" i="34"/>
  <c r="B2624" i="34" s="1"/>
  <c r="C2623" i="34"/>
  <c r="B2623" i="34" s="1"/>
  <c r="C2622" i="34"/>
  <c r="B2622" i="34" s="1"/>
  <c r="C2621" i="34"/>
  <c r="B2621" i="34" s="1"/>
  <c r="C2600" i="34"/>
  <c r="B2600" i="34" s="1"/>
  <c r="C2599" i="34"/>
  <c r="B2599" i="34" s="1"/>
  <c r="N13" i="34"/>
  <c r="R13" i="34"/>
  <c r="S13" i="34"/>
  <c r="T13" i="34"/>
  <c r="W13" i="34"/>
  <c r="N14" i="34"/>
  <c r="R14" i="34"/>
  <c r="S14" i="34"/>
  <c r="T14" i="34"/>
  <c r="W14" i="34"/>
  <c r="C5545" i="34"/>
  <c r="B5545" i="34" s="1"/>
  <c r="N92" i="60"/>
  <c r="Q92" i="60"/>
  <c r="C5537" i="34"/>
  <c r="B5537" i="34" s="1"/>
  <c r="N84" i="60"/>
  <c r="Q84" i="60"/>
  <c r="C5522" i="34"/>
  <c r="B5522" i="34" s="1"/>
  <c r="C5521" i="34"/>
  <c r="B5521" i="34" s="1"/>
  <c r="Q71" i="60"/>
  <c r="N71" i="60"/>
  <c r="Q69" i="60"/>
  <c r="N69" i="60"/>
  <c r="Q188" i="60"/>
  <c r="C188" i="60"/>
  <c r="O186" i="60"/>
  <c r="Q186" i="60"/>
  <c r="C186" i="60"/>
  <c r="Q174" i="60"/>
  <c r="C174" i="60" s="1"/>
  <c r="Q175" i="60"/>
  <c r="C175" i="60"/>
  <c r="O176" i="60"/>
  <c r="Q176" i="60" s="1"/>
  <c r="C176" i="60" s="1"/>
  <c r="O177" i="60"/>
  <c r="Q177" i="60"/>
  <c r="C177" i="60" s="1"/>
  <c r="Q178" i="60"/>
  <c r="C178" i="60"/>
  <c r="Q179" i="60"/>
  <c r="C179" i="60" s="1"/>
  <c r="Q180" i="60"/>
  <c r="C180" i="60"/>
  <c r="Q182" i="60"/>
  <c r="C182" i="60" s="1"/>
  <c r="Q183" i="60"/>
  <c r="C183" i="60"/>
  <c r="Q184" i="60"/>
  <c r="C184" i="60" s="1"/>
  <c r="Q187" i="60"/>
  <c r="C187" i="60"/>
  <c r="Q173" i="60"/>
  <c r="C173" i="60" s="1"/>
  <c r="Q170" i="60"/>
  <c r="C170" i="60"/>
  <c r="Q171" i="60"/>
  <c r="C171" i="60" s="1"/>
  <c r="Q172" i="60"/>
  <c r="C172" i="60"/>
  <c r="Q181" i="60"/>
  <c r="C181" i="60" s="1"/>
  <c r="Q185" i="60"/>
  <c r="C185" i="60"/>
  <c r="Q189" i="60"/>
  <c r="C189" i="60" s="1"/>
  <c r="C4842" i="34"/>
  <c r="B4842" i="34" s="1"/>
  <c r="C4841" i="34"/>
  <c r="B4841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60" i="34"/>
  <c r="B4860" i="34" s="1"/>
  <c r="C4859" i="34"/>
  <c r="B4859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78" i="34"/>
  <c r="B4878" i="34" s="1"/>
  <c r="C4877" i="34"/>
  <c r="B4877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 s="1"/>
  <c r="C4870" i="34"/>
  <c r="B4870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87" i="34"/>
  <c r="B4887" i="34" s="1"/>
  <c r="C4886" i="34"/>
  <c r="B4886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92" i="34"/>
  <c r="B4892" i="34" s="1"/>
  <c r="C4891" i="34"/>
  <c r="B4891" i="34" s="1"/>
  <c r="C4890" i="34"/>
  <c r="B4890" i="34" s="1"/>
  <c r="C4889" i="34"/>
  <c r="B4889" i="34" s="1"/>
  <c r="C4888" i="34"/>
  <c r="B4888" i="34" s="1"/>
  <c r="H766" i="55" a="1"/>
  <c r="H766" i="55" s="1"/>
  <c r="F766" i="55" a="1"/>
  <c r="F766" i="55" s="1"/>
  <c r="A766" i="55"/>
  <c r="H923" i="55" a="1"/>
  <c r="H923" i="55" s="1"/>
  <c r="F923" i="55" a="1"/>
  <c r="F923" i="55" s="1"/>
  <c r="A923" i="55"/>
  <c r="H858" i="55" a="1"/>
  <c r="H858" i="55" s="1"/>
  <c r="F858" i="55" a="1"/>
  <c r="F858" i="55" s="1"/>
  <c r="A858" i="55"/>
  <c r="H379" i="55" a="1"/>
  <c r="H379" i="55" s="1"/>
  <c r="F379" i="55" a="1"/>
  <c r="F379" i="55" s="1"/>
  <c r="A379" i="55"/>
  <c r="H767" i="55" a="1"/>
  <c r="H767" i="55" s="1"/>
  <c r="F767" i="55" a="1"/>
  <c r="F767" i="55" s="1"/>
  <c r="A767" i="55"/>
  <c r="H768" i="55" a="1"/>
  <c r="H768" i="55" s="1"/>
  <c r="F768" i="55" a="1"/>
  <c r="F768" i="55" s="1"/>
  <c r="A768" i="55"/>
  <c r="H857" i="55" a="1"/>
  <c r="H857" i="55" s="1"/>
  <c r="F857" i="55" a="1"/>
  <c r="F857" i="55" s="1"/>
  <c r="A857" i="55"/>
  <c r="H774" i="55" a="1"/>
  <c r="H774" i="55" s="1"/>
  <c r="F774" i="55" a="1"/>
  <c r="F774" i="55" s="1"/>
  <c r="A774" i="55"/>
  <c r="H832" i="55" a="1"/>
  <c r="H832" i="55" s="1"/>
  <c r="F832" i="55" a="1"/>
  <c r="F832" i="55" s="1"/>
  <c r="A832" i="55"/>
  <c r="H434" i="55" a="1"/>
  <c r="H434" i="55" s="1"/>
  <c r="F434" i="55" a="1"/>
  <c r="F434" i="55" s="1"/>
  <c r="A434" i="55"/>
  <c r="H412" i="55" a="1"/>
  <c r="H412" i="55" s="1"/>
  <c r="F412" i="55" a="1"/>
  <c r="F412" i="55" s="1"/>
  <c r="A412" i="55"/>
  <c r="H743" i="55" a="1"/>
  <c r="H743" i="55" s="1"/>
  <c r="F743" i="55" a="1"/>
  <c r="F743" i="55" s="1"/>
  <c r="A743" i="55"/>
  <c r="H878" i="55" a="1"/>
  <c r="H878" i="55" s="1"/>
  <c r="F878" i="55" a="1"/>
  <c r="F878" i="55" s="1"/>
  <c r="A878" i="55"/>
  <c r="H425" i="55" a="1"/>
  <c r="H425" i="55" s="1"/>
  <c r="F425" i="55" a="1"/>
  <c r="F425" i="55" s="1"/>
  <c r="A425" i="55"/>
  <c r="H392" i="55" a="1"/>
  <c r="H392" i="55" s="1"/>
  <c r="F392" i="55" a="1"/>
  <c r="F392" i="55" s="1"/>
  <c r="A392" i="55"/>
  <c r="H893" i="55" a="1"/>
  <c r="H893" i="55" s="1"/>
  <c r="F893" i="55" a="1"/>
  <c r="F893" i="55" s="1"/>
  <c r="A893" i="55"/>
  <c r="H718" i="55" a="1"/>
  <c r="H718" i="55" s="1"/>
  <c r="F718" i="55" a="1"/>
  <c r="F718" i="55" s="1"/>
  <c r="A718" i="55"/>
  <c r="H340" i="55" a="1"/>
  <c r="H340" i="55" s="1"/>
  <c r="F340" i="55" a="1"/>
  <c r="F340" i="55" s="1"/>
  <c r="A340" i="55"/>
  <c r="H778" i="55" a="1"/>
  <c r="H778" i="55" s="1"/>
  <c r="F778" i="55" a="1"/>
  <c r="F778" i="55" s="1"/>
  <c r="A778" i="55"/>
  <c r="H942" i="55" a="1"/>
  <c r="H942" i="55" s="1"/>
  <c r="F942" i="55" a="1"/>
  <c r="F942" i="55" s="1"/>
  <c r="A942" i="55"/>
  <c r="H550" i="55" a="1"/>
  <c r="H550" i="55" s="1"/>
  <c r="F550" i="55" a="1"/>
  <c r="F550" i="55" s="1"/>
  <c r="A550" i="55"/>
  <c r="H631" i="55" a="1"/>
  <c r="H631" i="55" s="1"/>
  <c r="F631" i="55" a="1"/>
  <c r="F631" i="55" s="1"/>
  <c r="A631" i="55"/>
  <c r="H824" i="55" a="1"/>
  <c r="H824" i="55" s="1"/>
  <c r="F824" i="55" a="1"/>
  <c r="F824" i="55" s="1"/>
  <c r="A824" i="55"/>
  <c r="H821" i="55" a="1"/>
  <c r="H821" i="55" s="1"/>
  <c r="F821" i="55" a="1"/>
  <c r="F821" i="55" s="1"/>
  <c r="A821" i="55"/>
  <c r="H616" i="55" a="1"/>
  <c r="H616" i="55" s="1"/>
  <c r="F616" i="55" a="1"/>
  <c r="F616" i="55" s="1"/>
  <c r="A616" i="55"/>
  <c r="H615" i="55" a="1"/>
  <c r="H615" i="55" s="1"/>
  <c r="F615" i="55" a="1"/>
  <c r="F615" i="55" s="1"/>
  <c r="A615" i="55"/>
  <c r="H515" i="55" a="1"/>
  <c r="H515" i="55" s="1"/>
  <c r="F515" i="55" a="1"/>
  <c r="F515" i="55" s="1"/>
  <c r="A515" i="55"/>
  <c r="H530" i="55" a="1"/>
  <c r="H530" i="55" s="1"/>
  <c r="F530" i="55" a="1"/>
  <c r="F530" i="55" s="1"/>
  <c r="A530" i="55"/>
  <c r="H724" i="55" a="1"/>
  <c r="H724" i="55" s="1"/>
  <c r="F724" i="55" a="1"/>
  <c r="F724" i="55" s="1"/>
  <c r="A724" i="55"/>
  <c r="H504" i="55" a="1"/>
  <c r="H504" i="55" s="1"/>
  <c r="F504" i="55" a="1"/>
  <c r="F504" i="55" s="1"/>
  <c r="A504" i="55"/>
  <c r="H726" i="55" a="1"/>
  <c r="H726" i="55" s="1"/>
  <c r="F726" i="55" a="1"/>
  <c r="F726" i="55" s="1"/>
  <c r="A726" i="55"/>
  <c r="H732" i="55" a="1"/>
  <c r="H732" i="55" s="1"/>
  <c r="F732" i="55" a="1"/>
  <c r="F732" i="55" s="1"/>
  <c r="A732" i="55"/>
  <c r="H650" i="55" a="1"/>
  <c r="H650" i="55" s="1"/>
  <c r="F650" i="55" a="1"/>
  <c r="F650" i="55" s="1"/>
  <c r="A650" i="55"/>
  <c r="H598" i="55" a="1"/>
  <c r="H598" i="55" s="1"/>
  <c r="F598" i="55" a="1"/>
  <c r="F598" i="55" s="1"/>
  <c r="A598" i="55"/>
  <c r="H645" i="55" a="1"/>
  <c r="H645" i="55" s="1"/>
  <c r="F645" i="55" a="1"/>
  <c r="F645" i="55" s="1"/>
  <c r="A645" i="55"/>
  <c r="H913" i="55" a="1"/>
  <c r="H913" i="55" s="1"/>
  <c r="F913" i="55" a="1"/>
  <c r="F913" i="55" s="1"/>
  <c r="A913" i="55"/>
  <c r="H748" i="55" a="1"/>
  <c r="H748" i="55" s="1"/>
  <c r="F748" i="55" a="1"/>
  <c r="F748" i="55" s="1"/>
  <c r="A748" i="55"/>
  <c r="H928" i="55" a="1"/>
  <c r="H928" i="55" s="1"/>
  <c r="F928" i="55" a="1"/>
  <c r="F928" i="55" s="1"/>
  <c r="A928" i="55"/>
  <c r="H669" i="55" a="1"/>
  <c r="H669" i="55" s="1"/>
  <c r="F669" i="55" a="1"/>
  <c r="F669" i="55" s="1"/>
  <c r="A669" i="55"/>
  <c r="H916" i="55" a="1"/>
  <c r="H916" i="55" s="1"/>
  <c r="F916" i="55" a="1"/>
  <c r="F916" i="55" s="1"/>
  <c r="A916" i="55"/>
  <c r="H470" i="55" a="1"/>
  <c r="H470" i="55" s="1"/>
  <c r="F470" i="55" a="1"/>
  <c r="F470" i="55" s="1"/>
  <c r="A470" i="55"/>
  <c r="H618" i="55" a="1"/>
  <c r="H618" i="55" s="1"/>
  <c r="F618" i="55" a="1"/>
  <c r="F618" i="55" s="1"/>
  <c r="A618" i="55"/>
  <c r="H535" i="55" a="1"/>
  <c r="H535" i="55" s="1"/>
  <c r="F535" i="55" a="1"/>
  <c r="F535" i="55" s="1"/>
  <c r="A535" i="55"/>
  <c r="H521" i="55" a="1"/>
  <c r="H521" i="55" s="1"/>
  <c r="F521" i="55" a="1"/>
  <c r="F521" i="55" s="1"/>
  <c r="A521" i="55"/>
  <c r="C2711" i="34"/>
  <c r="B2711" i="34" s="1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740" i="34"/>
  <c r="B2740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41" i="34"/>
  <c r="B2741" i="34" s="1"/>
  <c r="Q161" i="60"/>
  <c r="C161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 s="1"/>
  <c r="H826" i="55" a="1"/>
  <c r="H826" i="55" s="1"/>
  <c r="A830" i="55"/>
  <c r="F830" i="55" a="1"/>
  <c r="F830" i="55" s="1"/>
  <c r="H830" i="55" a="1"/>
  <c r="H830" i="55" s="1"/>
  <c r="A886" i="55"/>
  <c r="F886" i="55" a="1"/>
  <c r="F886" i="55" s="1"/>
  <c r="H886" i="55" a="1"/>
  <c r="H886" i="55" s="1"/>
  <c r="A660" i="55"/>
  <c r="F660" i="55" a="1"/>
  <c r="F660" i="55" s="1"/>
  <c r="H660" i="55" a="1"/>
  <c r="H660" i="55" s="1"/>
  <c r="A368" i="55"/>
  <c r="F368" i="55" a="1"/>
  <c r="F368" i="55" s="1"/>
  <c r="H368" i="55" a="1"/>
  <c r="H368" i="55" s="1"/>
  <c r="A423" i="55"/>
  <c r="F423" i="55" a="1"/>
  <c r="F423" i="55" s="1"/>
  <c r="H423" i="55" a="1"/>
  <c r="H423" i="55" s="1"/>
  <c r="A452" i="55"/>
  <c r="F452" i="55" a="1"/>
  <c r="F452" i="55" s="1"/>
  <c r="H452" i="55" a="1"/>
  <c r="H452" i="55" s="1"/>
  <c r="A446" i="55"/>
  <c r="F446" i="55" a="1"/>
  <c r="F446" i="55" s="1"/>
  <c r="H446" i="55" a="1"/>
  <c r="H446" i="55" s="1"/>
  <c r="A453" i="55"/>
  <c r="F453" i="55" a="1"/>
  <c r="F453" i="55" s="1"/>
  <c r="H453" i="55" a="1"/>
  <c r="H453" i="55" s="1"/>
  <c r="A383" i="55"/>
  <c r="F383" i="55" a="1"/>
  <c r="F383" i="55" s="1"/>
  <c r="H383" i="55" a="1"/>
  <c r="H383" i="55" s="1"/>
  <c r="A475" i="55"/>
  <c r="F475" i="55" a="1"/>
  <c r="F475" i="55" s="1"/>
  <c r="H475" i="55" a="1"/>
  <c r="H475" i="55" s="1"/>
  <c r="A402" i="55"/>
  <c r="F402" i="55" a="1"/>
  <c r="F402" i="55" s="1"/>
  <c r="H402" i="55" a="1"/>
  <c r="H402" i="55" s="1"/>
  <c r="A74" i="55"/>
  <c r="F74" i="55" a="1"/>
  <c r="F74" i="55" s="1"/>
  <c r="H74" i="55" a="1"/>
  <c r="H74" i="55" s="1"/>
  <c r="AA2534" i="34"/>
  <c r="C2534" i="34"/>
  <c r="B2534" i="34" s="1"/>
  <c r="AA2533" i="34"/>
  <c r="C2533" i="34"/>
  <c r="B2533" i="34" s="1"/>
  <c r="AA2532" i="34"/>
  <c r="C2532" i="34"/>
  <c r="B2532" i="34" s="1"/>
  <c r="AA2531" i="34"/>
  <c r="C2531" i="34"/>
  <c r="B2531" i="34" s="1"/>
  <c r="AA2530" i="34"/>
  <c r="C2530" i="34"/>
  <c r="B2530" i="34" s="1"/>
  <c r="AA2529" i="34"/>
  <c r="C2529" i="34"/>
  <c r="B2529" i="34" s="1"/>
  <c r="AA2528" i="34"/>
  <c r="C2528" i="34"/>
  <c r="B2528" i="34" s="1"/>
  <c r="AA2527" i="34"/>
  <c r="C2527" i="34"/>
  <c r="B2527" i="34" s="1"/>
  <c r="AA2526" i="34"/>
  <c r="C2526" i="34"/>
  <c r="B2526" i="34" s="1"/>
  <c r="AA2525" i="34"/>
  <c r="C2525" i="34"/>
  <c r="B2525" i="34" s="1"/>
  <c r="AA2524" i="34"/>
  <c r="C2524" i="34"/>
  <c r="B2524" i="34" s="1"/>
  <c r="AA2523" i="34"/>
  <c r="C2523" i="34"/>
  <c r="B2523" i="34" s="1"/>
  <c r="AA2522" i="34"/>
  <c r="C2522" i="34"/>
  <c r="B2522" i="34" s="1"/>
  <c r="AA2548" i="34"/>
  <c r="C2548" i="34"/>
  <c r="B2548" i="34" s="1"/>
  <c r="AA2547" i="34"/>
  <c r="C2547" i="34"/>
  <c r="B2547" i="34" s="1"/>
  <c r="AA2546" i="34"/>
  <c r="C2546" i="34"/>
  <c r="B2546" i="34" s="1"/>
  <c r="AA2545" i="34"/>
  <c r="C2545" i="34"/>
  <c r="B2545" i="34" s="1"/>
  <c r="AA2544" i="34"/>
  <c r="C2544" i="34"/>
  <c r="B2544" i="34" s="1"/>
  <c r="AA2543" i="34"/>
  <c r="C2543" i="34"/>
  <c r="B2543" i="34" s="1"/>
  <c r="AA2542" i="34"/>
  <c r="C2542" i="34"/>
  <c r="B2542" i="34" s="1"/>
  <c r="AA2541" i="34"/>
  <c r="C2541" i="34"/>
  <c r="B2541" i="34" s="1"/>
  <c r="AA2540" i="34"/>
  <c r="C2540" i="34"/>
  <c r="B2540" i="34" s="1"/>
  <c r="AA2539" i="34"/>
  <c r="C2539" i="34"/>
  <c r="B2539" i="34" s="1"/>
  <c r="AA2538" i="34"/>
  <c r="C2538" i="34"/>
  <c r="B2538" i="34" s="1"/>
  <c r="AA2537" i="34"/>
  <c r="C2537" i="34"/>
  <c r="B2537" i="34" s="1"/>
  <c r="AA2536" i="34"/>
  <c r="C2536" i="34"/>
  <c r="B2536" i="34" s="1"/>
  <c r="AA2535" i="34"/>
  <c r="C2535" i="34"/>
  <c r="B2535" i="34" s="1"/>
  <c r="AA2563" i="34"/>
  <c r="C2563" i="34"/>
  <c r="B2563" i="34" s="1"/>
  <c r="AA2562" i="34"/>
  <c r="C2562" i="34"/>
  <c r="B2562" i="34" s="1"/>
  <c r="AA2561" i="34"/>
  <c r="C2561" i="34"/>
  <c r="B2561" i="34" s="1"/>
  <c r="AA2560" i="34"/>
  <c r="C2560" i="34"/>
  <c r="B2560" i="34" s="1"/>
  <c r="AA2559" i="34"/>
  <c r="C2559" i="34"/>
  <c r="B2559" i="34" s="1"/>
  <c r="AA2558" i="34"/>
  <c r="C2558" i="34"/>
  <c r="B2558" i="34" s="1"/>
  <c r="AA2557" i="34"/>
  <c r="C2557" i="34"/>
  <c r="B2557" i="34" s="1"/>
  <c r="AA2556" i="34"/>
  <c r="C2556" i="34"/>
  <c r="B2556" i="34" s="1"/>
  <c r="AA2555" i="34"/>
  <c r="C2555" i="34"/>
  <c r="B2555" i="34" s="1"/>
  <c r="AA2554" i="34"/>
  <c r="C2554" i="34"/>
  <c r="B2554" i="34" s="1"/>
  <c r="AA2553" i="34"/>
  <c r="C2553" i="34"/>
  <c r="B2553" i="34" s="1"/>
  <c r="AA2552" i="34"/>
  <c r="C2552" i="34"/>
  <c r="B2552" i="34" s="1"/>
  <c r="AA2551" i="34"/>
  <c r="C2551" i="34"/>
  <c r="B2551" i="34" s="1"/>
  <c r="AA2550" i="34"/>
  <c r="C2550" i="34"/>
  <c r="B2550" i="34" s="1"/>
  <c r="AA2549" i="34"/>
  <c r="C2549" i="34"/>
  <c r="B2549" i="34" s="1"/>
  <c r="AA2577" i="34"/>
  <c r="C2577" i="34"/>
  <c r="B2577" i="34" s="1"/>
  <c r="AA2576" i="34"/>
  <c r="C2576" i="34"/>
  <c r="B2576" i="34" s="1"/>
  <c r="AA2575" i="34"/>
  <c r="C2575" i="34"/>
  <c r="B2575" i="34" s="1"/>
  <c r="AA2574" i="34"/>
  <c r="C2574" i="34"/>
  <c r="B2574" i="34" s="1"/>
  <c r="AA2573" i="34"/>
  <c r="C2573" i="34"/>
  <c r="B2573" i="34" s="1"/>
  <c r="AA2572" i="34"/>
  <c r="C2572" i="34"/>
  <c r="B2572" i="34" s="1"/>
  <c r="AA2571" i="34"/>
  <c r="C2571" i="34"/>
  <c r="B2571" i="34" s="1"/>
  <c r="AA2570" i="34"/>
  <c r="C2570" i="34"/>
  <c r="B2570" i="34" s="1"/>
  <c r="AA2569" i="34"/>
  <c r="C2569" i="34"/>
  <c r="B2569" i="34" s="1"/>
  <c r="AA2568" i="34"/>
  <c r="C2568" i="34"/>
  <c r="B2568" i="34" s="1"/>
  <c r="AA2567" i="34"/>
  <c r="C2567" i="34"/>
  <c r="B2567" i="34" s="1"/>
  <c r="AA2566" i="34"/>
  <c r="C2566" i="34"/>
  <c r="B2566" i="34" s="1"/>
  <c r="AA2565" i="34"/>
  <c r="C2565" i="34"/>
  <c r="B2565" i="34" s="1"/>
  <c r="AA2564" i="34"/>
  <c r="C2564" i="34"/>
  <c r="B2564" i="34" s="1"/>
  <c r="AA2584" i="34"/>
  <c r="C2584" i="34"/>
  <c r="B2584" i="34" s="1"/>
  <c r="AA2583" i="34"/>
  <c r="C2583" i="34"/>
  <c r="B2583" i="34" s="1"/>
  <c r="AA2582" i="34"/>
  <c r="C2582" i="34"/>
  <c r="B2582" i="34" s="1"/>
  <c r="AA2581" i="34"/>
  <c r="C2581" i="34"/>
  <c r="B2581" i="34" s="1"/>
  <c r="AA2580" i="34"/>
  <c r="C2580" i="34"/>
  <c r="B2580" i="34" s="1"/>
  <c r="AA2579" i="34"/>
  <c r="C2579" i="34"/>
  <c r="B2579" i="34" s="1"/>
  <c r="AA2578" i="34"/>
  <c r="C2578" i="34"/>
  <c r="B2578" i="34" s="1"/>
  <c r="C2604" i="34"/>
  <c r="B2604" i="34" s="1"/>
  <c r="AA2603" i="34"/>
  <c r="C2603" i="34"/>
  <c r="B2603" i="34" s="1"/>
  <c r="AA2591" i="34"/>
  <c r="C2591" i="34"/>
  <c r="B2591" i="34" s="1"/>
  <c r="AA2590" i="34"/>
  <c r="C2590" i="34"/>
  <c r="B2590" i="34" s="1"/>
  <c r="AA2589" i="34"/>
  <c r="C2589" i="34"/>
  <c r="B2589" i="34" s="1"/>
  <c r="AA2588" i="34"/>
  <c r="C2588" i="34"/>
  <c r="B2588" i="34" s="1"/>
  <c r="AA2587" i="34"/>
  <c r="C2587" i="34"/>
  <c r="B2587" i="34" s="1"/>
  <c r="AA2586" i="34"/>
  <c r="C2586" i="34"/>
  <c r="B2586" i="34" s="1"/>
  <c r="AA2585" i="34"/>
  <c r="C2585" i="34"/>
  <c r="B2585" i="34" s="1"/>
  <c r="C2743" i="34"/>
  <c r="B2743" i="34" s="1"/>
  <c r="C2742" i="34"/>
  <c r="B2742" i="34" s="1"/>
  <c r="C2408" i="34"/>
  <c r="B2408" i="34" s="1"/>
  <c r="C2407" i="34"/>
  <c r="B2407" i="34" s="1"/>
  <c r="C2054" i="34"/>
  <c r="B2054" i="34" s="1"/>
  <c r="C2053" i="34"/>
  <c r="B2053" i="34" s="1"/>
  <c r="C1707" i="34"/>
  <c r="B1707" i="34" s="1"/>
  <c r="C1706" i="34"/>
  <c r="B1706" i="34" s="1"/>
  <c r="C1274" i="34"/>
  <c r="B1274" i="34" s="1"/>
  <c r="C1273" i="34"/>
  <c r="B1273" i="34" s="1"/>
  <c r="C404" i="34"/>
  <c r="B404" i="34" s="1"/>
  <c r="C403" i="34"/>
  <c r="B403" i="34" s="1"/>
  <c r="C238" i="34"/>
  <c r="B238" i="34" s="1"/>
  <c r="C237" i="34"/>
  <c r="B237" i="34" s="1"/>
  <c r="C2406" i="34"/>
  <c r="B2406" i="34" s="1"/>
  <c r="C2405" i="34"/>
  <c r="B2405" i="34" s="1"/>
  <c r="C2018" i="34"/>
  <c r="B2018" i="34" s="1"/>
  <c r="C2017" i="34"/>
  <c r="B2017" i="34" s="1"/>
  <c r="C1693" i="34"/>
  <c r="B1693" i="34" s="1"/>
  <c r="C1692" i="34"/>
  <c r="B1692" i="34" s="1"/>
  <c r="AA2493" i="34"/>
  <c r="C2493" i="34"/>
  <c r="B2493" i="34" s="1"/>
  <c r="AA2492" i="34"/>
  <c r="C2492" i="34"/>
  <c r="B2492" i="34" s="1"/>
  <c r="AA2491" i="34"/>
  <c r="C2491" i="34"/>
  <c r="B2491" i="34" s="1"/>
  <c r="AA2496" i="34"/>
  <c r="C2496" i="34"/>
  <c r="B2496" i="34" s="1"/>
  <c r="AA2495" i="34"/>
  <c r="C2495" i="34"/>
  <c r="B2495" i="34" s="1"/>
  <c r="AA2494" i="34"/>
  <c r="C2494" i="34"/>
  <c r="B2494" i="34" s="1"/>
  <c r="AA2497" i="34"/>
  <c r="C2497" i="34"/>
  <c r="B2497" i="34" s="1"/>
  <c r="AA2498" i="34"/>
  <c r="C2498" i="34"/>
  <c r="B2498" i="34" s="1"/>
  <c r="AA2474" i="34"/>
  <c r="C2474" i="34"/>
  <c r="B2474" i="34" s="1"/>
  <c r="AA2473" i="34"/>
  <c r="C2473" i="34"/>
  <c r="B2473" i="34" s="1"/>
  <c r="AA2472" i="34"/>
  <c r="C2472" i="34"/>
  <c r="B2472" i="34" s="1"/>
  <c r="AA2471" i="34"/>
  <c r="C2471" i="34"/>
  <c r="B2471" i="34" s="1"/>
  <c r="AA2470" i="34"/>
  <c r="C2470" i="34"/>
  <c r="B2470" i="34" s="1"/>
  <c r="AA2469" i="34"/>
  <c r="C2469" i="34"/>
  <c r="B2469" i="34" s="1"/>
  <c r="AA2468" i="34"/>
  <c r="C2468" i="34"/>
  <c r="B2468" i="34" s="1"/>
  <c r="AA2467" i="34"/>
  <c r="C2467" i="34"/>
  <c r="B2467" i="34" s="1"/>
  <c r="AA2477" i="34"/>
  <c r="C2477" i="34"/>
  <c r="B2477" i="34" s="1"/>
  <c r="AA2476" i="34"/>
  <c r="C2476" i="34"/>
  <c r="B2476" i="34" s="1"/>
  <c r="AA2475" i="34"/>
  <c r="C2475" i="34"/>
  <c r="B2475" i="34" s="1"/>
  <c r="D191" i="60"/>
  <c r="N155" i="60"/>
  <c r="N156" i="60"/>
  <c r="N157" i="60"/>
  <c r="N158" i="60"/>
  <c r="N159" i="60"/>
  <c r="N160" i="60"/>
  <c r="C4759" i="34"/>
  <c r="B4759" i="34" s="1"/>
  <c r="C4758" i="34"/>
  <c r="B4758" i="34" s="1"/>
  <c r="C4757" i="34"/>
  <c r="B4757" i="34" s="1"/>
  <c r="C4756" i="34"/>
  <c r="B4756" i="34" s="1"/>
  <c r="C4755" i="34"/>
  <c r="B4755" i="34" s="1"/>
  <c r="C4754" i="34"/>
  <c r="B4754" i="34" s="1"/>
  <c r="C4753" i="34"/>
  <c r="B4753" i="34" s="1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 s="1"/>
  <c r="C4740" i="34"/>
  <c r="B4740" i="34" s="1"/>
  <c r="C4739" i="34"/>
  <c r="B4739" i="34" s="1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 s="1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803" i="34"/>
  <c r="B4803" i="34" s="1"/>
  <c r="C4802" i="34"/>
  <c r="B4802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 s="1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 s="1"/>
  <c r="C4764" i="34"/>
  <c r="B4764" i="34" s="1"/>
  <c r="C4763" i="34"/>
  <c r="B4763" i="34" s="1"/>
  <c r="C4762" i="34"/>
  <c r="B4762" i="34" s="1"/>
  <c r="C4761" i="34"/>
  <c r="B4761" i="34" s="1"/>
  <c r="C4760" i="34"/>
  <c r="B4760" i="34" s="1"/>
  <c r="C4810" i="34"/>
  <c r="B4810" i="34" s="1"/>
  <c r="C4809" i="34"/>
  <c r="B4809" i="34" s="1"/>
  <c r="C4808" i="34"/>
  <c r="B4808" i="34" s="1"/>
  <c r="C4807" i="34"/>
  <c r="B4807" i="34" s="1"/>
  <c r="C4806" i="34"/>
  <c r="B4806" i="34" s="1"/>
  <c r="C4805" i="34"/>
  <c r="B4805" i="34" s="1"/>
  <c r="C4804" i="34"/>
  <c r="B4804" i="34" s="1"/>
  <c r="AA2203" i="34"/>
  <c r="C2203" i="34"/>
  <c r="B2203" i="34" s="1"/>
  <c r="AA2202" i="34"/>
  <c r="C2202" i="34"/>
  <c r="B2202" i="34" s="1"/>
  <c r="AA2201" i="34"/>
  <c r="C2201" i="34"/>
  <c r="B2201" i="34" s="1"/>
  <c r="AA2200" i="34"/>
  <c r="C2200" i="34"/>
  <c r="B2200" i="34" s="1"/>
  <c r="AA2199" i="34"/>
  <c r="C2199" i="34"/>
  <c r="B2199" i="34" s="1"/>
  <c r="AA2198" i="34"/>
  <c r="C2198" i="34"/>
  <c r="B2198" i="34" s="1"/>
  <c r="AA2197" i="34"/>
  <c r="C2197" i="34"/>
  <c r="B2197" i="34" s="1"/>
  <c r="AA2196" i="34"/>
  <c r="C2196" i="34"/>
  <c r="B2196" i="34" s="1"/>
  <c r="AA2195" i="34"/>
  <c r="C2195" i="34"/>
  <c r="B2195" i="34" s="1"/>
  <c r="AA2194" i="34"/>
  <c r="C2194" i="34"/>
  <c r="B2194" i="34" s="1"/>
  <c r="AA2193" i="34"/>
  <c r="C2193" i="34"/>
  <c r="B2193" i="34" s="1"/>
  <c r="AA2192" i="34"/>
  <c r="C2192" i="34"/>
  <c r="B2192" i="34" s="1"/>
  <c r="AA2191" i="34"/>
  <c r="C2191" i="34"/>
  <c r="B2191" i="34" s="1"/>
  <c r="AA2190" i="34"/>
  <c r="C2190" i="34"/>
  <c r="B2190" i="34" s="1"/>
  <c r="AA2189" i="34"/>
  <c r="C2189" i="34"/>
  <c r="B2189" i="34" s="1"/>
  <c r="AA2188" i="34"/>
  <c r="C2188" i="34"/>
  <c r="B2188" i="34" s="1"/>
  <c r="AA2234" i="34"/>
  <c r="C2234" i="34"/>
  <c r="B2234" i="34" s="1"/>
  <c r="AA2233" i="34"/>
  <c r="C2233" i="34"/>
  <c r="B2233" i="34" s="1"/>
  <c r="AA2232" i="34"/>
  <c r="C2232" i="34"/>
  <c r="B2232" i="34" s="1"/>
  <c r="AA2231" i="34"/>
  <c r="C2231" i="34"/>
  <c r="B2231" i="34" s="1"/>
  <c r="AA2230" i="34"/>
  <c r="C2230" i="34"/>
  <c r="B2230" i="34" s="1"/>
  <c r="AA2229" i="34"/>
  <c r="C2229" i="34"/>
  <c r="B2229" i="34" s="1"/>
  <c r="AA2228" i="34"/>
  <c r="C2228" i="34"/>
  <c r="B2228" i="34" s="1"/>
  <c r="AA2227" i="34"/>
  <c r="C2227" i="34"/>
  <c r="B2227" i="34" s="1"/>
  <c r="AA2226" i="34"/>
  <c r="C2226" i="34"/>
  <c r="B2226" i="34" s="1"/>
  <c r="AA2225" i="34"/>
  <c r="C2225" i="34"/>
  <c r="B2225" i="34" s="1"/>
  <c r="AA2224" i="34"/>
  <c r="C2224" i="34"/>
  <c r="B2224" i="34" s="1"/>
  <c r="AA2223" i="34"/>
  <c r="C2223" i="34"/>
  <c r="B2223" i="34" s="1"/>
  <c r="AA2222" i="34"/>
  <c r="C2222" i="34"/>
  <c r="B2222" i="34" s="1"/>
  <c r="AA2221" i="34"/>
  <c r="C2221" i="34"/>
  <c r="B2221" i="34" s="1"/>
  <c r="AA2220" i="34"/>
  <c r="C2220" i="34"/>
  <c r="B2220" i="34" s="1"/>
  <c r="AA2219" i="34"/>
  <c r="C2219" i="34"/>
  <c r="B2219" i="34" s="1"/>
  <c r="AA2218" i="34"/>
  <c r="C2218" i="34"/>
  <c r="B2218" i="34" s="1"/>
  <c r="AA2217" i="34"/>
  <c r="C2217" i="34"/>
  <c r="B2217" i="34" s="1"/>
  <c r="AA2216" i="34"/>
  <c r="C2216" i="34"/>
  <c r="B2216" i="34" s="1"/>
  <c r="AA2215" i="34"/>
  <c r="C2215" i="34"/>
  <c r="B2215" i="34" s="1"/>
  <c r="AA2214" i="34"/>
  <c r="C2214" i="34"/>
  <c r="B2214" i="34" s="1"/>
  <c r="AA2213" i="34"/>
  <c r="C2213" i="34"/>
  <c r="B2213" i="34" s="1"/>
  <c r="AA2212" i="34"/>
  <c r="C2212" i="34"/>
  <c r="B2212" i="34" s="1"/>
  <c r="AA2211" i="34"/>
  <c r="C2211" i="34"/>
  <c r="B2211" i="34" s="1"/>
  <c r="AA2210" i="34"/>
  <c r="C2210" i="34"/>
  <c r="B2210" i="34" s="1"/>
  <c r="AA2209" i="34"/>
  <c r="C2209" i="34"/>
  <c r="B2209" i="34" s="1"/>
  <c r="AA2208" i="34"/>
  <c r="C2208" i="34"/>
  <c r="B2208" i="34" s="1"/>
  <c r="AA2207" i="34"/>
  <c r="C2207" i="34"/>
  <c r="B2207" i="34" s="1"/>
  <c r="AA2206" i="34"/>
  <c r="C2206" i="34"/>
  <c r="B2206" i="34" s="1"/>
  <c r="AA2205" i="34"/>
  <c r="C2205" i="34"/>
  <c r="B2205" i="34" s="1"/>
  <c r="AA2204" i="34"/>
  <c r="C2204" i="34"/>
  <c r="B2204" i="34" s="1"/>
  <c r="AA2187" i="34"/>
  <c r="C2187" i="34"/>
  <c r="B2187" i="34" s="1"/>
  <c r="AA2250" i="34"/>
  <c r="C2250" i="34"/>
  <c r="B2250" i="34" s="1"/>
  <c r="AA2249" i="34"/>
  <c r="C2249" i="34"/>
  <c r="B2249" i="34" s="1"/>
  <c r="AA2248" i="34"/>
  <c r="C2248" i="34"/>
  <c r="B2248" i="34" s="1"/>
  <c r="AA2247" i="34"/>
  <c r="C2247" i="34"/>
  <c r="B2247" i="34" s="1"/>
  <c r="AA2246" i="34"/>
  <c r="C2246" i="34"/>
  <c r="B2246" i="34" s="1"/>
  <c r="AA2245" i="34"/>
  <c r="C2245" i="34"/>
  <c r="B2245" i="34" s="1"/>
  <c r="AA2244" i="34"/>
  <c r="C2244" i="34"/>
  <c r="B2244" i="34" s="1"/>
  <c r="AA2243" i="34"/>
  <c r="C2243" i="34"/>
  <c r="B2243" i="34" s="1"/>
  <c r="AA2242" i="34"/>
  <c r="C2242" i="34"/>
  <c r="B2242" i="34" s="1"/>
  <c r="AA2241" i="34"/>
  <c r="C2241" i="34"/>
  <c r="B2241" i="34" s="1"/>
  <c r="AA2240" i="34"/>
  <c r="C2240" i="34"/>
  <c r="B2240" i="34" s="1"/>
  <c r="AA2239" i="34"/>
  <c r="C2239" i="34"/>
  <c r="B2239" i="34" s="1"/>
  <c r="AA2238" i="34"/>
  <c r="C2238" i="34"/>
  <c r="B2238" i="34" s="1"/>
  <c r="AA2237" i="34"/>
  <c r="C2237" i="34"/>
  <c r="B2237" i="34" s="1"/>
  <c r="AA2236" i="34"/>
  <c r="C2236" i="34"/>
  <c r="B2236" i="34" s="1"/>
  <c r="AA2235" i="34"/>
  <c r="C2235" i="34"/>
  <c r="B2235" i="34" s="1"/>
  <c r="AA2258" i="34"/>
  <c r="C2258" i="34"/>
  <c r="B2258" i="34" s="1"/>
  <c r="AA2257" i="34"/>
  <c r="C2257" i="34"/>
  <c r="B2257" i="34" s="1"/>
  <c r="AA2256" i="34"/>
  <c r="C2256" i="34"/>
  <c r="B2256" i="34" s="1"/>
  <c r="AA2255" i="34"/>
  <c r="C2255" i="34"/>
  <c r="B2255" i="34" s="1"/>
  <c r="AA2254" i="34"/>
  <c r="C2254" i="34"/>
  <c r="B2254" i="34" s="1"/>
  <c r="AA2253" i="34"/>
  <c r="C2253" i="34"/>
  <c r="B2253" i="34" s="1"/>
  <c r="AA2252" i="34"/>
  <c r="C2252" i="34"/>
  <c r="B2252" i="34" s="1"/>
  <c r="AA2251" i="34"/>
  <c r="C2251" i="34"/>
  <c r="B2251" i="34" s="1"/>
  <c r="AA2262" i="34"/>
  <c r="C2262" i="34"/>
  <c r="B2262" i="34" s="1"/>
  <c r="AA2261" i="34"/>
  <c r="C2261" i="34"/>
  <c r="B2261" i="34" s="1"/>
  <c r="AA2260" i="34"/>
  <c r="C2260" i="34"/>
  <c r="B2260" i="34" s="1"/>
  <c r="AA2259" i="34"/>
  <c r="C2259" i="34"/>
  <c r="B2259" i="34" s="1"/>
  <c r="AA2264" i="34"/>
  <c r="C2264" i="34"/>
  <c r="B2264" i="34" s="1"/>
  <c r="AA2263" i="34"/>
  <c r="C2263" i="34"/>
  <c r="B2263" i="34" s="1"/>
  <c r="C2265" i="34"/>
  <c r="B2265" i="34" s="1"/>
  <c r="C2592" i="34"/>
  <c r="B2592" i="34" s="1"/>
  <c r="C2500" i="34"/>
  <c r="B2500" i="34" s="1"/>
  <c r="AA2499" i="34"/>
  <c r="C2499" i="34"/>
  <c r="B2499" i="34" s="1"/>
  <c r="C2478" i="34"/>
  <c r="B2478" i="34" s="1"/>
  <c r="C2613" i="34"/>
  <c r="B2613" i="34" s="1"/>
  <c r="C2612" i="34"/>
  <c r="B2612" i="34" s="1"/>
  <c r="C2611" i="34"/>
  <c r="B2611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516" i="34"/>
  <c r="B2516" i="34" s="1"/>
  <c r="C2515" i="34"/>
  <c r="B2515" i="34" s="1"/>
  <c r="C2510" i="34"/>
  <c r="B2510" i="34" s="1"/>
  <c r="C2509" i="34"/>
  <c r="B2509" i="34" s="1"/>
  <c r="C2645" i="34"/>
  <c r="B2645" i="34" s="1"/>
  <c r="C2644" i="34"/>
  <c r="B2644" i="34" s="1"/>
  <c r="C2617" i="34"/>
  <c r="B2617" i="34" s="1"/>
  <c r="C2616" i="34"/>
  <c r="B2616" i="34" s="1"/>
  <c r="C2615" i="34"/>
  <c r="B2615" i="34" s="1"/>
  <c r="C2614" i="34"/>
  <c r="B2614" i="34" s="1"/>
  <c r="C2647" i="34"/>
  <c r="B2647" i="34" s="1"/>
  <c r="C2646" i="34"/>
  <c r="B2646" i="34" s="1"/>
  <c r="C2482" i="34"/>
  <c r="B2482" i="34" s="1"/>
  <c r="C2481" i="34"/>
  <c r="B2481" i="34" s="1"/>
  <c r="C2480" i="34"/>
  <c r="B2480" i="34" s="1"/>
  <c r="C2479" i="34"/>
  <c r="B2479" i="34" s="1"/>
  <c r="C2453" i="34"/>
  <c r="B2453" i="34" s="1"/>
  <c r="C2452" i="34"/>
  <c r="B2452" i="34" s="1"/>
  <c r="C2502" i="34"/>
  <c r="B2502" i="34" s="1"/>
  <c r="C2501" i="34"/>
  <c r="B2501" i="34" s="1"/>
  <c r="C2486" i="34"/>
  <c r="B2486" i="34" s="1"/>
  <c r="C2485" i="34"/>
  <c r="B2485" i="34" s="1"/>
  <c r="C2484" i="34"/>
  <c r="B2484" i="34" s="1"/>
  <c r="C2483" i="34"/>
  <c r="B2483" i="34" s="1"/>
  <c r="C2508" i="34"/>
  <c r="B2508" i="34" s="1"/>
  <c r="C2507" i="34"/>
  <c r="B2507" i="34" s="1"/>
  <c r="C2506" i="34"/>
  <c r="B2506" i="34" s="1"/>
  <c r="C2445" i="34"/>
  <c r="B2445" i="34" s="1"/>
  <c r="C2444" i="34"/>
  <c r="B2444" i="34" s="1"/>
  <c r="C2440" i="34"/>
  <c r="B2440" i="34" s="1"/>
  <c r="C2439" i="34"/>
  <c r="B2439" i="34" s="1"/>
  <c r="C2438" i="34"/>
  <c r="B2438" i="34" s="1"/>
  <c r="C2437" i="34"/>
  <c r="B2437" i="34" s="1"/>
  <c r="C2430" i="34"/>
  <c r="B2430" i="34" s="1"/>
  <c r="C2429" i="34"/>
  <c r="B2429" i="34" s="1"/>
  <c r="C950" i="34"/>
  <c r="B950" i="34" s="1"/>
  <c r="N147" i="60"/>
  <c r="N148" i="60"/>
  <c r="N149" i="60"/>
  <c r="N150" i="60"/>
  <c r="N151" i="60"/>
  <c r="N152" i="60"/>
  <c r="N153" i="60"/>
  <c r="N154" i="60"/>
  <c r="N146" i="60"/>
  <c r="C4641" i="34"/>
  <c r="B4641" i="34" s="1"/>
  <c r="C4640" i="34"/>
  <c r="B4640" i="34" s="1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 s="1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 s="1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689" i="34"/>
  <c r="B4689" i="34" s="1"/>
  <c r="C4688" i="34"/>
  <c r="B4688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 s="1"/>
  <c r="C4681" i="34"/>
  <c r="B4681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 s="1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823" i="34"/>
  <c r="B4823" i="34" s="1"/>
  <c r="C4822" i="34"/>
  <c r="B4822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C4813" i="34"/>
  <c r="B4813" i="34" s="1"/>
  <c r="C4812" i="34"/>
  <c r="B4812" i="34" s="1"/>
  <c r="C4811" i="34"/>
  <c r="B4811" i="34" s="1"/>
  <c r="C4715" i="34"/>
  <c r="B4715" i="34" s="1"/>
  <c r="C4714" i="34"/>
  <c r="B4714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A10" i="56"/>
  <c r="D60" i="60"/>
  <c r="AA1846" i="34"/>
  <c r="C1846" i="34"/>
  <c r="B1846" i="34" s="1"/>
  <c r="AA1845" i="34"/>
  <c r="C1845" i="34"/>
  <c r="B1845" i="34" s="1"/>
  <c r="AA1844" i="34"/>
  <c r="C1844" i="34"/>
  <c r="B1844" i="34" s="1"/>
  <c r="C1792" i="34"/>
  <c r="B1792" i="34" s="1"/>
  <c r="AA1791" i="34"/>
  <c r="C1791" i="34"/>
  <c r="B1791" i="34" s="1"/>
  <c r="AA2048" i="34"/>
  <c r="C2048" i="34"/>
  <c r="B2048" i="34" s="1"/>
  <c r="AA2047" i="34"/>
  <c r="C2047" i="34"/>
  <c r="B2047" i="34" s="1"/>
  <c r="AA2041" i="34"/>
  <c r="C2041" i="34"/>
  <c r="B2041" i="34" s="1"/>
  <c r="AA2040" i="34"/>
  <c r="C2040" i="34"/>
  <c r="B2040" i="34" s="1"/>
  <c r="AA2039" i="34"/>
  <c r="C2039" i="34"/>
  <c r="B2039" i="34" s="1"/>
  <c r="AA2038" i="34"/>
  <c r="C2038" i="34"/>
  <c r="B2038" i="34" s="1"/>
  <c r="AA2037" i="34"/>
  <c r="C2037" i="34"/>
  <c r="B2037" i="34" s="1"/>
  <c r="AA2036" i="34"/>
  <c r="C2036" i="34"/>
  <c r="B2036" i="34" s="1"/>
  <c r="AA2035" i="34"/>
  <c r="C2035" i="34"/>
  <c r="B2035" i="34" s="1"/>
  <c r="AA2034" i="34"/>
  <c r="C2034" i="34"/>
  <c r="B2034" i="34" s="1"/>
  <c r="AA2033" i="34"/>
  <c r="C2033" i="34"/>
  <c r="B2033" i="34" s="1"/>
  <c r="AA2032" i="34"/>
  <c r="C2032" i="34"/>
  <c r="B2032" i="34" s="1"/>
  <c r="AA2046" i="34"/>
  <c r="C2046" i="34"/>
  <c r="B2046" i="34" s="1"/>
  <c r="AA2045" i="34"/>
  <c r="C2045" i="34"/>
  <c r="B2045" i="34" s="1"/>
  <c r="AA2044" i="34"/>
  <c r="C2044" i="34"/>
  <c r="B2044" i="34" s="1"/>
  <c r="AA2043" i="34"/>
  <c r="C2043" i="34"/>
  <c r="B2043" i="34" s="1"/>
  <c r="AA2042" i="34"/>
  <c r="C2042" i="34"/>
  <c r="B2042" i="34" s="1"/>
  <c r="C2309" i="34"/>
  <c r="B2309" i="34" s="1"/>
  <c r="C2308" i="34"/>
  <c r="B2308" i="34" s="1"/>
  <c r="C2307" i="34"/>
  <c r="B2307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Y2302" i="34" s="1"/>
  <c r="C2301" i="34"/>
  <c r="B2301" i="34" s="1"/>
  <c r="C2319" i="34"/>
  <c r="B2319" i="34" s="1"/>
  <c r="C2318" i="34"/>
  <c r="B2318" i="34" s="1"/>
  <c r="C2317" i="34"/>
  <c r="B2317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0" i="34"/>
  <c r="B2300" i="34" s="1"/>
  <c r="C2299" i="34"/>
  <c r="B2299" i="34" s="1"/>
  <c r="C2298" i="34"/>
  <c r="B2298" i="34" s="1"/>
  <c r="C2297" i="34"/>
  <c r="B2297" i="34" s="1"/>
  <c r="C2296" i="34"/>
  <c r="B2296" i="34" s="1"/>
  <c r="C2295" i="34"/>
  <c r="B2295" i="34" s="1"/>
  <c r="C2335" i="34"/>
  <c r="B2335" i="34" s="1"/>
  <c r="C2334" i="34"/>
  <c r="B2334" i="34" s="1"/>
  <c r="C2333" i="34"/>
  <c r="B2333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 s="1"/>
  <c r="H872" i="55" a="1"/>
  <c r="H872" i="55" s="1"/>
  <c r="F872" i="55" a="1"/>
  <c r="F872" i="55" s="1"/>
  <c r="A872" i="55"/>
  <c r="H769" i="55" a="1"/>
  <c r="H769" i="55" s="1"/>
  <c r="F769" i="55" a="1"/>
  <c r="F769" i="55" s="1"/>
  <c r="A769" i="55"/>
  <c r="H949" i="55" a="1"/>
  <c r="H949" i="55" s="1"/>
  <c r="F949" i="55" a="1"/>
  <c r="F949" i="55" s="1"/>
  <c r="A949" i="55"/>
  <c r="H477" i="55" a="1"/>
  <c r="H477" i="55" s="1"/>
  <c r="F477" i="55" a="1"/>
  <c r="F477" i="55" s="1"/>
  <c r="A477" i="55"/>
  <c r="H523" i="55" a="1"/>
  <c r="H523" i="55" s="1"/>
  <c r="F523" i="55" a="1"/>
  <c r="F523" i="55" s="1"/>
  <c r="A523" i="55"/>
  <c r="H510" i="55" a="1"/>
  <c r="H510" i="55" s="1"/>
  <c r="F510" i="55" a="1"/>
  <c r="F510" i="55" s="1"/>
  <c r="A510" i="55"/>
  <c r="H512" i="55" a="1"/>
  <c r="H512" i="55" s="1"/>
  <c r="F512" i="55" a="1"/>
  <c r="F512" i="55" s="1"/>
  <c r="A512" i="55"/>
  <c r="H620" i="55" a="1"/>
  <c r="H620" i="55" s="1"/>
  <c r="F620" i="55" a="1"/>
  <c r="F620" i="55" s="1"/>
  <c r="A620" i="55"/>
  <c r="H644" i="55" a="1"/>
  <c r="H644" i="55" s="1"/>
  <c r="F644" i="55" a="1"/>
  <c r="F644" i="55" s="1"/>
  <c r="A644" i="55"/>
  <c r="H406" i="55" a="1"/>
  <c r="H406" i="55" s="1"/>
  <c r="F406" i="55" a="1"/>
  <c r="F406" i="55" s="1"/>
  <c r="A406" i="55"/>
  <c r="H860" i="55" a="1"/>
  <c r="H860" i="55" s="1"/>
  <c r="F860" i="55" a="1"/>
  <c r="F860" i="55" s="1"/>
  <c r="A860" i="55"/>
  <c r="H357" i="55" a="1"/>
  <c r="H357" i="55" s="1"/>
  <c r="F357" i="55" a="1"/>
  <c r="F357" i="55" s="1"/>
  <c r="A357" i="55"/>
  <c r="H733" i="55" a="1"/>
  <c r="H733" i="55" s="1"/>
  <c r="F733" i="55" a="1"/>
  <c r="F733" i="55" s="1"/>
  <c r="A733" i="55"/>
  <c r="H828" i="55" a="1"/>
  <c r="H828" i="55" s="1"/>
  <c r="F828" i="55" a="1"/>
  <c r="F828" i="55" s="1"/>
  <c r="A828" i="55"/>
  <c r="H839" i="55" a="1"/>
  <c r="H839" i="55" s="1"/>
  <c r="F839" i="55" a="1"/>
  <c r="F839" i="55" s="1"/>
  <c r="A839" i="55"/>
  <c r="H729" i="55" a="1"/>
  <c r="H729" i="55" s="1"/>
  <c r="F729" i="55" a="1"/>
  <c r="F729" i="55" s="1"/>
  <c r="A729" i="55"/>
  <c r="H682" i="55" a="1"/>
  <c r="H682" i="55" s="1"/>
  <c r="F682" i="55" a="1"/>
  <c r="F682" i="55" s="1"/>
  <c r="A682" i="55"/>
  <c r="H755" i="55" a="1"/>
  <c r="H755" i="55" s="1"/>
  <c r="F755" i="55" a="1"/>
  <c r="F755" i="55" s="1"/>
  <c r="A755" i="55"/>
  <c r="H635" i="55" a="1"/>
  <c r="H635" i="55" s="1"/>
  <c r="F635" i="55" a="1"/>
  <c r="F635" i="55" s="1"/>
  <c r="A635" i="55"/>
  <c r="H518" i="55" a="1"/>
  <c r="H518" i="55" s="1"/>
  <c r="F518" i="55" a="1"/>
  <c r="F518" i="55" s="1"/>
  <c r="A518" i="55"/>
  <c r="H597" i="55" a="1"/>
  <c r="H597" i="55" s="1"/>
  <c r="F597" i="55" a="1"/>
  <c r="F597" i="55" s="1"/>
  <c r="A597" i="55"/>
  <c r="H761" i="55" a="1"/>
  <c r="H761" i="55" s="1"/>
  <c r="F761" i="55" a="1"/>
  <c r="F761" i="55" s="1"/>
  <c r="A761" i="55"/>
  <c r="H393" i="55" a="1"/>
  <c r="H393" i="55" s="1"/>
  <c r="F393" i="55" a="1"/>
  <c r="F393" i="55" s="1"/>
  <c r="A393" i="55"/>
  <c r="H909" i="55" a="1"/>
  <c r="H909" i="55" s="1"/>
  <c r="F909" i="55" a="1"/>
  <c r="F909" i="55" s="1"/>
  <c r="A909" i="55"/>
  <c r="H365" i="55" a="1"/>
  <c r="H365" i="55" s="1"/>
  <c r="F365" i="55" a="1"/>
  <c r="F365" i="55" s="1"/>
  <c r="A365" i="55"/>
  <c r="H757" i="55" a="1"/>
  <c r="H757" i="55" s="1"/>
  <c r="F757" i="55" a="1"/>
  <c r="F757" i="55" s="1"/>
  <c r="A757" i="55"/>
  <c r="H62" i="55" a="1"/>
  <c r="H62" i="55" s="1"/>
  <c r="F62" i="55" a="1"/>
  <c r="F62" i="55" s="1"/>
  <c r="A62" i="55"/>
  <c r="C2283" i="34"/>
  <c r="B2283" i="34" s="1"/>
  <c r="C2282" i="34"/>
  <c r="B2282" i="34" s="1"/>
  <c r="C2281" i="34"/>
  <c r="B2281" i="34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93" i="34"/>
  <c r="B2293" i="34" s="1"/>
  <c r="C2292" i="34"/>
  <c r="B2292" i="34" s="1"/>
  <c r="C2291" i="34"/>
  <c r="B2291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A43" i="70"/>
  <c r="A44" i="70"/>
  <c r="A45" i="70"/>
  <c r="A46" i="70"/>
  <c r="A47" i="70"/>
  <c r="A48" i="70"/>
  <c r="A60" i="70"/>
  <c r="H964" i="55" a="1"/>
  <c r="H964" i="55" s="1"/>
  <c r="F964" i="55" a="1"/>
  <c r="F964" i="55" s="1"/>
  <c r="A964" i="55"/>
  <c r="H969" i="55" a="1"/>
  <c r="H969" i="55" s="1"/>
  <c r="F969" i="55" a="1"/>
  <c r="F969" i="55" s="1"/>
  <c r="A969" i="55"/>
  <c r="H961" i="55" a="1"/>
  <c r="H961" i="55" s="1"/>
  <c r="F961" i="55" a="1"/>
  <c r="F961" i="55" s="1"/>
  <c r="A961" i="55"/>
  <c r="H968" i="55" a="1"/>
  <c r="H968" i="55" s="1"/>
  <c r="F968" i="55" a="1"/>
  <c r="F968" i="55" s="1"/>
  <c r="A968" i="55"/>
  <c r="H328" i="55" a="1"/>
  <c r="H328" i="55" s="1"/>
  <c r="F328" i="55" a="1"/>
  <c r="F328" i="55" s="1"/>
  <c r="A328" i="55"/>
  <c r="H307" i="55" a="1"/>
  <c r="H307" i="55" s="1"/>
  <c r="F307" i="55" a="1"/>
  <c r="F307" i="55" s="1"/>
  <c r="A307" i="55"/>
  <c r="H848" i="55" a="1"/>
  <c r="H848" i="55" s="1"/>
  <c r="F848" i="55" a="1"/>
  <c r="F848" i="55" s="1"/>
  <c r="A848" i="55"/>
  <c r="H864" i="55" a="1"/>
  <c r="H864" i="55" s="1"/>
  <c r="F864" i="55" a="1"/>
  <c r="F864" i="55" s="1"/>
  <c r="A864" i="55"/>
  <c r="H762" i="55" a="1"/>
  <c r="H762" i="55" s="1"/>
  <c r="F762" i="55" a="1"/>
  <c r="F762" i="55" s="1"/>
  <c r="A762" i="55"/>
  <c r="H956" i="55" a="1"/>
  <c r="H956" i="55" s="1"/>
  <c r="F956" i="55" a="1"/>
  <c r="F956" i="55" s="1"/>
  <c r="A956" i="55"/>
  <c r="H970" i="55" a="1"/>
  <c r="H970" i="55" s="1"/>
  <c r="F970" i="55" a="1"/>
  <c r="F970" i="55" s="1"/>
  <c r="A970" i="55"/>
  <c r="H959" i="55" a="1"/>
  <c r="H959" i="55" s="1"/>
  <c r="F959" i="55" a="1"/>
  <c r="F959" i="55" s="1"/>
  <c r="A959" i="55"/>
  <c r="H972" i="55" a="1"/>
  <c r="H972" i="55" s="1"/>
  <c r="F972" i="55" a="1"/>
  <c r="F972" i="55" s="1"/>
  <c r="A972" i="55"/>
  <c r="H954" i="55" a="1"/>
  <c r="H954" i="55" s="1"/>
  <c r="F954" i="55" a="1"/>
  <c r="F954" i="55" s="1"/>
  <c r="A954" i="55"/>
  <c r="H958" i="55" a="1"/>
  <c r="H958" i="55" s="1"/>
  <c r="F958" i="55" a="1"/>
  <c r="F958" i="55" s="1"/>
  <c r="A958" i="55"/>
  <c r="H953" i="55" a="1"/>
  <c r="H953" i="55" s="1"/>
  <c r="F953" i="55" a="1"/>
  <c r="F953" i="55" s="1"/>
  <c r="A953" i="55"/>
  <c r="H966" i="55" a="1"/>
  <c r="H966" i="55" s="1"/>
  <c r="F966" i="55" a="1"/>
  <c r="F966" i="55" s="1"/>
  <c r="A966" i="55"/>
  <c r="H967" i="55" a="1"/>
  <c r="H967" i="55" s="1"/>
  <c r="F967" i="55" a="1"/>
  <c r="F967" i="55" s="1"/>
  <c r="A967" i="55"/>
  <c r="H957" i="55" a="1"/>
  <c r="H957" i="55" s="1"/>
  <c r="F957" i="55" a="1"/>
  <c r="F957" i="55" s="1"/>
  <c r="A957" i="55"/>
  <c r="H952" i="55" a="1"/>
  <c r="H952" i="55" s="1"/>
  <c r="F952" i="55" a="1"/>
  <c r="F952" i="55" s="1"/>
  <c r="A952" i="55"/>
  <c r="H960" i="55" a="1"/>
  <c r="H960" i="55" s="1"/>
  <c r="F960" i="55" a="1"/>
  <c r="F960" i="55" s="1"/>
  <c r="A960" i="55"/>
  <c r="H971" i="55" a="1"/>
  <c r="H971" i="55" s="1"/>
  <c r="F971" i="55" a="1"/>
  <c r="F971" i="55" s="1"/>
  <c r="A971" i="55"/>
  <c r="H965" i="55" a="1"/>
  <c r="H965" i="55" s="1"/>
  <c r="F965" i="55" a="1"/>
  <c r="F965" i="55" s="1"/>
  <c r="A965" i="55"/>
  <c r="H963" i="55" a="1"/>
  <c r="H963" i="55" s="1"/>
  <c r="F963" i="55" a="1"/>
  <c r="F963" i="55" s="1"/>
  <c r="A963" i="55"/>
  <c r="H962" i="55" a="1"/>
  <c r="H962" i="55" s="1"/>
  <c r="F962" i="55" a="1"/>
  <c r="F962" i="55" s="1"/>
  <c r="A962" i="55"/>
  <c r="H613" i="55" a="1"/>
  <c r="H613" i="55" s="1"/>
  <c r="F613" i="55" a="1"/>
  <c r="F613" i="55" s="1"/>
  <c r="A613" i="55"/>
  <c r="H955" i="55" a="1"/>
  <c r="H955" i="55" s="1"/>
  <c r="F955" i="55" a="1"/>
  <c r="F955" i="55" s="1"/>
  <c r="A955" i="55"/>
  <c r="C2051" i="34"/>
  <c r="B2051" i="34" s="1"/>
  <c r="AA2145" i="34"/>
  <c r="C2145" i="34"/>
  <c r="B2145" i="34" s="1"/>
  <c r="AA2096" i="34"/>
  <c r="AA2095" i="34"/>
  <c r="AA2094" i="34"/>
  <c r="AA2093" i="34"/>
  <c r="AA2092" i="34"/>
  <c r="C2095" i="34"/>
  <c r="B2095" i="34" s="1"/>
  <c r="C2094" i="34"/>
  <c r="B2094" i="34" s="1"/>
  <c r="C2093" i="34"/>
  <c r="B2093" i="34" s="1"/>
  <c r="C2092" i="34"/>
  <c r="B2092" i="34" s="1"/>
  <c r="C2049" i="34"/>
  <c r="B2049" i="34" s="1"/>
  <c r="AA2144" i="34"/>
  <c r="C2144" i="34"/>
  <c r="B2144" i="34" s="1"/>
  <c r="C2097" i="34"/>
  <c r="B2097" i="34" s="1"/>
  <c r="C2096" i="34"/>
  <c r="B2096" i="34" s="1"/>
  <c r="H488" i="55" a="1"/>
  <c r="H488" i="55" s="1"/>
  <c r="F488" i="55" a="1"/>
  <c r="F488" i="55" s="1"/>
  <c r="A488" i="55"/>
  <c r="H373" i="55" a="1"/>
  <c r="H373" i="55" s="1"/>
  <c r="F373" i="55" a="1"/>
  <c r="F373" i="55" s="1"/>
  <c r="A373" i="55"/>
  <c r="H486" i="55" a="1"/>
  <c r="H486" i="55" s="1"/>
  <c r="F486" i="55" a="1"/>
  <c r="F486" i="55" s="1"/>
  <c r="A486" i="55"/>
  <c r="H874" i="55" a="1"/>
  <c r="H874" i="55" s="1"/>
  <c r="F874" i="55" a="1"/>
  <c r="F874" i="55" s="1"/>
  <c r="A874" i="55"/>
  <c r="H611" i="55" a="1"/>
  <c r="H611" i="55" s="1"/>
  <c r="F611" i="55" a="1"/>
  <c r="F611" i="55" s="1"/>
  <c r="A611" i="55"/>
  <c r="H46" i="55" a="1"/>
  <c r="H46" i="55" s="1"/>
  <c r="F46" i="55" a="1"/>
  <c r="F46" i="55" s="1"/>
  <c r="A46" i="55"/>
  <c r="H75" i="55" a="1"/>
  <c r="H75" i="55" s="1"/>
  <c r="F75" i="55" a="1"/>
  <c r="F75" i="55" s="1"/>
  <c r="A75" i="55"/>
  <c r="H21" i="55" a="1"/>
  <c r="H21" i="55" s="1"/>
  <c r="F21" i="55" a="1"/>
  <c r="F21" i="55" s="1"/>
  <c r="A21" i="55"/>
  <c r="H22" i="55" a="1"/>
  <c r="H22" i="55" s="1"/>
  <c r="F22" i="55" a="1"/>
  <c r="F22" i="55" s="1"/>
  <c r="A22" i="55"/>
  <c r="H53" i="55" a="1"/>
  <c r="H53" i="55" s="1"/>
  <c r="F53" i="55" a="1"/>
  <c r="F53" i="55" s="1"/>
  <c r="A53" i="55"/>
  <c r="H77" i="55" a="1"/>
  <c r="H77" i="55" s="1"/>
  <c r="F77" i="55" a="1"/>
  <c r="F77" i="55" s="1"/>
  <c r="A77" i="55"/>
  <c r="H33" i="55" a="1"/>
  <c r="H33" i="55" s="1"/>
  <c r="F33" i="55" a="1"/>
  <c r="F33" i="55" s="1"/>
  <c r="A33" i="55"/>
  <c r="H93" i="55" a="1"/>
  <c r="H93" i="55" s="1"/>
  <c r="F93" i="55" a="1"/>
  <c r="F93" i="55" s="1"/>
  <c r="A93" i="55"/>
  <c r="H23" i="55" a="1"/>
  <c r="H23" i="55" s="1"/>
  <c r="F23" i="55" a="1"/>
  <c r="F23" i="55" s="1"/>
  <c r="A23" i="55"/>
  <c r="H32" i="55" a="1"/>
  <c r="H32" i="55" s="1"/>
  <c r="F32" i="55" a="1"/>
  <c r="F32" i="55" s="1"/>
  <c r="A32" i="55"/>
  <c r="H87" i="55" a="1"/>
  <c r="H87" i="55" s="1"/>
  <c r="F87" i="55" a="1"/>
  <c r="F87" i="55" s="1"/>
  <c r="A87" i="55"/>
  <c r="H88" i="55" a="1"/>
  <c r="H88" i="55" s="1"/>
  <c r="F88" i="55" a="1"/>
  <c r="F88" i="55" s="1"/>
  <c r="A88" i="55"/>
  <c r="H92" i="55" a="1"/>
  <c r="H92" i="55" s="1"/>
  <c r="F92" i="55" a="1"/>
  <c r="F92" i="55" s="1"/>
  <c r="A92" i="55"/>
  <c r="H31" i="55" a="1"/>
  <c r="H31" i="55" s="1"/>
  <c r="F31" i="55" a="1"/>
  <c r="F31" i="55" s="1"/>
  <c r="A31" i="55"/>
  <c r="H69" i="55" a="1"/>
  <c r="H69" i="55" s="1"/>
  <c r="F69" i="55" a="1"/>
  <c r="F69" i="55" s="1"/>
  <c r="A69" i="55"/>
  <c r="H86" i="55" a="1"/>
  <c r="H86" i="55" s="1"/>
  <c r="F86" i="55" a="1"/>
  <c r="F86" i="55" s="1"/>
  <c r="A86" i="55"/>
  <c r="H68" i="55" a="1"/>
  <c r="H68" i="55" s="1"/>
  <c r="F68" i="55" a="1"/>
  <c r="F68" i="55" s="1"/>
  <c r="A68" i="55"/>
  <c r="H304" i="55" a="1"/>
  <c r="H304" i="55" s="1"/>
  <c r="F304" i="55" a="1"/>
  <c r="F304" i="55" s="1"/>
  <c r="A304" i="55"/>
  <c r="H76" i="55" a="1"/>
  <c r="H76" i="55" s="1"/>
  <c r="F76" i="55" a="1"/>
  <c r="F76" i="55" s="1"/>
  <c r="A76" i="55"/>
  <c r="H45" i="55" a="1"/>
  <c r="H45" i="55" s="1"/>
  <c r="F45" i="55" a="1"/>
  <c r="F45" i="55" s="1"/>
  <c r="A45" i="55"/>
  <c r="H43" i="55" a="1"/>
  <c r="H43" i="55" s="1"/>
  <c r="F43" i="55" a="1"/>
  <c r="F43" i="55" s="1"/>
  <c r="A43" i="55"/>
  <c r="H29" i="55" a="1"/>
  <c r="H29" i="55" s="1"/>
  <c r="F29" i="55" a="1"/>
  <c r="F29" i="55" s="1"/>
  <c r="A29" i="55"/>
  <c r="H28" i="55" a="1"/>
  <c r="H28" i="55" s="1"/>
  <c r="F28" i="55" a="1"/>
  <c r="F28" i="55" s="1"/>
  <c r="A28" i="55"/>
  <c r="H30" i="55" a="1"/>
  <c r="H30" i="55" s="1"/>
  <c r="F30" i="55" a="1"/>
  <c r="F30" i="55" s="1"/>
  <c r="A30" i="55"/>
  <c r="H25" i="55" a="1"/>
  <c r="H25" i="55" s="1"/>
  <c r="F25" i="55" a="1"/>
  <c r="F25" i="55" s="1"/>
  <c r="A25" i="55"/>
  <c r="H42" i="55" a="1"/>
  <c r="H42" i="55" s="1"/>
  <c r="F42" i="55" a="1"/>
  <c r="F42" i="55" s="1"/>
  <c r="A42" i="55"/>
  <c r="H71" i="55" a="1"/>
  <c r="H71" i="55" s="1"/>
  <c r="F71" i="55" a="1"/>
  <c r="F71" i="55" s="1"/>
  <c r="A71" i="55"/>
  <c r="H314" i="55" a="1"/>
  <c r="H314" i="55" s="1"/>
  <c r="F314" i="55" a="1"/>
  <c r="F314" i="55" s="1"/>
  <c r="A314" i="55"/>
  <c r="H310" i="55" a="1"/>
  <c r="H310" i="55" s="1"/>
  <c r="F310" i="55" a="1"/>
  <c r="F310" i="55" s="1"/>
  <c r="A310" i="55"/>
  <c r="H297" i="55" a="1"/>
  <c r="H297" i="55" s="1"/>
  <c r="F297" i="55" a="1"/>
  <c r="F297" i="55" s="1"/>
  <c r="A297" i="55"/>
  <c r="H312" i="55" a="1"/>
  <c r="H312" i="55" s="1"/>
  <c r="F312" i="55" a="1"/>
  <c r="F312" i="55" s="1"/>
  <c r="A312" i="55"/>
  <c r="H311" i="55" a="1"/>
  <c r="H311" i="55" s="1"/>
  <c r="F311" i="55" a="1"/>
  <c r="F311" i="55" s="1"/>
  <c r="A311" i="55"/>
  <c r="H294" i="55" a="1"/>
  <c r="H294" i="55" s="1"/>
  <c r="F294" i="55" a="1"/>
  <c r="F294" i="55" s="1"/>
  <c r="A294" i="55"/>
  <c r="H299" i="55" a="1"/>
  <c r="H299" i="55" s="1"/>
  <c r="F299" i="55" a="1"/>
  <c r="F299" i="55" s="1"/>
  <c r="A299" i="55"/>
  <c r="H301" i="55" a="1"/>
  <c r="H301" i="55" s="1"/>
  <c r="F301" i="55" a="1"/>
  <c r="F301" i="55" s="1"/>
  <c r="A301" i="55"/>
  <c r="H300" i="55" a="1"/>
  <c r="H300" i="55" s="1"/>
  <c r="F300" i="55" a="1"/>
  <c r="F300" i="55" s="1"/>
  <c r="A300" i="55"/>
  <c r="H302" i="55" a="1"/>
  <c r="H302" i="55" s="1"/>
  <c r="F302" i="55" a="1"/>
  <c r="F302" i="55" s="1"/>
  <c r="A302" i="55"/>
  <c r="H298" i="55" a="1"/>
  <c r="H298" i="55" s="1"/>
  <c r="F298" i="55" a="1"/>
  <c r="F298" i="55" s="1"/>
  <c r="A298" i="55"/>
  <c r="H303" i="55" a="1"/>
  <c r="H303" i="55" s="1"/>
  <c r="F303" i="55" a="1"/>
  <c r="F303" i="55" s="1"/>
  <c r="A303" i="55"/>
  <c r="H459" i="55" a="1"/>
  <c r="H459" i="55" s="1"/>
  <c r="F459" i="55" a="1"/>
  <c r="F459" i="55" s="1"/>
  <c r="A459" i="55"/>
  <c r="H934" i="55" a="1"/>
  <c r="H934" i="55" s="1"/>
  <c r="F934" i="55" a="1"/>
  <c r="F934" i="55" s="1"/>
  <c r="A934" i="55"/>
  <c r="H400" i="55" a="1"/>
  <c r="H400" i="55" s="1"/>
  <c r="F400" i="55" a="1"/>
  <c r="F400" i="55" s="1"/>
  <c r="A400" i="55"/>
  <c r="H805" i="55" a="1"/>
  <c r="H805" i="55" s="1"/>
  <c r="F805" i="55" a="1"/>
  <c r="F805" i="55" s="1"/>
  <c r="A805" i="55"/>
  <c r="H571" i="55" a="1"/>
  <c r="H571" i="55" s="1"/>
  <c r="F571" i="55" a="1"/>
  <c r="F571" i="55" s="1"/>
  <c r="A571" i="55"/>
  <c r="H612" i="55" a="1"/>
  <c r="H612" i="55" s="1"/>
  <c r="F612" i="55" a="1"/>
  <c r="F612" i="55" s="1"/>
  <c r="A612" i="55"/>
  <c r="H332" i="55" a="1"/>
  <c r="H332" i="55" s="1"/>
  <c r="F332" i="55" a="1"/>
  <c r="F332" i="55" s="1"/>
  <c r="A332" i="55"/>
  <c r="H334" i="55" a="1"/>
  <c r="H334" i="55" s="1"/>
  <c r="F334" i="55" a="1"/>
  <c r="F334" i="55" s="1"/>
  <c r="A334" i="55"/>
  <c r="H545" i="55" a="1"/>
  <c r="H545" i="55" s="1"/>
  <c r="F545" i="55" a="1"/>
  <c r="F545" i="55" s="1"/>
  <c r="A545" i="55"/>
  <c r="H313" i="55" a="1"/>
  <c r="H313" i="55" s="1"/>
  <c r="F313" i="55" a="1"/>
  <c r="F313" i="55" s="1"/>
  <c r="A313" i="55"/>
  <c r="H309" i="55" a="1"/>
  <c r="H309" i="55" s="1"/>
  <c r="F309" i="55" a="1"/>
  <c r="F309" i="55" s="1"/>
  <c r="A309" i="55"/>
  <c r="H295" i="55" a="1"/>
  <c r="H295" i="55" s="1"/>
  <c r="F295" i="55" a="1"/>
  <c r="F295" i="55" s="1"/>
  <c r="A295" i="55"/>
  <c r="H596" i="55" a="1"/>
  <c r="H596" i="55" s="1"/>
  <c r="F596" i="55" a="1"/>
  <c r="F596" i="55" s="1"/>
  <c r="A596" i="55"/>
  <c r="H559" i="55" a="1"/>
  <c r="H559" i="55" s="1"/>
  <c r="F559" i="55" a="1"/>
  <c r="F559" i="55" s="1"/>
  <c r="A559" i="55"/>
  <c r="H538" i="55" a="1"/>
  <c r="H538" i="55" s="1"/>
  <c r="F538" i="55" a="1"/>
  <c r="F538" i="55" s="1"/>
  <c r="A538" i="55"/>
  <c r="H15" i="55" a="1"/>
  <c r="H15" i="55" s="1"/>
  <c r="F15" i="55" a="1"/>
  <c r="F15" i="55" s="1"/>
  <c r="A15" i="55"/>
  <c r="AA1572" i="34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602" i="34"/>
  <c r="AA1601" i="34"/>
  <c r="AA1697" i="34"/>
  <c r="AA1696" i="34"/>
  <c r="AA1695" i="34"/>
  <c r="AA1694" i="34"/>
  <c r="AA1761" i="34"/>
  <c r="AA1760" i="34"/>
  <c r="AA1774" i="34"/>
  <c r="AA1773" i="34"/>
  <c r="AA2057" i="34"/>
  <c r="AA2056" i="34"/>
  <c r="AA2055" i="34"/>
  <c r="AA2076" i="34"/>
  <c r="AA2075" i="34"/>
  <c r="AA2085" i="34"/>
  <c r="AA2084" i="34"/>
  <c r="AA2083" i="34"/>
  <c r="AA2116" i="34"/>
  <c r="AA2115" i="34"/>
  <c r="AA2118" i="34"/>
  <c r="AA2173" i="34"/>
  <c r="AA2399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1784" i="34"/>
  <c r="AA1783" i="34"/>
  <c r="AA1782" i="34"/>
  <c r="AA1781" i="34"/>
  <c r="AA1780" i="34"/>
  <c r="AA1779" i="34"/>
  <c r="AA1778" i="34"/>
  <c r="AA1712" i="34"/>
  <c r="AA1711" i="34"/>
  <c r="AA1710" i="34"/>
  <c r="AA1843" i="34"/>
  <c r="C1843" i="34"/>
  <c r="B1843" i="34" s="1"/>
  <c r="AA1842" i="34"/>
  <c r="C1842" i="34"/>
  <c r="B1842" i="34" s="1"/>
  <c r="AA1821" i="34"/>
  <c r="C1821" i="34"/>
  <c r="B1821" i="34" s="1"/>
  <c r="AA1820" i="34"/>
  <c r="C1820" i="34"/>
  <c r="B1820" i="34" s="1"/>
  <c r="AA1819" i="34"/>
  <c r="C1819" i="34"/>
  <c r="B1819" i="34" s="1"/>
  <c r="AA1818" i="34"/>
  <c r="C1818" i="34"/>
  <c r="B1818" i="34" s="1"/>
  <c r="AA1817" i="34"/>
  <c r="C1817" i="34"/>
  <c r="B1817" i="34" s="1"/>
  <c r="AA1816" i="34"/>
  <c r="C1816" i="34"/>
  <c r="B1816" i="34" s="1"/>
  <c r="AA1815" i="34"/>
  <c r="C1815" i="34"/>
  <c r="B1815" i="34" s="1"/>
  <c r="AA1814" i="34"/>
  <c r="C1814" i="34"/>
  <c r="B1814" i="34" s="1"/>
  <c r="AA1813" i="34"/>
  <c r="C1813" i="34"/>
  <c r="B1813" i="34" s="1"/>
  <c r="AA1812" i="34"/>
  <c r="C1812" i="34"/>
  <c r="B1812" i="34" s="1"/>
  <c r="AA1811" i="34"/>
  <c r="C1811" i="34"/>
  <c r="B1811" i="34" s="1"/>
  <c r="AA1810" i="34"/>
  <c r="C1810" i="34"/>
  <c r="B1810" i="34" s="1"/>
  <c r="AA1809" i="34"/>
  <c r="C1809" i="34"/>
  <c r="B1809" i="34" s="1"/>
  <c r="AA1808" i="34"/>
  <c r="C1808" i="34"/>
  <c r="B1808" i="34" s="1"/>
  <c r="AA1807" i="34"/>
  <c r="C1807" i="34"/>
  <c r="B1807" i="34" s="1"/>
  <c r="AA1806" i="34"/>
  <c r="C1806" i="34"/>
  <c r="B1806" i="34" s="1"/>
  <c r="AA1805" i="34"/>
  <c r="C1805" i="34"/>
  <c r="B1805" i="34" s="1"/>
  <c r="AA1804" i="34"/>
  <c r="C1804" i="34"/>
  <c r="B1804" i="34" s="1"/>
  <c r="AA1803" i="34"/>
  <c r="C1803" i="34"/>
  <c r="B1803" i="34" s="1"/>
  <c r="AA1802" i="34"/>
  <c r="C1802" i="34"/>
  <c r="B1802" i="34" s="1"/>
  <c r="AA1831" i="34"/>
  <c r="C1831" i="34"/>
  <c r="B1831" i="34" s="1"/>
  <c r="AA1830" i="34"/>
  <c r="C1830" i="34"/>
  <c r="B1830" i="34" s="1"/>
  <c r="AA1829" i="34"/>
  <c r="C1829" i="34"/>
  <c r="B1829" i="34" s="1"/>
  <c r="AA1828" i="34"/>
  <c r="C1828" i="34"/>
  <c r="B1828" i="34" s="1"/>
  <c r="AA1827" i="34"/>
  <c r="C1827" i="34"/>
  <c r="B1827" i="34" s="1"/>
  <c r="AA1826" i="34"/>
  <c r="C1826" i="34"/>
  <c r="B1826" i="34" s="1"/>
  <c r="AA1825" i="34"/>
  <c r="C1825" i="34"/>
  <c r="B1825" i="34" s="1"/>
  <c r="AA1824" i="34"/>
  <c r="C1824" i="34"/>
  <c r="B1824" i="34" s="1"/>
  <c r="AA1823" i="34"/>
  <c r="C1823" i="34"/>
  <c r="B1823" i="34" s="1"/>
  <c r="AA1822" i="34"/>
  <c r="C1822" i="34"/>
  <c r="B1822" i="34" s="1"/>
  <c r="AA1713" i="34"/>
  <c r="AA1714" i="34"/>
  <c r="AA1715" i="34"/>
  <c r="AA1716" i="34"/>
  <c r="AA1717" i="34"/>
  <c r="AA1718" i="34"/>
  <c r="AA1719" i="34"/>
  <c r="AA1832" i="34"/>
  <c r="AA1833" i="34"/>
  <c r="AA1834" i="34"/>
  <c r="AA1835" i="34"/>
  <c r="AA1836" i="34"/>
  <c r="AA1837" i="34"/>
  <c r="AA1838" i="34"/>
  <c r="AA1839" i="34"/>
  <c r="AA1840" i="34"/>
  <c r="AA1841" i="34"/>
  <c r="AA2146" i="34"/>
  <c r="AA2147" i="34"/>
  <c r="C1711" i="34"/>
  <c r="B1711" i="34" s="1"/>
  <c r="C1710" i="34"/>
  <c r="B1710" i="34" s="1"/>
  <c r="C1847" i="34"/>
  <c r="B1847" i="34" s="1"/>
  <c r="C1785" i="34"/>
  <c r="B1785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833" i="34"/>
  <c r="B1833" i="34" s="1"/>
  <c r="C1832" i="34"/>
  <c r="B1832" i="34" s="1"/>
  <c r="C1720" i="34"/>
  <c r="B1720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838" i="34"/>
  <c r="B1838" i="34" s="1"/>
  <c r="C1837" i="34"/>
  <c r="B1837" i="34" s="1"/>
  <c r="C1836" i="34"/>
  <c r="B1836" i="34" s="1"/>
  <c r="C1835" i="34"/>
  <c r="B1835" i="34" s="1"/>
  <c r="C1834" i="34"/>
  <c r="B1834" i="34" s="1"/>
  <c r="C1778" i="34"/>
  <c r="B1778" i="34" s="1"/>
  <c r="C1841" i="34"/>
  <c r="B1841" i="34" s="1"/>
  <c r="C1840" i="34"/>
  <c r="B1840" i="34" s="1"/>
  <c r="C1839" i="34"/>
  <c r="B1839" i="34" s="1"/>
  <c r="H136" i="55" a="1"/>
  <c r="H136" i="55" s="1"/>
  <c r="F136" i="55" a="1"/>
  <c r="F136" i="55" s="1"/>
  <c r="A136" i="55"/>
  <c r="H147" i="55" a="1"/>
  <c r="H147" i="55" s="1"/>
  <c r="F147" i="55" a="1"/>
  <c r="F147" i="55" s="1"/>
  <c r="A147" i="55"/>
  <c r="H508" i="55" a="1"/>
  <c r="H508" i="55" s="1"/>
  <c r="F508" i="55" a="1"/>
  <c r="F508" i="55" s="1"/>
  <c r="A508" i="55"/>
  <c r="H788" i="55" a="1"/>
  <c r="H788" i="55" s="1"/>
  <c r="F788" i="55" a="1"/>
  <c r="F788" i="55" s="1"/>
  <c r="A788" i="55"/>
  <c r="H709" i="55" a="1"/>
  <c r="H709" i="55" s="1"/>
  <c r="F709" i="55" a="1"/>
  <c r="F709" i="55" s="1"/>
  <c r="A709" i="55"/>
  <c r="H708" i="55" a="1"/>
  <c r="H708" i="55" s="1"/>
  <c r="F708" i="55" a="1"/>
  <c r="F708" i="55" s="1"/>
  <c r="A708" i="55"/>
  <c r="H130" i="55" a="1"/>
  <c r="H130" i="55" s="1"/>
  <c r="F130" i="55" a="1"/>
  <c r="F130" i="55" s="1"/>
  <c r="A130" i="55"/>
  <c r="H163" i="55" a="1"/>
  <c r="H163" i="55" s="1"/>
  <c r="F163" i="55" a="1"/>
  <c r="F163" i="55" s="1"/>
  <c r="A163" i="55"/>
  <c r="H121" i="55" a="1"/>
  <c r="H121" i="55" s="1"/>
  <c r="F121" i="55" a="1"/>
  <c r="F121" i="55" s="1"/>
  <c r="A121" i="55"/>
  <c r="H212" i="55" a="1"/>
  <c r="H212" i="55" s="1"/>
  <c r="F212" i="55" a="1"/>
  <c r="F212" i="55" s="1"/>
  <c r="A212" i="55"/>
  <c r="H54" i="55" a="1"/>
  <c r="H54" i="55" s="1"/>
  <c r="F54" i="55" a="1"/>
  <c r="F54" i="55" s="1"/>
  <c r="A54" i="55"/>
  <c r="H137" i="55" a="1"/>
  <c r="H137" i="55" s="1"/>
  <c r="F137" i="55" a="1"/>
  <c r="F137" i="55" s="1"/>
  <c r="A137" i="55"/>
  <c r="H189" i="55" a="1"/>
  <c r="H189" i="55" s="1"/>
  <c r="F189" i="55" a="1"/>
  <c r="F189" i="55" s="1"/>
  <c r="A189" i="55"/>
  <c r="H97" i="55" a="1"/>
  <c r="H97" i="55" s="1"/>
  <c r="F97" i="55" a="1"/>
  <c r="F97" i="55" s="1"/>
  <c r="A97" i="55"/>
  <c r="H112" i="55" a="1"/>
  <c r="H112" i="55" s="1"/>
  <c r="F112" i="55" a="1"/>
  <c r="F112" i="55" s="1"/>
  <c r="A112" i="55"/>
  <c r="H162" i="55" a="1"/>
  <c r="H162" i="55" s="1"/>
  <c r="F162" i="55" a="1"/>
  <c r="F162" i="55" s="1"/>
  <c r="A162" i="55"/>
  <c r="H134" i="55" a="1"/>
  <c r="H134" i="55" s="1"/>
  <c r="F134" i="55" a="1"/>
  <c r="F134" i="55" s="1"/>
  <c r="A134" i="55"/>
  <c r="H156" i="55" a="1"/>
  <c r="H156" i="55" s="1"/>
  <c r="F156" i="55" a="1"/>
  <c r="F156" i="55" s="1"/>
  <c r="A156" i="55"/>
  <c r="H24" i="55" a="1"/>
  <c r="H24" i="55" s="1"/>
  <c r="F24" i="55" a="1"/>
  <c r="F24" i="55" s="1"/>
  <c r="A24" i="55"/>
  <c r="H90" i="55" a="1"/>
  <c r="H90" i="55" s="1"/>
  <c r="F90" i="55" a="1"/>
  <c r="F90" i="55" s="1"/>
  <c r="A90" i="55"/>
  <c r="H70" i="55" a="1"/>
  <c r="H70" i="55" s="1"/>
  <c r="F70" i="55" a="1"/>
  <c r="F70" i="55" s="1"/>
  <c r="A70" i="55"/>
  <c r="H44" i="55" a="1"/>
  <c r="H44" i="55" s="1"/>
  <c r="F44" i="55" a="1"/>
  <c r="F44" i="55" s="1"/>
  <c r="A44" i="55"/>
  <c r="C1933" i="34"/>
  <c r="B1933" i="34" s="1"/>
  <c r="C1932" i="34"/>
  <c r="B1932" i="34" s="1"/>
  <c r="C1931" i="34"/>
  <c r="B1931" i="34" s="1"/>
  <c r="Y1931" i="34" s="1"/>
  <c r="C1930" i="34"/>
  <c r="B1930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 s="1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 s="1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 s="1"/>
  <c r="C1871" i="34"/>
  <c r="B1871" i="34" s="1"/>
  <c r="C1870" i="34"/>
  <c r="B1870" i="34" s="1"/>
  <c r="C1869" i="34"/>
  <c r="B1869" i="34" s="1"/>
  <c r="C1868" i="34"/>
  <c r="B1868" i="34" s="1"/>
  <c r="C1867" i="34"/>
  <c r="B1867" i="34" s="1"/>
  <c r="Y1867" i="34" s="1"/>
  <c r="C1866" i="34"/>
  <c r="B1866" i="34" s="1"/>
  <c r="C1865" i="34"/>
  <c r="B1865" i="34" s="1"/>
  <c r="C1864" i="34"/>
  <c r="B1864" i="34" s="1"/>
  <c r="C1863" i="34"/>
  <c r="B1863" i="34" s="1"/>
  <c r="C1862" i="34"/>
  <c r="B1862" i="34" s="1"/>
  <c r="C2062" i="34"/>
  <c r="B2062" i="34" s="1"/>
  <c r="C2061" i="34"/>
  <c r="B2061" i="34" s="1"/>
  <c r="C2060" i="34"/>
  <c r="B2060" i="34" s="1"/>
  <c r="C2059" i="34"/>
  <c r="B2059" i="34" s="1"/>
  <c r="C2052" i="34"/>
  <c r="B2052" i="34" s="1"/>
  <c r="C2050" i="34"/>
  <c r="B2050" i="34" s="1"/>
  <c r="C2021" i="34"/>
  <c r="B2021" i="34" s="1"/>
  <c r="C2020" i="34"/>
  <c r="B2020" i="34" s="1"/>
  <c r="C2019" i="34"/>
  <c r="B2019" i="34" s="1"/>
  <c r="C1996" i="34"/>
  <c r="B1996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 s="1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 s="1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 s="1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 s="1"/>
  <c r="C1951" i="34"/>
  <c r="B1951" i="34" s="1"/>
  <c r="C1950" i="34"/>
  <c r="B1950" i="34" s="1"/>
  <c r="C1949" i="34"/>
  <c r="B1949" i="34" s="1"/>
  <c r="C1948" i="34"/>
  <c r="B1948" i="34" s="1"/>
  <c r="C1947" i="34"/>
  <c r="B1947" i="34" s="1"/>
  <c r="C1946" i="34"/>
  <c r="B1946" i="34" s="1"/>
  <c r="C1945" i="34"/>
  <c r="B1945" i="34" s="1"/>
  <c r="U1945" i="34" s="1"/>
  <c r="C1944" i="34"/>
  <c r="B1944" i="34" s="1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34" i="34"/>
  <c r="B1934" i="34" s="1"/>
  <c r="C2064" i="34"/>
  <c r="B2064" i="34" s="1"/>
  <c r="C2063" i="34"/>
  <c r="B2063" i="34" s="1"/>
  <c r="C1860" i="34"/>
  <c r="B1860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1" i="34"/>
  <c r="B1851" i="34" s="1"/>
  <c r="C1850" i="34"/>
  <c r="B1850" i="34" s="1"/>
  <c r="A1850" i="34" s="1"/>
  <c r="C1849" i="34"/>
  <c r="B1849" i="34" s="1"/>
  <c r="C1848" i="34"/>
  <c r="B1848" i="34" s="1"/>
  <c r="C1789" i="34"/>
  <c r="B1789" i="34" s="1"/>
  <c r="C1788" i="34"/>
  <c r="B1788" i="34" s="1"/>
  <c r="U1788" i="34" s="1"/>
  <c r="C1787" i="34"/>
  <c r="B1787" i="34" s="1"/>
  <c r="C1786" i="34"/>
  <c r="B1786" i="34" s="1"/>
  <c r="C2110" i="34"/>
  <c r="B2110" i="34" s="1"/>
  <c r="C2109" i="34"/>
  <c r="B2109" i="34" s="1"/>
  <c r="C2108" i="34"/>
  <c r="B2108" i="34" s="1"/>
  <c r="C2107" i="34"/>
  <c r="B2107" i="34" s="1"/>
  <c r="Y2107" i="34" s="1"/>
  <c r="C2106" i="34"/>
  <c r="B2106" i="34" s="1"/>
  <c r="C2105" i="34"/>
  <c r="B2105" i="34" s="1"/>
  <c r="C2104" i="34"/>
  <c r="B2104" i="34" s="1"/>
  <c r="C2089" i="34"/>
  <c r="B2089" i="34" s="1"/>
  <c r="C2088" i="34"/>
  <c r="B2088" i="34" s="1"/>
  <c r="C2087" i="34"/>
  <c r="B2087" i="34" s="1"/>
  <c r="C2072" i="34"/>
  <c r="B2072" i="34" s="1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138" i="34"/>
  <c r="B2138" i="34" s="1"/>
  <c r="C2136" i="34"/>
  <c r="B2136" i="34" s="1"/>
  <c r="C2135" i="34"/>
  <c r="B2135" i="34" s="1"/>
  <c r="C2130" i="34"/>
  <c r="B2130" i="34" s="1"/>
  <c r="C2129" i="34"/>
  <c r="B2129" i="34" s="1"/>
  <c r="C2128" i="34"/>
  <c r="B2128" i="34" s="1"/>
  <c r="C2127" i="34"/>
  <c r="B2127" i="34" s="1"/>
  <c r="C2126" i="34"/>
  <c r="B2126" i="34" s="1"/>
  <c r="C2125" i="34"/>
  <c r="B2125" i="34" s="1"/>
  <c r="C2124" i="34"/>
  <c r="B2124" i="34" s="1"/>
  <c r="C2123" i="34"/>
  <c r="B2123" i="34" s="1"/>
  <c r="C2122" i="34"/>
  <c r="B2122" i="34" s="1"/>
  <c r="C2121" i="34"/>
  <c r="B2121" i="34" s="1"/>
  <c r="C2120" i="34"/>
  <c r="B2120" i="34" s="1"/>
  <c r="C2113" i="34"/>
  <c r="B2113" i="34" s="1"/>
  <c r="C2112" i="34"/>
  <c r="B2112" i="34" s="1"/>
  <c r="C2111" i="34"/>
  <c r="B2111" i="34" s="1"/>
  <c r="C2186" i="34"/>
  <c r="B2186" i="34" s="1"/>
  <c r="C2185" i="34"/>
  <c r="B2185" i="34" s="1"/>
  <c r="C2184" i="34"/>
  <c r="B2184" i="34" s="1"/>
  <c r="C2183" i="34"/>
  <c r="B2183" i="34" s="1"/>
  <c r="C2182" i="34"/>
  <c r="B2182" i="34" s="1"/>
  <c r="C2181" i="34"/>
  <c r="B2181" i="34" s="1"/>
  <c r="C2167" i="34"/>
  <c r="B2167" i="34" s="1"/>
  <c r="C2166" i="34"/>
  <c r="B2166" i="34" s="1"/>
  <c r="C2159" i="34"/>
  <c r="B2159" i="34" s="1"/>
  <c r="C2158" i="34"/>
  <c r="B2158" i="34" s="1"/>
  <c r="C2157" i="34"/>
  <c r="B2157" i="34" s="1"/>
  <c r="C2156" i="34"/>
  <c r="B2156" i="34" s="1"/>
  <c r="C2155" i="34"/>
  <c r="B2155" i="34" s="1"/>
  <c r="C2150" i="34"/>
  <c r="B2150" i="34" s="1"/>
  <c r="C2149" i="34"/>
  <c r="B2149" i="34" s="1"/>
  <c r="C2141" i="34"/>
  <c r="B2141" i="34" s="1"/>
  <c r="C2140" i="34"/>
  <c r="B2140" i="34" s="1"/>
  <c r="C2139" i="34"/>
  <c r="B2139" i="34" s="1"/>
  <c r="C2339" i="34"/>
  <c r="B2339" i="34" s="1"/>
  <c r="C2338" i="34"/>
  <c r="B2338" i="34" s="1"/>
  <c r="C2337" i="34"/>
  <c r="B2337" i="34" s="1"/>
  <c r="C2336" i="34"/>
  <c r="B2336" i="34" s="1"/>
  <c r="C2294" i="34"/>
  <c r="B2294" i="34" s="1"/>
  <c r="C2284" i="34"/>
  <c r="B2284" i="34" s="1"/>
  <c r="C2345" i="34"/>
  <c r="B2345" i="34" s="1"/>
  <c r="C2344" i="34"/>
  <c r="B2344" i="34" s="1"/>
  <c r="C2343" i="34"/>
  <c r="B2343" i="34" s="1"/>
  <c r="C2342" i="34"/>
  <c r="B2342" i="34" s="1"/>
  <c r="C2341" i="34"/>
  <c r="B2341" i="34" s="1"/>
  <c r="C2340" i="34"/>
  <c r="B2340" i="34" s="1"/>
  <c r="H384" i="55" a="1"/>
  <c r="H384" i="55" s="1"/>
  <c r="F384" i="55" a="1"/>
  <c r="F384" i="55" s="1"/>
  <c r="A384" i="55"/>
  <c r="H643" i="55" a="1"/>
  <c r="H643" i="55" s="1"/>
  <c r="F643" i="55" a="1"/>
  <c r="F643" i="55" s="1"/>
  <c r="A643" i="55"/>
  <c r="H927" i="55" a="1"/>
  <c r="H927" i="55" s="1"/>
  <c r="F927" i="55" a="1"/>
  <c r="F927" i="55" s="1"/>
  <c r="A927" i="55"/>
  <c r="H720" i="55" a="1"/>
  <c r="H720" i="55" s="1"/>
  <c r="F720" i="55" a="1"/>
  <c r="F720" i="55" s="1"/>
  <c r="A720" i="55"/>
  <c r="H914" i="55" a="1"/>
  <c r="H914" i="55" s="1"/>
  <c r="F914" i="55" a="1"/>
  <c r="F914" i="55" s="1"/>
  <c r="A914" i="55"/>
  <c r="H948" i="55" a="1"/>
  <c r="H948" i="55" s="1"/>
  <c r="F948" i="55" a="1"/>
  <c r="F948" i="55" s="1"/>
  <c r="A948" i="55"/>
  <c r="H866" i="55" a="1"/>
  <c r="H866" i="55" s="1"/>
  <c r="F866" i="55" a="1"/>
  <c r="F866" i="55" s="1"/>
  <c r="A866" i="55"/>
  <c r="H426" i="55" a="1"/>
  <c r="H426" i="55" s="1"/>
  <c r="F426" i="55" a="1"/>
  <c r="F426" i="55" s="1"/>
  <c r="A426" i="55"/>
  <c r="H675" i="55" a="1"/>
  <c r="H675" i="55" s="1"/>
  <c r="F675" i="55" a="1"/>
  <c r="F675" i="55" s="1"/>
  <c r="A675" i="55"/>
  <c r="H14" i="55" a="1"/>
  <c r="H14" i="55" s="1"/>
  <c r="F14" i="55" a="1"/>
  <c r="F14" i="55" s="1"/>
  <c r="A14" i="55"/>
  <c r="H104" i="55" a="1"/>
  <c r="H104" i="55" s="1"/>
  <c r="F104" i="55" a="1"/>
  <c r="F104" i="55" s="1"/>
  <c r="A104" i="55"/>
  <c r="H812" i="55" a="1"/>
  <c r="H812" i="55" s="1"/>
  <c r="F812" i="55" a="1"/>
  <c r="F812" i="55" s="1"/>
  <c r="A812" i="55"/>
  <c r="H351" i="55" a="1"/>
  <c r="H351" i="55" s="1"/>
  <c r="F351" i="55" a="1"/>
  <c r="F351" i="55" s="1"/>
  <c r="A351" i="55"/>
  <c r="H799" i="55" a="1"/>
  <c r="H799" i="55" s="1"/>
  <c r="F799" i="55" a="1"/>
  <c r="F799" i="55" s="1"/>
  <c r="A799" i="55"/>
  <c r="H715" i="55" a="1"/>
  <c r="H715" i="55" s="1"/>
  <c r="F715" i="55" a="1"/>
  <c r="F715" i="55" s="1"/>
  <c r="A715" i="55"/>
  <c r="H721" i="55" a="1"/>
  <c r="H721" i="55" s="1"/>
  <c r="F721" i="55" a="1"/>
  <c r="F721" i="55" s="1"/>
  <c r="A721" i="55"/>
  <c r="H604" i="55" a="1"/>
  <c r="H604" i="55" s="1"/>
  <c r="F604" i="55" a="1"/>
  <c r="F604" i="55" s="1"/>
  <c r="A604" i="55"/>
  <c r="A38" i="70"/>
  <c r="A39" i="70"/>
  <c r="A40" i="70"/>
  <c r="A41" i="70"/>
  <c r="A42" i="70"/>
  <c r="C1723" i="34"/>
  <c r="B1723" i="34" s="1"/>
  <c r="C1742" i="34"/>
  <c r="B1742" i="34" s="1"/>
  <c r="C1741" i="34"/>
  <c r="B1741" i="34" s="1"/>
  <c r="C1740" i="34"/>
  <c r="B1740" i="34" s="1"/>
  <c r="C1739" i="34"/>
  <c r="B1739" i="34" s="1"/>
  <c r="C1732" i="34"/>
  <c r="B1732" i="34" s="1"/>
  <c r="C1731" i="34"/>
  <c r="B1731" i="34" s="1"/>
  <c r="C1730" i="34"/>
  <c r="B1730" i="34" s="1"/>
  <c r="C1729" i="34"/>
  <c r="B1729" i="34" s="1"/>
  <c r="C1728" i="34"/>
  <c r="B1728" i="34" s="1"/>
  <c r="C1750" i="34"/>
  <c r="B1750" i="34" s="1"/>
  <c r="C1749" i="34"/>
  <c r="B1749" i="34" s="1"/>
  <c r="C1743" i="34"/>
  <c r="B1743" i="34" s="1"/>
  <c r="C2348" i="34"/>
  <c r="B2348" i="34" s="1"/>
  <c r="C2347" i="34"/>
  <c r="B2347" i="34" s="1"/>
  <c r="C2346" i="34"/>
  <c r="B2346" i="34" s="1"/>
  <c r="C2349" i="34"/>
  <c r="B2349" i="34" s="1"/>
  <c r="C1722" i="34"/>
  <c r="B1722" i="34" s="1"/>
  <c r="C1721" i="34"/>
  <c r="B1721" i="34" s="1"/>
  <c r="C2400" i="34"/>
  <c r="B240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116" i="34"/>
  <c r="B2116" i="34" s="1"/>
  <c r="C2115" i="34"/>
  <c r="B2115" i="34" s="1"/>
  <c r="C2086" i="34"/>
  <c r="B2086" i="34" s="1"/>
  <c r="C2085" i="34"/>
  <c r="B2085" i="34" s="1"/>
  <c r="C2084" i="34"/>
  <c r="B2084" i="34" s="1"/>
  <c r="C2083" i="34"/>
  <c r="B2083" i="34" s="1"/>
  <c r="C2369" i="34"/>
  <c r="B2369" i="34" s="1"/>
  <c r="C2174" i="34"/>
  <c r="B2174" i="34" s="1"/>
  <c r="C2173" i="34"/>
  <c r="B2173" i="34" s="1"/>
  <c r="C2119" i="34"/>
  <c r="B2119" i="34" s="1"/>
  <c r="C2118" i="34"/>
  <c r="B2118" i="34" s="1"/>
  <c r="C2117" i="34"/>
  <c r="B2117" i="34" s="1"/>
  <c r="C2375" i="34"/>
  <c r="B2375" i="34" s="1"/>
  <c r="C2374" i="34"/>
  <c r="B2374" i="34" s="1"/>
  <c r="C2373" i="34"/>
  <c r="B2373" i="34" s="1"/>
  <c r="C2372" i="34"/>
  <c r="B2372" i="34" s="1"/>
  <c r="C2371" i="34"/>
  <c r="B2371" i="34" s="1"/>
  <c r="C2370" i="34"/>
  <c r="B2370" i="34" s="1"/>
  <c r="C2055" i="34"/>
  <c r="B2055" i="34" s="1"/>
  <c r="C1775" i="34"/>
  <c r="B1775" i="34" s="1"/>
  <c r="C1774" i="34"/>
  <c r="B1774" i="34" s="1"/>
  <c r="C1773" i="34"/>
  <c r="B1773" i="34" s="1"/>
  <c r="C1762" i="34"/>
  <c r="B1762" i="34" s="1"/>
  <c r="C1761" i="34"/>
  <c r="B1761" i="34" s="1"/>
  <c r="C1760" i="34"/>
  <c r="B1760" i="34" s="1"/>
  <c r="C1698" i="34"/>
  <c r="B1698" i="34" s="1"/>
  <c r="C1697" i="34"/>
  <c r="B1697" i="34" s="1"/>
  <c r="C1696" i="34"/>
  <c r="B1696" i="34" s="1"/>
  <c r="C1695" i="34"/>
  <c r="B1695" i="34" s="1"/>
  <c r="C1694" i="34"/>
  <c r="B1694" i="34" s="1"/>
  <c r="C2075" i="34"/>
  <c r="B2075" i="34" s="1"/>
  <c r="C2058" i="34"/>
  <c r="B2058" i="34" s="1"/>
  <c r="C2057" i="34"/>
  <c r="B2057" i="34" s="1"/>
  <c r="C2056" i="34"/>
  <c r="B2056" i="34" s="1"/>
  <c r="C2377" i="34"/>
  <c r="B2377" i="34" s="1"/>
  <c r="C2376" i="34"/>
  <c r="B2376" i="34" s="1"/>
  <c r="C2077" i="34"/>
  <c r="B2077" i="34" s="1"/>
  <c r="C2076" i="34"/>
  <c r="B2076" i="34" s="1"/>
  <c r="C2154" i="34"/>
  <c r="B2154" i="34" s="1"/>
  <c r="C2153" i="34"/>
  <c r="B2153" i="34" s="1"/>
  <c r="C1691" i="34"/>
  <c r="B1691" i="34" s="1"/>
  <c r="C1690" i="34"/>
  <c r="B1690" i="34" s="1"/>
  <c r="C1801" i="34"/>
  <c r="B1801" i="34" s="1"/>
  <c r="C1800" i="34"/>
  <c r="B1800" i="34" s="1"/>
  <c r="C2368" i="34"/>
  <c r="B2368" i="34" s="1"/>
  <c r="C2367" i="34"/>
  <c r="B2367" i="34" s="1"/>
  <c r="C2146" i="34"/>
  <c r="B2146" i="34" s="1"/>
  <c r="C2378" i="34"/>
  <c r="B2378" i="34" s="1"/>
  <c r="N12" i="34"/>
  <c r="R12" i="34"/>
  <c r="S12" i="34"/>
  <c r="T12" i="34"/>
  <c r="W12" i="34"/>
  <c r="AA1426" i="34"/>
  <c r="C1426" i="34"/>
  <c r="B1426" i="34" s="1"/>
  <c r="AA1425" i="34"/>
  <c r="C1425" i="34"/>
  <c r="B1425" i="34" s="1"/>
  <c r="AA1427" i="34"/>
  <c r="C1427" i="34"/>
  <c r="B1427" i="34" s="1"/>
  <c r="C2164" i="34"/>
  <c r="B2164" i="34" s="1"/>
  <c r="C2163" i="34"/>
  <c r="B2163" i="34" s="1"/>
  <c r="C2178" i="34"/>
  <c r="B2178" i="34" s="1"/>
  <c r="C2179" i="34"/>
  <c r="C2180" i="34"/>
  <c r="B2180" i="34" s="1"/>
  <c r="C2267" i="34"/>
  <c r="C2268" i="34"/>
  <c r="C2269" i="34"/>
  <c r="C2151" i="34"/>
  <c r="B2151" i="34" s="1"/>
  <c r="C2152" i="34"/>
  <c r="C2015" i="34"/>
  <c r="C2016" i="34"/>
  <c r="C2132" i="34"/>
  <c r="B2132" i="34" s="1"/>
  <c r="C2133" i="34"/>
  <c r="C1769" i="34"/>
  <c r="C1770" i="34"/>
  <c r="C1798" i="34"/>
  <c r="B1798" i="34" s="1"/>
  <c r="C1799" i="34"/>
  <c r="C2013" i="34"/>
  <c r="C2014" i="34"/>
  <c r="C2147" i="34"/>
  <c r="B2147" i="34" s="1"/>
  <c r="C2148" i="34"/>
  <c r="C2103" i="34"/>
  <c r="B2103" i="34" s="1"/>
  <c r="C2091" i="34"/>
  <c r="B2091" i="34" s="1"/>
  <c r="C2082" i="34"/>
  <c r="B2082" i="34" s="1"/>
  <c r="C2027" i="34"/>
  <c r="B2027" i="34" s="1"/>
  <c r="C2028" i="34"/>
  <c r="C2030" i="34"/>
  <c r="C2073" i="34"/>
  <c r="C2078" i="34"/>
  <c r="B2078" i="34" s="1"/>
  <c r="C2079" i="34"/>
  <c r="C2098" i="34"/>
  <c r="C2025" i="34"/>
  <c r="C2026" i="34"/>
  <c r="B2026" i="34" s="1"/>
  <c r="C2029" i="34"/>
  <c r="C2031" i="34"/>
  <c r="C2074" i="34"/>
  <c r="C2080" i="34"/>
  <c r="B2080" i="34" s="1"/>
  <c r="C2081" i="34"/>
  <c r="C2090" i="34"/>
  <c r="C2099" i="34"/>
  <c r="C2101" i="34"/>
  <c r="B2101" i="34" s="1"/>
  <c r="C2102" i="34"/>
  <c r="C2100" i="34"/>
  <c r="C2160" i="34"/>
  <c r="C2169" i="34"/>
  <c r="B2169" i="34" s="1"/>
  <c r="C2170" i="34"/>
  <c r="C2171" i="34"/>
  <c r="C2175" i="34"/>
  <c r="C2176" i="34"/>
  <c r="B2176" i="34" s="1"/>
  <c r="C2266" i="34"/>
  <c r="C2161" i="34"/>
  <c r="C2162" i="34"/>
  <c r="C2165" i="34"/>
  <c r="B2165" i="34" s="1"/>
  <c r="C2172" i="34"/>
  <c r="C2177" i="34"/>
  <c r="C1766" i="34"/>
  <c r="B1766" i="34" s="1"/>
  <c r="C1765" i="34"/>
  <c r="B1765" i="34" s="1"/>
  <c r="C1777" i="34"/>
  <c r="B1777" i="34" s="1"/>
  <c r="C1772" i="34"/>
  <c r="B1772" i="34" s="1"/>
  <c r="C1764" i="34"/>
  <c r="C1768" i="34"/>
  <c r="B1768" i="34" s="1"/>
  <c r="C1771" i="34"/>
  <c r="C1776" i="34"/>
  <c r="C1794" i="34"/>
  <c r="C1795" i="34"/>
  <c r="B1795" i="34" s="1"/>
  <c r="C1797" i="34"/>
  <c r="C1853" i="34"/>
  <c r="C2023" i="34"/>
  <c r="C2024" i="34"/>
  <c r="B2024" i="34" s="1"/>
  <c r="C1703" i="34"/>
  <c r="B1703" i="34" s="1"/>
  <c r="C1689" i="34"/>
  <c r="B1689" i="34" s="1"/>
  <c r="C1686" i="34"/>
  <c r="C1699" i="34"/>
  <c r="B1699" i="34" s="1"/>
  <c r="C1700" i="34"/>
  <c r="C1708" i="34"/>
  <c r="C1724" i="34"/>
  <c r="C1725" i="34"/>
  <c r="B1725" i="34" s="1"/>
  <c r="C1733" i="34"/>
  <c r="C1744" i="34"/>
  <c r="C1687" i="34"/>
  <c r="C1688" i="34"/>
  <c r="B1688" i="34" s="1"/>
  <c r="C1701" i="34"/>
  <c r="C1702" i="34"/>
  <c r="C1709" i="34"/>
  <c r="C1726" i="34"/>
  <c r="B1726" i="34" s="1"/>
  <c r="C1727" i="34"/>
  <c r="C1734" i="34"/>
  <c r="C1745" i="34"/>
  <c r="C1746" i="34"/>
  <c r="B1746" i="34" s="1"/>
  <c r="C1747" i="34"/>
  <c r="C1748" i="34"/>
  <c r="C1763" i="34"/>
  <c r="C1767" i="34"/>
  <c r="B1767" i="34" s="1"/>
  <c r="C1790" i="34"/>
  <c r="C1793" i="34"/>
  <c r="C1796" i="34"/>
  <c r="C1852" i="34"/>
  <c r="B1852" i="34" s="1"/>
  <c r="C944" i="34"/>
  <c r="B944" i="34" s="1"/>
  <c r="C943" i="34"/>
  <c r="B943" i="34" s="1"/>
  <c r="C2641" i="34"/>
  <c r="B2641" i="34" s="1"/>
  <c r="C2640" i="34"/>
  <c r="B2640" i="34" s="1"/>
  <c r="C2639" i="34"/>
  <c r="B2639" i="34" s="1"/>
  <c r="C2638" i="34"/>
  <c r="B2638" i="34" s="1"/>
  <c r="C2637" i="34"/>
  <c r="B2637" i="34" s="1"/>
  <c r="C2636" i="34"/>
  <c r="B2636" i="34" s="1"/>
  <c r="C2635" i="34"/>
  <c r="B2635" i="34" s="1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366" i="34"/>
  <c r="B2366" i="34" s="1"/>
  <c r="C2365" i="34"/>
  <c r="B2365" i="34" s="1"/>
  <c r="C2364" i="34"/>
  <c r="B2364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908" i="34"/>
  <c r="B908" i="34" s="1"/>
  <c r="C907" i="34"/>
  <c r="B907" i="34" s="1"/>
  <c r="C906" i="34"/>
  <c r="B906" i="34" s="1"/>
  <c r="C2012" i="34"/>
  <c r="B2012" i="34" s="1"/>
  <c r="C2011" i="34"/>
  <c r="B2011" i="34" s="1"/>
  <c r="C2010" i="34"/>
  <c r="B2010" i="34" s="1"/>
  <c r="C2009" i="34"/>
  <c r="B2009" i="34" s="1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221" i="34"/>
  <c r="B221" i="34" s="1"/>
  <c r="C220" i="34"/>
  <c r="B220" i="34" s="1"/>
  <c r="C219" i="34"/>
  <c r="B219" i="34" s="1"/>
  <c r="C337" i="34"/>
  <c r="B337" i="34" s="1"/>
  <c r="C336" i="34"/>
  <c r="B336" i="34" s="1"/>
  <c r="C335" i="34"/>
  <c r="B335" i="34" s="1"/>
  <c r="C590" i="34"/>
  <c r="B590" i="34" s="1"/>
  <c r="C589" i="34"/>
  <c r="B589" i="34" s="1"/>
  <c r="C588" i="34"/>
  <c r="B588" i="34" s="1"/>
  <c r="C942" i="34"/>
  <c r="B942" i="34" s="1"/>
  <c r="C1136" i="34"/>
  <c r="B1136" i="34" s="1"/>
  <c r="Y1136" i="34" s="1"/>
  <c r="C1135" i="34"/>
  <c r="B1135" i="34" s="1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A1595" i="34" s="1"/>
  <c r="C1596" i="34"/>
  <c r="B1596" i="34" s="1"/>
  <c r="C1597" i="34"/>
  <c r="B1597" i="34" s="1"/>
  <c r="C1598" i="34"/>
  <c r="B1598" i="34" s="1"/>
  <c r="C1599" i="34"/>
  <c r="B1599" i="34" s="1"/>
  <c r="C1600" i="34"/>
  <c r="B1600" i="34" s="1"/>
  <c r="C235" i="34"/>
  <c r="C236" i="34"/>
  <c r="C100" i="34"/>
  <c r="C1587" i="34"/>
  <c r="B1587" i="34" s="1"/>
  <c r="C1586" i="34"/>
  <c r="B1586" i="34" s="1"/>
  <c r="C5539" i="34"/>
  <c r="C5540" i="34"/>
  <c r="C5541" i="34"/>
  <c r="C5542" i="34"/>
  <c r="C5543" i="34"/>
  <c r="C5544" i="34"/>
  <c r="C5546" i="34"/>
  <c r="C5547" i="34"/>
  <c r="C5548" i="34"/>
  <c r="C5549" i="34"/>
  <c r="C5550" i="34"/>
  <c r="C5551" i="34"/>
  <c r="C5552" i="34"/>
  <c r="C5553" i="34"/>
  <c r="C5554" i="34"/>
  <c r="C5555" i="34"/>
  <c r="C5556" i="34"/>
  <c r="C5557" i="34"/>
  <c r="C5558" i="34"/>
  <c r="C5559" i="34"/>
  <c r="C5560" i="34"/>
  <c r="C5561" i="34"/>
  <c r="C5562" i="34"/>
  <c r="C5563" i="34"/>
  <c r="C5564" i="34"/>
  <c r="C5565" i="34"/>
  <c r="C5566" i="34"/>
  <c r="C5567" i="34"/>
  <c r="C5568" i="34"/>
  <c r="C5569" i="34"/>
  <c r="C5570" i="34"/>
  <c r="C5571" i="34"/>
  <c r="C5572" i="34"/>
  <c r="C5573" i="34"/>
  <c r="C5574" i="34"/>
  <c r="C5575" i="34"/>
  <c r="C5576" i="34"/>
  <c r="C5577" i="34"/>
  <c r="C5578" i="34"/>
  <c r="C5579" i="34"/>
  <c r="C5580" i="34"/>
  <c r="C5581" i="34"/>
  <c r="C5582" i="34"/>
  <c r="C5583" i="34"/>
  <c r="C5584" i="34"/>
  <c r="C5585" i="34"/>
  <c r="C5586" i="34"/>
  <c r="C5587" i="34"/>
  <c r="C5588" i="34"/>
  <c r="C5589" i="34"/>
  <c r="C5483" i="34"/>
  <c r="C5484" i="34"/>
  <c r="C5485" i="34"/>
  <c r="C5486" i="34"/>
  <c r="C5487" i="34"/>
  <c r="C5488" i="34"/>
  <c r="C5489" i="34"/>
  <c r="C5490" i="34"/>
  <c r="C5491" i="34"/>
  <c r="C5492" i="34"/>
  <c r="C5493" i="34"/>
  <c r="C5494" i="34"/>
  <c r="C5495" i="34"/>
  <c r="C5496" i="34"/>
  <c r="C5497" i="34"/>
  <c r="C5498" i="34"/>
  <c r="C5499" i="34"/>
  <c r="C5500" i="34"/>
  <c r="C5501" i="34"/>
  <c r="C5502" i="34"/>
  <c r="C5503" i="34"/>
  <c r="C5504" i="34"/>
  <c r="C5505" i="34"/>
  <c r="C5506" i="34"/>
  <c r="C5507" i="34"/>
  <c r="C5508" i="34"/>
  <c r="C5509" i="34"/>
  <c r="C5510" i="34"/>
  <c r="C5511" i="34"/>
  <c r="C5512" i="34"/>
  <c r="C5513" i="34"/>
  <c r="C5514" i="34"/>
  <c r="C5515" i="34"/>
  <c r="C5516" i="34"/>
  <c r="C5517" i="34"/>
  <c r="C5518" i="34"/>
  <c r="C5519" i="34"/>
  <c r="C5520" i="34"/>
  <c r="C5523" i="34"/>
  <c r="C5524" i="34"/>
  <c r="C5525" i="34"/>
  <c r="C5526" i="34"/>
  <c r="C5527" i="34"/>
  <c r="C5528" i="34"/>
  <c r="C5529" i="34"/>
  <c r="C5530" i="34"/>
  <c r="C5531" i="34"/>
  <c r="C5532" i="34"/>
  <c r="C5533" i="34"/>
  <c r="C5534" i="34"/>
  <c r="C5535" i="34"/>
  <c r="C5536" i="34"/>
  <c r="C5538" i="34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4555" i="34"/>
  <c r="B4555" i="34" s="1"/>
  <c r="C4554" i="34"/>
  <c r="B4554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 s="1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 s="1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93" i="34"/>
  <c r="B4593" i="34" s="1"/>
  <c r="C4592" i="34"/>
  <c r="B4592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17" i="34"/>
  <c r="B4517" i="34" s="1"/>
  <c r="C4516" i="34"/>
  <c r="B4516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08" i="34"/>
  <c r="B4508" i="34" s="1"/>
  <c r="C4507" i="34"/>
  <c r="B4507" i="34" s="1"/>
  <c r="C4506" i="34"/>
  <c r="B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54" i="34"/>
  <c r="B4454" i="34" s="1"/>
  <c r="C4453" i="34"/>
  <c r="B4453" i="34" s="1"/>
  <c r="C4452" i="34"/>
  <c r="B4452" i="34" s="1"/>
  <c r="C4451" i="34"/>
  <c r="B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79" i="34"/>
  <c r="B4479" i="34" s="1"/>
  <c r="C4478" i="34"/>
  <c r="B4478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 s="1"/>
  <c r="Q77" i="60"/>
  <c r="C77" i="60" s="1"/>
  <c r="Q87" i="60"/>
  <c r="C87" i="60" s="1"/>
  <c r="Q93" i="60"/>
  <c r="C93" i="60" s="1"/>
  <c r="C4417" i="34"/>
  <c r="B4417" i="34" s="1"/>
  <c r="C4416" i="34"/>
  <c r="B4416" i="34" s="1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C4407" i="34"/>
  <c r="B4407" i="34" s="1"/>
  <c r="C4424" i="34"/>
  <c r="B4424" i="34" s="1"/>
  <c r="C4423" i="34"/>
  <c r="B4423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 s="1"/>
  <c r="Q85" i="60"/>
  <c r="C85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1" i="60"/>
  <c r="C91" i="60" s="1"/>
  <c r="Q90" i="60"/>
  <c r="C90" i="60" s="1"/>
  <c r="Q89" i="60"/>
  <c r="C89" i="60" s="1"/>
  <c r="Q88" i="60"/>
  <c r="C88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C5306" i="34"/>
  <c r="B5306" i="34" s="1"/>
  <c r="C5305" i="34"/>
  <c r="B5305" i="34" s="1"/>
  <c r="C5304" i="34"/>
  <c r="B5304" i="34" s="1"/>
  <c r="C5303" i="34"/>
  <c r="B5303" i="34" s="1"/>
  <c r="C5302" i="34"/>
  <c r="B5302" i="34" s="1"/>
  <c r="C5301" i="34"/>
  <c r="B5301" i="34" s="1"/>
  <c r="C5300" i="34"/>
  <c r="B5300" i="34" s="1"/>
  <c r="C5299" i="34"/>
  <c r="B5299" i="34" s="1"/>
  <c r="C5298" i="34"/>
  <c r="B5298" i="34" s="1"/>
  <c r="C5297" i="34"/>
  <c r="B5297" i="34" s="1"/>
  <c r="C5296" i="34"/>
  <c r="B5296" i="34" s="1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276" i="34"/>
  <c r="B5276" i="34" s="1"/>
  <c r="C5275" i="34"/>
  <c r="B5275" i="34" s="1"/>
  <c r="C5274" i="34"/>
  <c r="B5274" i="34" s="1"/>
  <c r="C5273" i="34"/>
  <c r="B5273" i="34" s="1"/>
  <c r="C5272" i="34"/>
  <c r="B5272" i="34" s="1"/>
  <c r="C5271" i="34"/>
  <c r="B5271" i="34" s="1"/>
  <c r="C5270" i="34"/>
  <c r="B5270" i="34" s="1"/>
  <c r="C5269" i="34"/>
  <c r="B5269" i="34" s="1"/>
  <c r="C5268" i="34"/>
  <c r="B5268" i="34" s="1"/>
  <c r="C5267" i="34"/>
  <c r="B5267" i="34" s="1"/>
  <c r="C5266" i="34"/>
  <c r="B5266" i="34" s="1"/>
  <c r="C5265" i="34"/>
  <c r="B5265" i="34" s="1"/>
  <c r="C5264" i="34"/>
  <c r="B5264" i="34" s="1"/>
  <c r="C5263" i="34"/>
  <c r="B5263" i="34" s="1"/>
  <c r="C5262" i="34"/>
  <c r="B5262" i="34" s="1"/>
  <c r="C5261" i="34"/>
  <c r="B5261" i="34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Q26" i="60"/>
  <c r="C26" i="60" s="1"/>
  <c r="Q27" i="60"/>
  <c r="C27" i="60"/>
  <c r="Q28" i="60"/>
  <c r="C28" i="60" s="1"/>
  <c r="Q29" i="60"/>
  <c r="C29" i="60"/>
  <c r="Q30" i="60"/>
  <c r="C30" i="60" s="1"/>
  <c r="Q31" i="60"/>
  <c r="C31" i="60"/>
  <c r="Q32" i="60"/>
  <c r="C32" i="60" s="1"/>
  <c r="Q33" i="60"/>
  <c r="C33" i="60"/>
  <c r="Q34" i="60"/>
  <c r="C34" i="60" s="1"/>
  <c r="Q35" i="60"/>
  <c r="C35" i="60"/>
  <c r="Q36" i="60"/>
  <c r="C36" i="60" s="1"/>
  <c r="Q37" i="60"/>
  <c r="C37" i="60"/>
  <c r="Q38" i="60"/>
  <c r="C38" i="60" s="1"/>
  <c r="Q39" i="60"/>
  <c r="C39" i="60"/>
  <c r="Q40" i="60"/>
  <c r="C40" i="60" s="1"/>
  <c r="Q41" i="60"/>
  <c r="C41" i="60"/>
  <c r="Q42" i="60"/>
  <c r="C42" i="60" s="1"/>
  <c r="Q43" i="60"/>
  <c r="C43" i="60"/>
  <c r="Q44" i="60"/>
  <c r="C44" i="60" s="1"/>
  <c r="Q45" i="60"/>
  <c r="C45" i="60"/>
  <c r="Q46" i="60"/>
  <c r="C46" i="60" s="1"/>
  <c r="Q47" i="60"/>
  <c r="C47" i="60"/>
  <c r="Q48" i="60"/>
  <c r="C48" i="60" s="1"/>
  <c r="Q49" i="60"/>
  <c r="C49" i="60"/>
  <c r="Q50" i="60"/>
  <c r="C50" i="60" s="1"/>
  <c r="Q51" i="60"/>
  <c r="C51" i="60"/>
  <c r="Q52" i="60"/>
  <c r="C52" i="60" s="1"/>
  <c r="Q53" i="60"/>
  <c r="C53" i="60"/>
  <c r="Q54" i="60"/>
  <c r="C54" i="60" s="1"/>
  <c r="Q55" i="60"/>
  <c r="C55" i="60"/>
  <c r="Q56" i="60"/>
  <c r="C56" i="60" s="1"/>
  <c r="Q57" i="60"/>
  <c r="C57" i="60"/>
  <c r="Q58" i="60"/>
  <c r="C58" i="60" s="1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8" i="34"/>
  <c r="AA1309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467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375" i="34"/>
  <c r="AA1374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264" i="34"/>
  <c r="AA1263" i="34"/>
  <c r="AA1262" i="34"/>
  <c r="AA1261" i="34"/>
  <c r="AA1260" i="34"/>
  <c r="AA1259" i="34"/>
  <c r="AA1258" i="34"/>
  <c r="AA1257" i="34"/>
  <c r="AA1256" i="34"/>
  <c r="AA1255" i="34"/>
  <c r="AA1088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57" i="34"/>
  <c r="AA956" i="34"/>
  <c r="AA955" i="34"/>
  <c r="AA954" i="34"/>
  <c r="AA953" i="34"/>
  <c r="AA952" i="34"/>
  <c r="AA951" i="34"/>
  <c r="AA807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63" i="34"/>
  <c r="AA662" i="34"/>
  <c r="AA661" i="34"/>
  <c r="AA660" i="34"/>
  <c r="AA600" i="34"/>
  <c r="AA599" i="34"/>
  <c r="AA535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493" i="34"/>
  <c r="AA492" i="34"/>
  <c r="AA491" i="34"/>
  <c r="AA490" i="34"/>
  <c r="AA489" i="34"/>
  <c r="AA488" i="34"/>
  <c r="AA487" i="34"/>
  <c r="AA486" i="34"/>
  <c r="AA485" i="34"/>
  <c r="AA484" i="34"/>
  <c r="AA483" i="34"/>
  <c r="AA457" i="34"/>
  <c r="AA456" i="34"/>
  <c r="AA455" i="34"/>
  <c r="AA454" i="34"/>
  <c r="AA409" i="34"/>
  <c r="AA408" i="34"/>
  <c r="AA407" i="34"/>
  <c r="AA1423" i="34"/>
  <c r="AA1422" i="34"/>
  <c r="AA1421" i="34"/>
  <c r="AA1420" i="34"/>
  <c r="AA1396" i="34"/>
  <c r="AA1271" i="34"/>
  <c r="AA1249" i="34"/>
  <c r="AA603" i="34"/>
  <c r="AA602" i="34"/>
  <c r="AA547" i="34"/>
  <c r="AA51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3" i="34"/>
  <c r="AA502" i="34"/>
  <c r="AA501" i="34"/>
  <c r="AA500" i="34"/>
  <c r="AA499" i="34"/>
  <c r="AA498" i="34"/>
  <c r="AA497" i="34"/>
  <c r="AA452" i="34"/>
  <c r="AA451" i="34"/>
  <c r="AA450" i="34"/>
  <c r="AA449" i="34"/>
  <c r="AA447" i="34"/>
  <c r="AA446" i="34"/>
  <c r="AA421" i="34"/>
  <c r="AA419" i="34"/>
  <c r="AA418" i="34"/>
  <c r="AA417" i="34"/>
  <c r="AA416" i="34"/>
  <c r="AA415" i="34"/>
  <c r="AA414" i="34"/>
  <c r="AA395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23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89" i="34"/>
  <c r="AA288" i="34"/>
  <c r="AA287" i="34"/>
  <c r="AA286" i="34"/>
  <c r="AA268" i="34"/>
  <c r="AA267" i="34"/>
  <c r="AA266" i="34"/>
  <c r="AA265" i="34"/>
  <c r="AA263" i="34"/>
  <c r="AA262" i="34"/>
  <c r="AA261" i="34"/>
  <c r="AA260" i="34"/>
  <c r="AA259" i="34"/>
  <c r="AA258" i="34"/>
  <c r="AA257" i="34"/>
  <c r="AA256" i="34"/>
  <c r="AA254" i="34"/>
  <c r="AA253" i="34"/>
  <c r="AA252" i="34"/>
  <c r="AA251" i="34"/>
  <c r="AA229" i="34"/>
  <c r="AA206" i="34"/>
  <c r="AA205" i="34"/>
  <c r="AA204" i="34"/>
  <c r="AA151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15" i="34"/>
  <c r="AA114" i="34"/>
  <c r="AA112" i="34"/>
  <c r="AA111" i="34"/>
  <c r="AA109" i="34"/>
  <c r="AA108" i="34"/>
  <c r="AA107" i="34"/>
  <c r="AA105" i="34"/>
  <c r="AA104" i="34"/>
  <c r="AA103" i="34"/>
  <c r="AA102" i="34"/>
  <c r="AA90" i="34"/>
  <c r="AA78" i="34"/>
  <c r="AA77" i="34"/>
  <c r="AA76" i="34"/>
  <c r="AA69" i="34"/>
  <c r="AA54" i="34"/>
  <c r="AA48" i="34"/>
  <c r="AA46" i="34"/>
  <c r="AA45" i="34"/>
  <c r="AA44" i="34"/>
  <c r="AA43" i="34"/>
  <c r="AA39" i="34"/>
  <c r="AA30" i="34"/>
  <c r="AA29" i="34"/>
  <c r="AA28" i="34"/>
  <c r="AA27" i="34"/>
  <c r="AA26" i="34"/>
  <c r="C1301" i="34"/>
  <c r="B1301" i="34" s="1"/>
  <c r="C1300" i="34"/>
  <c r="B1300" i="34" s="1"/>
  <c r="C1299" i="34"/>
  <c r="B1299" i="34" s="1"/>
  <c r="C1298" i="34"/>
  <c r="B1298" i="34" s="1"/>
  <c r="C1305" i="34"/>
  <c r="B1305" i="34" s="1"/>
  <c r="Y1305" i="34" s="1"/>
  <c r="C1304" i="34"/>
  <c r="B1304" i="34" s="1"/>
  <c r="C1303" i="34"/>
  <c r="B1303" i="34" s="1"/>
  <c r="C1302" i="34"/>
  <c r="B1302" i="34" s="1"/>
  <c r="C1309" i="34"/>
  <c r="B1309" i="34" s="1"/>
  <c r="C1308" i="34"/>
  <c r="B1308" i="34" s="1"/>
  <c r="C1307" i="34"/>
  <c r="B1307" i="34" s="1"/>
  <c r="C1306" i="34"/>
  <c r="B1306" i="34" s="1"/>
  <c r="C1297" i="34"/>
  <c r="B1297" i="34" s="1"/>
  <c r="C1296" i="34"/>
  <c r="B1296" i="34" s="1"/>
  <c r="C1295" i="34"/>
  <c r="B1295" i="34" s="1"/>
  <c r="F495" i="55" a="1"/>
  <c r="F495" i="55" s="1"/>
  <c r="H495" i="55" a="1"/>
  <c r="H495" i="55" s="1"/>
  <c r="F639" i="55" a="1"/>
  <c r="F639" i="55" s="1"/>
  <c r="H639" i="55" a="1"/>
  <c r="H639" i="55" s="1"/>
  <c r="F457" i="55" a="1"/>
  <c r="F457" i="55" s="1"/>
  <c r="H457" i="55" a="1"/>
  <c r="H457" i="55" s="1"/>
  <c r="F398" i="55" a="1"/>
  <c r="F398" i="55" s="1"/>
  <c r="H398" i="55" a="1"/>
  <c r="H398" i="55" s="1"/>
  <c r="F728" i="55" a="1"/>
  <c r="F728" i="55" s="1"/>
  <c r="H728" i="55" a="1"/>
  <c r="H728" i="55" s="1"/>
  <c r="F853" i="55" a="1"/>
  <c r="F853" i="55" s="1"/>
  <c r="H853" i="55" a="1"/>
  <c r="H853" i="55" s="1"/>
  <c r="F502" i="55" a="1"/>
  <c r="F502" i="55" s="1"/>
  <c r="H502" i="55" a="1"/>
  <c r="H502" i="55" s="1"/>
  <c r="F690" i="55" a="1"/>
  <c r="F690" i="55" s="1"/>
  <c r="H690" i="55" a="1"/>
  <c r="H690" i="55" s="1"/>
  <c r="F691" i="55" a="1"/>
  <c r="F691" i="55" s="1"/>
  <c r="H691" i="55" a="1"/>
  <c r="H691" i="55" s="1"/>
  <c r="F692" i="55" a="1"/>
  <c r="F692" i="55" s="1"/>
  <c r="H692" i="55" a="1"/>
  <c r="H692" i="55" s="1"/>
  <c r="F693" i="55" a="1"/>
  <c r="F693" i="55" s="1"/>
  <c r="H693" i="55" a="1"/>
  <c r="H693" i="55" s="1"/>
  <c r="F852" i="55" a="1"/>
  <c r="F852" i="55" s="1"/>
  <c r="H852" i="55" a="1"/>
  <c r="H852" i="55" s="1"/>
  <c r="F899" i="55" a="1"/>
  <c r="F899" i="55" s="1"/>
  <c r="H899" i="55" a="1"/>
  <c r="H899" i="55" s="1"/>
  <c r="F540" i="55" a="1"/>
  <c r="F540" i="55" s="1"/>
  <c r="H540" i="55" a="1"/>
  <c r="H540" i="55" s="1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 s="1"/>
  <c r="H943" i="55" a="1"/>
  <c r="H943" i="55" s="1"/>
  <c r="A401" i="55"/>
  <c r="F401" i="55" a="1"/>
  <c r="F401" i="55" s="1"/>
  <c r="H401" i="55" a="1"/>
  <c r="H401" i="55" s="1"/>
  <c r="A414" i="55"/>
  <c r="F414" i="55" a="1"/>
  <c r="F414" i="55" s="1"/>
  <c r="H414" i="55" a="1"/>
  <c r="H414" i="55" s="1"/>
  <c r="A870" i="55"/>
  <c r="F870" i="55" a="1"/>
  <c r="F870" i="55" s="1"/>
  <c r="H870" i="55" a="1"/>
  <c r="H870" i="55" s="1"/>
  <c r="A730" i="55"/>
  <c r="F730" i="55" a="1"/>
  <c r="F730" i="55" s="1"/>
  <c r="H730" i="55" a="1"/>
  <c r="H730" i="55" s="1"/>
  <c r="A925" i="55"/>
  <c r="F925" i="55" a="1"/>
  <c r="F925" i="55" s="1"/>
  <c r="H925" i="55" a="1"/>
  <c r="H925" i="55" s="1"/>
  <c r="A674" i="55"/>
  <c r="F674" i="55" a="1"/>
  <c r="F674" i="55" s="1"/>
  <c r="H674" i="55" a="1"/>
  <c r="H674" i="55" s="1"/>
  <c r="A448" i="55"/>
  <c r="F448" i="55" a="1"/>
  <c r="F448" i="55" s="1"/>
  <c r="H448" i="55" a="1"/>
  <c r="H448" i="55" s="1"/>
  <c r="A759" i="55"/>
  <c r="F759" i="55" a="1"/>
  <c r="F759" i="55" s="1"/>
  <c r="H759" i="55" a="1"/>
  <c r="H759" i="55" s="1"/>
  <c r="A705" i="55"/>
  <c r="F705" i="55" a="1"/>
  <c r="F705" i="55" s="1"/>
  <c r="H705" i="55" a="1"/>
  <c r="H705" i="55" s="1"/>
  <c r="A698" i="55"/>
  <c r="F698" i="55" a="1"/>
  <c r="F698" i="55" s="1"/>
  <c r="H698" i="55" a="1"/>
  <c r="H698" i="55" s="1"/>
  <c r="A465" i="55"/>
  <c r="F465" i="55" a="1"/>
  <c r="F465" i="55" s="1"/>
  <c r="H465" i="55" a="1"/>
  <c r="H465" i="55" s="1"/>
  <c r="A583" i="55"/>
  <c r="F583" i="55" a="1"/>
  <c r="F583" i="55" s="1"/>
  <c r="H583" i="55" a="1"/>
  <c r="H583" i="55" s="1"/>
  <c r="A775" i="55"/>
  <c r="F775" i="55" a="1"/>
  <c r="F775" i="55" s="1"/>
  <c r="H775" i="55" a="1"/>
  <c r="H775" i="55" s="1"/>
  <c r="A653" i="55"/>
  <c r="F653" i="55" a="1"/>
  <c r="F653" i="55" s="1"/>
  <c r="H653" i="55" a="1"/>
  <c r="H653" i="55" s="1"/>
  <c r="A656" i="55"/>
  <c r="F656" i="55" a="1"/>
  <c r="F656" i="55" s="1"/>
  <c r="H656" i="55" a="1"/>
  <c r="H656" i="55" s="1"/>
  <c r="A632" i="55"/>
  <c r="F632" i="55" a="1"/>
  <c r="F632" i="55" s="1"/>
  <c r="H632" i="55" a="1"/>
  <c r="H632" i="55" s="1"/>
  <c r="A621" i="55"/>
  <c r="F621" i="55" a="1"/>
  <c r="F621" i="55" s="1"/>
  <c r="H621" i="55" a="1"/>
  <c r="H621" i="55" s="1"/>
  <c r="A764" i="55"/>
  <c r="F764" i="55" a="1"/>
  <c r="F764" i="55" s="1"/>
  <c r="H764" i="55" a="1"/>
  <c r="H764" i="55" s="1"/>
  <c r="A646" i="55"/>
  <c r="F646" i="55" a="1"/>
  <c r="F646" i="55" s="1"/>
  <c r="H646" i="55" a="1"/>
  <c r="H646" i="55" s="1"/>
  <c r="A497" i="55"/>
  <c r="F497" i="55" a="1"/>
  <c r="F497" i="55" s="1"/>
  <c r="H497" i="55" a="1"/>
  <c r="H497" i="55" s="1"/>
  <c r="A513" i="55"/>
  <c r="F513" i="55" a="1"/>
  <c r="F513" i="55" s="1"/>
  <c r="H513" i="55" a="1"/>
  <c r="H513" i="55" s="1"/>
  <c r="A526" i="55"/>
  <c r="F526" i="55" a="1"/>
  <c r="F526" i="55" s="1"/>
  <c r="H526" i="55" a="1"/>
  <c r="H526" i="55" s="1"/>
  <c r="A589" i="55"/>
  <c r="F589" i="55" a="1"/>
  <c r="F589" i="55" s="1"/>
  <c r="H589" i="55" a="1"/>
  <c r="H589" i="55" s="1"/>
  <c r="A563" i="55"/>
  <c r="F563" i="55" a="1"/>
  <c r="F563" i="55" s="1"/>
  <c r="H563" i="55" a="1"/>
  <c r="H563" i="55" s="1"/>
  <c r="A293" i="55"/>
  <c r="F293" i="55" a="1"/>
  <c r="F293" i="55" s="1"/>
  <c r="H293" i="55" a="1"/>
  <c r="H293" i="55" s="1"/>
  <c r="A591" i="55"/>
  <c r="F591" i="55" a="1"/>
  <c r="F591" i="55" s="1"/>
  <c r="H591" i="55" a="1"/>
  <c r="H591" i="55" s="1"/>
  <c r="A710" i="55"/>
  <c r="F710" i="55" a="1"/>
  <c r="F710" i="55" s="1"/>
  <c r="H710" i="55" a="1"/>
  <c r="H710" i="55" s="1"/>
  <c r="A342" i="55"/>
  <c r="F342" i="55" a="1"/>
  <c r="F342" i="55" s="1"/>
  <c r="H342" i="55" a="1"/>
  <c r="H342" i="55" s="1"/>
  <c r="A862" i="55"/>
  <c r="F862" i="55" a="1"/>
  <c r="F862" i="55" s="1"/>
  <c r="H862" i="55" a="1"/>
  <c r="H862" i="55" s="1"/>
  <c r="A661" i="55"/>
  <c r="F661" i="55" a="1"/>
  <c r="F661" i="55" s="1"/>
  <c r="H661" i="55" a="1"/>
  <c r="H661" i="55" s="1"/>
  <c r="A944" i="55"/>
  <c r="F944" i="55" a="1"/>
  <c r="F944" i="55" s="1"/>
  <c r="H944" i="55" a="1"/>
  <c r="H944" i="55" s="1"/>
  <c r="A337" i="55"/>
  <c r="F337" i="55" a="1"/>
  <c r="F337" i="55" s="1"/>
  <c r="H337" i="55" a="1"/>
  <c r="H337" i="55" s="1"/>
  <c r="A338" i="55"/>
  <c r="F338" i="55" a="1"/>
  <c r="F338" i="55" s="1"/>
  <c r="H338" i="55" a="1"/>
  <c r="H338" i="55" s="1"/>
  <c r="A678" i="55"/>
  <c r="F678" i="55" a="1"/>
  <c r="F678" i="55" s="1"/>
  <c r="H678" i="55" a="1"/>
  <c r="H678" i="55" s="1"/>
  <c r="A494" i="55"/>
  <c r="F494" i="55" a="1"/>
  <c r="F494" i="55" s="1"/>
  <c r="H494" i="55" a="1"/>
  <c r="H494" i="55" s="1"/>
  <c r="A20" i="55"/>
  <c r="F20" i="55" a="1"/>
  <c r="F20" i="55" s="1"/>
  <c r="H20" i="55" a="1"/>
  <c r="H20" i="55" s="1"/>
  <c r="A796" i="55"/>
  <c r="F796" i="55" a="1"/>
  <c r="F796" i="55" s="1"/>
  <c r="H796" i="55" a="1"/>
  <c r="H796" i="55" s="1"/>
  <c r="A904" i="55"/>
  <c r="F904" i="55" a="1"/>
  <c r="F904" i="55" s="1"/>
  <c r="H904" i="55" a="1"/>
  <c r="H904" i="55" s="1"/>
  <c r="A519" i="55"/>
  <c r="F519" i="55" a="1"/>
  <c r="F519" i="55" s="1"/>
  <c r="H519" i="55" a="1"/>
  <c r="H519" i="55" s="1"/>
  <c r="A487" i="55"/>
  <c r="F487" i="55" a="1"/>
  <c r="F487" i="55" s="1"/>
  <c r="H487" i="55" a="1"/>
  <c r="H487" i="55" s="1"/>
  <c r="A492" i="55"/>
  <c r="F492" i="55" a="1"/>
  <c r="F492" i="55" s="1"/>
  <c r="H492" i="55" a="1"/>
  <c r="H492" i="55" s="1"/>
  <c r="A602" i="55"/>
  <c r="F602" i="55" a="1"/>
  <c r="F602" i="55" s="1"/>
  <c r="H602" i="55" a="1"/>
  <c r="H602" i="55" s="1"/>
  <c r="A473" i="55"/>
  <c r="F473" i="55" a="1"/>
  <c r="F473" i="55" s="1"/>
  <c r="H473" i="55" a="1"/>
  <c r="H473" i="55" s="1"/>
  <c r="A922" i="55"/>
  <c r="F922" i="55" a="1"/>
  <c r="F922" i="55" s="1"/>
  <c r="H922" i="55" a="1"/>
  <c r="H922" i="55" s="1"/>
  <c r="A901" i="55"/>
  <c r="F901" i="55" a="1"/>
  <c r="F901" i="55" s="1"/>
  <c r="H901" i="55" a="1"/>
  <c r="H901" i="55" s="1"/>
  <c r="A935" i="55"/>
  <c r="F935" i="55" a="1"/>
  <c r="F935" i="55" s="1"/>
  <c r="H935" i="55" a="1"/>
  <c r="H935" i="55" s="1"/>
  <c r="A727" i="55"/>
  <c r="F727" i="55" a="1"/>
  <c r="F727" i="55" s="1"/>
  <c r="H727" i="55" a="1"/>
  <c r="H727" i="55" s="1"/>
  <c r="A450" i="55"/>
  <c r="F450" i="55" a="1"/>
  <c r="F450" i="55" s="1"/>
  <c r="H450" i="55" a="1"/>
  <c r="H450" i="55" s="1"/>
  <c r="A919" i="55"/>
  <c r="F919" i="55" a="1"/>
  <c r="F919" i="55" s="1"/>
  <c r="H919" i="55" a="1"/>
  <c r="H919" i="55" s="1"/>
  <c r="A346" i="55"/>
  <c r="F346" i="55" a="1"/>
  <c r="F346" i="55" s="1"/>
  <c r="H346" i="55" a="1"/>
  <c r="H346" i="55" s="1"/>
  <c r="A634" i="55"/>
  <c r="F634" i="55" a="1"/>
  <c r="F634" i="55" s="1"/>
  <c r="H634" i="55" a="1"/>
  <c r="H634" i="55" s="1"/>
  <c r="A614" i="55"/>
  <c r="F614" i="55" a="1"/>
  <c r="F614" i="55" s="1"/>
  <c r="H614" i="55" a="1"/>
  <c r="H614" i="55" s="1"/>
  <c r="A736" i="55"/>
  <c r="F736" i="55" a="1"/>
  <c r="F736" i="55" s="1"/>
  <c r="H736" i="55" a="1"/>
  <c r="H736" i="55" s="1"/>
  <c r="A582" i="55"/>
  <c r="F582" i="55" a="1"/>
  <c r="F582" i="55" s="1"/>
  <c r="H582" i="55" a="1"/>
  <c r="H582" i="55" s="1"/>
  <c r="A481" i="55"/>
  <c r="F481" i="55" a="1"/>
  <c r="F481" i="55" s="1"/>
  <c r="H481" i="55" a="1"/>
  <c r="H481" i="55" s="1"/>
  <c r="A782" i="55"/>
  <c r="F782" i="55" a="1"/>
  <c r="F782" i="55" s="1"/>
  <c r="H782" i="55" a="1"/>
  <c r="H782" i="55" s="1"/>
  <c r="A411" i="55"/>
  <c r="F411" i="55" a="1"/>
  <c r="F411" i="55" s="1"/>
  <c r="H411" i="55" a="1"/>
  <c r="H411" i="55" s="1"/>
  <c r="A700" i="55"/>
  <c r="F700" i="55" a="1"/>
  <c r="F700" i="55" s="1"/>
  <c r="H700" i="55" a="1"/>
  <c r="H700" i="55" s="1"/>
  <c r="A566" i="55"/>
  <c r="F566" i="55" a="1"/>
  <c r="F566" i="55" s="1"/>
  <c r="H566" i="55" a="1"/>
  <c r="H566" i="55" s="1"/>
  <c r="A822" i="55"/>
  <c r="F822" i="55" a="1"/>
  <c r="F822" i="55" s="1"/>
  <c r="H822" i="55" a="1"/>
  <c r="H822" i="55" s="1"/>
  <c r="A688" i="55"/>
  <c r="F688" i="55" a="1"/>
  <c r="F688" i="55" s="1"/>
  <c r="H688" i="55" a="1"/>
  <c r="H688" i="55" s="1"/>
  <c r="A462" i="55"/>
  <c r="F462" i="55" a="1"/>
  <c r="F462" i="55" s="1"/>
  <c r="H462" i="55" a="1"/>
  <c r="H462" i="55" s="1"/>
  <c r="A702" i="55"/>
  <c r="F702" i="55" a="1"/>
  <c r="F702" i="55" s="1"/>
  <c r="H702" i="55" a="1"/>
  <c r="H702" i="55" s="1"/>
  <c r="A349" i="55"/>
  <c r="F349" i="55" a="1"/>
  <c r="F349" i="55" s="1"/>
  <c r="H349" i="55" a="1"/>
  <c r="H349" i="55" s="1"/>
  <c r="A410" i="55"/>
  <c r="F410" i="55" a="1"/>
  <c r="F410" i="55" s="1"/>
  <c r="H410" i="55" a="1"/>
  <c r="H410" i="55" s="1"/>
  <c r="A367" i="55"/>
  <c r="F367" i="55" a="1"/>
  <c r="F367" i="55" s="1"/>
  <c r="H367" i="55" a="1"/>
  <c r="H367" i="55" s="1"/>
  <c r="A836" i="55"/>
  <c r="F836" i="55" a="1"/>
  <c r="F836" i="55" s="1"/>
  <c r="H836" i="55" a="1"/>
  <c r="H836" i="55" s="1"/>
  <c r="A884" i="55"/>
  <c r="F884" i="55" a="1"/>
  <c r="F884" i="55" s="1"/>
  <c r="H884" i="55" a="1"/>
  <c r="H884" i="55" s="1"/>
  <c r="A439" i="55"/>
  <c r="F439" i="55" a="1"/>
  <c r="F439" i="55" s="1"/>
  <c r="H439" i="55" a="1"/>
  <c r="H439" i="55" s="1"/>
  <c r="A801" i="55"/>
  <c r="F801" i="55" a="1"/>
  <c r="F801" i="55" s="1"/>
  <c r="H801" i="55" a="1"/>
  <c r="H801" i="55" s="1"/>
  <c r="F580" i="55" a="1"/>
  <c r="F580" i="55" s="1"/>
  <c r="H580" i="55" a="1"/>
  <c r="H580" i="55" s="1"/>
  <c r="A575" i="55"/>
  <c r="F575" i="55" a="1"/>
  <c r="F575" i="55" s="1"/>
  <c r="H575" i="55" a="1"/>
  <c r="H575" i="55" s="1"/>
  <c r="A677" i="55"/>
  <c r="F677" i="55" a="1"/>
  <c r="F677" i="55" s="1"/>
  <c r="H677" i="55" a="1"/>
  <c r="H677" i="55" s="1"/>
  <c r="A840" i="55"/>
  <c r="F840" i="55" a="1"/>
  <c r="F840" i="55" s="1"/>
  <c r="H840" i="55" a="1"/>
  <c r="H840" i="55" s="1"/>
  <c r="A463" i="55"/>
  <c r="F463" i="55" a="1"/>
  <c r="F463" i="55" s="1"/>
  <c r="H463" i="55" a="1"/>
  <c r="H463" i="55" s="1"/>
  <c r="A557" i="55"/>
  <c r="F557" i="55" a="1"/>
  <c r="F557" i="55" s="1"/>
  <c r="H557" i="55" a="1"/>
  <c r="H557" i="55" s="1"/>
  <c r="A883" i="55"/>
  <c r="F883" i="55" a="1"/>
  <c r="F883" i="55" s="1"/>
  <c r="H883" i="55" a="1"/>
  <c r="H883" i="55" s="1"/>
  <c r="A829" i="55"/>
  <c r="F829" i="55" a="1"/>
  <c r="F829" i="55" s="1"/>
  <c r="H829" i="55" a="1"/>
  <c r="H829" i="55" s="1"/>
  <c r="A516" i="55"/>
  <c r="F516" i="55" a="1"/>
  <c r="F516" i="55" s="1"/>
  <c r="H516" i="55" a="1"/>
  <c r="H516" i="55" s="1"/>
  <c r="A920" i="55"/>
  <c r="F920" i="55" a="1"/>
  <c r="F920" i="55" s="1"/>
  <c r="H920" i="55" a="1"/>
  <c r="H920" i="55" s="1"/>
  <c r="A623" i="55"/>
  <c r="F623" i="55" a="1"/>
  <c r="F623" i="55" s="1"/>
  <c r="H623" i="55" a="1"/>
  <c r="H623" i="55" s="1"/>
  <c r="A737" i="55"/>
  <c r="F737" i="55" a="1"/>
  <c r="F737" i="55" s="1"/>
  <c r="H737" i="55" a="1"/>
  <c r="H737" i="55" s="1"/>
  <c r="A921" i="55"/>
  <c r="F921" i="55" a="1"/>
  <c r="F921" i="55" s="1"/>
  <c r="H921" i="55" a="1"/>
  <c r="H921" i="55" s="1"/>
  <c r="A556" i="55"/>
  <c r="F556" i="55" a="1"/>
  <c r="F556" i="55" s="1"/>
  <c r="H556" i="55" a="1"/>
  <c r="H556" i="55" s="1"/>
  <c r="A433" i="55"/>
  <c r="F433" i="55" a="1"/>
  <c r="F433" i="55" s="1"/>
  <c r="H433" i="55" a="1"/>
  <c r="H433" i="55" s="1"/>
  <c r="A443" i="55"/>
  <c r="F443" i="55" a="1"/>
  <c r="F443" i="55" s="1"/>
  <c r="H443" i="55" a="1"/>
  <c r="H443" i="55" s="1"/>
  <c r="A427" i="55"/>
  <c r="F427" i="55" a="1"/>
  <c r="F427" i="55" s="1"/>
  <c r="H427" i="55" a="1"/>
  <c r="H427" i="55" s="1"/>
  <c r="A792" i="55"/>
  <c r="F792" i="55" a="1"/>
  <c r="F792" i="55" s="1"/>
  <c r="H792" i="55" a="1"/>
  <c r="H792" i="55" s="1"/>
  <c r="A742" i="55"/>
  <c r="F742" i="55" a="1"/>
  <c r="F742" i="55" s="1"/>
  <c r="H742" i="55" a="1"/>
  <c r="H742" i="55" s="1"/>
  <c r="A627" i="55"/>
  <c r="F627" i="55" a="1"/>
  <c r="F627" i="55" s="1"/>
  <c r="H627" i="55" a="1"/>
  <c r="H627" i="55" s="1"/>
  <c r="A507" i="55"/>
  <c r="F507" i="55" a="1"/>
  <c r="F507" i="55" s="1"/>
  <c r="H507" i="55" a="1"/>
  <c r="H507" i="55" s="1"/>
  <c r="A458" i="55"/>
  <c r="F458" i="55" a="1"/>
  <c r="F458" i="55" s="1"/>
  <c r="H458" i="55" a="1"/>
  <c r="H458" i="55" s="1"/>
  <c r="A940" i="55"/>
  <c r="F940" i="55" a="1"/>
  <c r="F940" i="55" s="1"/>
  <c r="H940" i="55" a="1"/>
  <c r="H940" i="55" s="1"/>
  <c r="A391" i="55"/>
  <c r="F391" i="55" a="1"/>
  <c r="F391" i="55" s="1"/>
  <c r="H391" i="55" a="1"/>
  <c r="H391" i="55" s="1"/>
  <c r="A773" i="55"/>
  <c r="F773" i="55" a="1"/>
  <c r="F773" i="55" s="1"/>
  <c r="H773" i="55" a="1"/>
  <c r="H773" i="55" s="1"/>
  <c r="A355" i="55"/>
  <c r="F355" i="55" a="1"/>
  <c r="F355" i="55" s="1"/>
  <c r="H355" i="55" a="1"/>
  <c r="H355" i="55" s="1"/>
  <c r="A797" i="55"/>
  <c r="F797" i="55" a="1"/>
  <c r="F797" i="55" s="1"/>
  <c r="H797" i="55" a="1"/>
  <c r="H797" i="55" s="1"/>
  <c r="A933" i="55"/>
  <c r="F933" i="55" a="1"/>
  <c r="F933" i="55" s="1"/>
  <c r="H933" i="55" a="1"/>
  <c r="H933" i="55" s="1"/>
  <c r="A353" i="55"/>
  <c r="F353" i="55" a="1"/>
  <c r="F353" i="55" s="1"/>
  <c r="H353" i="55" a="1"/>
  <c r="H353" i="55" s="1"/>
  <c r="A388" i="55"/>
  <c r="F388" i="55" a="1"/>
  <c r="F388" i="55" s="1"/>
  <c r="H388" i="55" a="1"/>
  <c r="H388" i="55" s="1"/>
  <c r="A776" i="55"/>
  <c r="F776" i="55" a="1"/>
  <c r="F776" i="55" s="1"/>
  <c r="H776" i="55" a="1"/>
  <c r="H776" i="55" s="1"/>
  <c r="A873" i="55"/>
  <c r="F873" i="55" a="1"/>
  <c r="F873" i="55" s="1"/>
  <c r="H873" i="55" a="1"/>
  <c r="H873" i="55" s="1"/>
  <c r="A754" i="55"/>
  <c r="F754" i="55" a="1"/>
  <c r="F754" i="55" s="1"/>
  <c r="H754" i="55" a="1"/>
  <c r="H754" i="55" s="1"/>
  <c r="A740" i="55"/>
  <c r="F740" i="55" a="1"/>
  <c r="F740" i="55" s="1"/>
  <c r="H740" i="55" a="1"/>
  <c r="H740" i="55" s="1"/>
  <c r="A739" i="55"/>
  <c r="F739" i="55" a="1"/>
  <c r="F739" i="55" s="1"/>
  <c r="H739" i="55" a="1"/>
  <c r="H739" i="55" s="1"/>
  <c r="A849" i="55"/>
  <c r="F849" i="55" a="1"/>
  <c r="F849" i="55" s="1"/>
  <c r="H849" i="55" a="1"/>
  <c r="H849" i="55" s="1"/>
  <c r="A555" i="55"/>
  <c r="F555" i="55" a="1"/>
  <c r="F555" i="55" s="1"/>
  <c r="H555" i="55" a="1"/>
  <c r="H555" i="55" s="1"/>
  <c r="A565" i="55"/>
  <c r="F565" i="55" a="1"/>
  <c r="F565" i="55" s="1"/>
  <c r="H565" i="55" a="1"/>
  <c r="H565" i="55" s="1"/>
  <c r="A856" i="55"/>
  <c r="F856" i="55" a="1"/>
  <c r="F856" i="55" s="1"/>
  <c r="H856" i="55" a="1"/>
  <c r="H856" i="55" s="1"/>
  <c r="A533" i="55"/>
  <c r="F533" i="55" a="1"/>
  <c r="F533" i="55" s="1"/>
  <c r="H533" i="55" a="1"/>
  <c r="H533" i="55" s="1"/>
  <c r="A534" i="55"/>
  <c r="F534" i="55" a="1"/>
  <c r="F534" i="55" s="1"/>
  <c r="H534" i="55" a="1"/>
  <c r="H534" i="55" s="1"/>
  <c r="A640" i="55"/>
  <c r="F640" i="55" a="1"/>
  <c r="F640" i="55" s="1"/>
  <c r="H640" i="55" a="1"/>
  <c r="H640" i="55" s="1"/>
  <c r="A684" i="55"/>
  <c r="F684" i="55" a="1"/>
  <c r="F684" i="55" s="1"/>
  <c r="H684" i="55" a="1"/>
  <c r="H684" i="55" s="1"/>
  <c r="A539" i="55"/>
  <c r="F539" i="55" a="1"/>
  <c r="F539" i="55" s="1"/>
  <c r="H539" i="55" a="1"/>
  <c r="H539" i="55" s="1"/>
  <c r="A592" i="55"/>
  <c r="F592" i="55" a="1"/>
  <c r="F592" i="55" s="1"/>
  <c r="H592" i="55" a="1"/>
  <c r="H592" i="55" s="1"/>
  <c r="A637" i="55"/>
  <c r="F637" i="55" a="1"/>
  <c r="F637" i="55" s="1"/>
  <c r="H637" i="55" a="1"/>
  <c r="H637" i="55" s="1"/>
  <c r="A790" i="55"/>
  <c r="F790" i="55" a="1"/>
  <c r="F790" i="55" s="1"/>
  <c r="H790" i="55" a="1"/>
  <c r="H790" i="55" s="1"/>
  <c r="A577" i="55"/>
  <c r="F577" i="55" a="1"/>
  <c r="F577" i="55" s="1"/>
  <c r="H577" i="55" a="1"/>
  <c r="H577" i="55" s="1"/>
  <c r="A772" i="55"/>
  <c r="F772" i="55" a="1"/>
  <c r="F772" i="55" s="1"/>
  <c r="H772" i="55" a="1"/>
  <c r="H772" i="55" s="1"/>
  <c r="A652" i="55"/>
  <c r="F652" i="55" a="1"/>
  <c r="F652" i="55" s="1"/>
  <c r="H652" i="55" a="1"/>
  <c r="H652" i="55" s="1"/>
  <c r="A528" i="55"/>
  <c r="F528" i="55" a="1"/>
  <c r="F528" i="55" s="1"/>
  <c r="H528" i="55" a="1"/>
  <c r="H528" i="55" s="1"/>
  <c r="A789" i="55"/>
  <c r="F789" i="55" a="1"/>
  <c r="F789" i="55" s="1"/>
  <c r="H789" i="55" a="1"/>
  <c r="H789" i="55" s="1"/>
  <c r="A511" i="55"/>
  <c r="F511" i="55" a="1"/>
  <c r="F511" i="55" s="1"/>
  <c r="H511" i="55" a="1"/>
  <c r="H511" i="55" s="1"/>
  <c r="A498" i="55"/>
  <c r="F498" i="55" a="1"/>
  <c r="F498" i="55" s="1"/>
  <c r="H498" i="55" a="1"/>
  <c r="H498" i="55" s="1"/>
  <c r="A525" i="55"/>
  <c r="F525" i="55" a="1"/>
  <c r="F525" i="55" s="1"/>
  <c r="H525" i="55" a="1"/>
  <c r="H525" i="55" s="1"/>
  <c r="A544" i="55"/>
  <c r="F544" i="55" a="1"/>
  <c r="F544" i="55" s="1"/>
  <c r="H544" i="55" a="1"/>
  <c r="H544" i="55" s="1"/>
  <c r="A524" i="55"/>
  <c r="F524" i="55" a="1"/>
  <c r="F524" i="55" s="1"/>
  <c r="H524" i="55" a="1"/>
  <c r="H524" i="55" s="1"/>
  <c r="A517" i="55"/>
  <c r="F517" i="55" a="1"/>
  <c r="F517" i="55" s="1"/>
  <c r="H517" i="55" a="1"/>
  <c r="H517" i="55" s="1"/>
  <c r="A725" i="55"/>
  <c r="F725" i="55" a="1"/>
  <c r="F725" i="55" s="1"/>
  <c r="H725" i="55" a="1"/>
  <c r="H725" i="55" s="1"/>
  <c r="A579" i="55"/>
  <c r="F579" i="55" a="1"/>
  <c r="F579" i="55" s="1"/>
  <c r="H579" i="55" a="1"/>
  <c r="H579" i="55" s="1"/>
  <c r="A831" i="55"/>
  <c r="F831" i="55" a="1"/>
  <c r="F831" i="55" s="1"/>
  <c r="H831" i="55" a="1"/>
  <c r="H831" i="55" s="1"/>
  <c r="A547" i="55"/>
  <c r="F547" i="55" a="1"/>
  <c r="F547" i="55" s="1"/>
  <c r="H547" i="55" a="1"/>
  <c r="H547" i="55" s="1"/>
  <c r="A476" i="55"/>
  <c r="F476" i="55" a="1"/>
  <c r="F476" i="55" s="1"/>
  <c r="H476" i="55" a="1"/>
  <c r="H476" i="55" s="1"/>
  <c r="A493" i="55"/>
  <c r="F493" i="55" a="1"/>
  <c r="F493" i="55" s="1"/>
  <c r="H493" i="55" a="1"/>
  <c r="H493" i="55" s="1"/>
  <c r="A418" i="55"/>
  <c r="F418" i="55" a="1"/>
  <c r="F418" i="55" s="1"/>
  <c r="H418" i="55" a="1"/>
  <c r="H418" i="55" s="1"/>
  <c r="A707" i="55"/>
  <c r="F707" i="55" a="1"/>
  <c r="F707" i="55" s="1"/>
  <c r="H707" i="55" a="1"/>
  <c r="H707" i="55" s="1"/>
  <c r="A793" i="55"/>
  <c r="F793" i="55" a="1"/>
  <c r="F793" i="55" s="1"/>
  <c r="H793" i="55" a="1"/>
  <c r="H793" i="55" s="1"/>
  <c r="A341" i="55"/>
  <c r="F341" i="55" a="1"/>
  <c r="F341" i="55" s="1"/>
  <c r="H341" i="55" a="1"/>
  <c r="H341" i="55" s="1"/>
  <c r="A642" i="55"/>
  <c r="F642" i="55" a="1"/>
  <c r="F642" i="55" s="1"/>
  <c r="H642" i="55" a="1"/>
  <c r="H642" i="55" s="1"/>
  <c r="A333" i="55"/>
  <c r="F333" i="55" a="1"/>
  <c r="F333" i="55" s="1"/>
  <c r="H333" i="55" a="1"/>
  <c r="H333" i="55" s="1"/>
  <c r="A520" i="55"/>
  <c r="F520" i="55" a="1"/>
  <c r="F520" i="55" s="1"/>
  <c r="H520" i="55" a="1"/>
  <c r="H520" i="55" s="1"/>
  <c r="A619" i="55"/>
  <c r="F619" i="55" a="1"/>
  <c r="F619" i="55" s="1"/>
  <c r="H619" i="55" a="1"/>
  <c r="H619" i="55" s="1"/>
  <c r="A599" i="55"/>
  <c r="F599" i="55" a="1"/>
  <c r="F599" i="55" s="1"/>
  <c r="H599" i="55" a="1"/>
  <c r="H599" i="55" s="1"/>
  <c r="A630" i="55"/>
  <c r="F630" i="55" a="1"/>
  <c r="F630" i="55" s="1"/>
  <c r="H630" i="55" a="1"/>
  <c r="H630" i="55" s="1"/>
  <c r="A564" i="55"/>
  <c r="F564" i="55" a="1"/>
  <c r="F564" i="55" s="1"/>
  <c r="H564" i="55" a="1"/>
  <c r="H564" i="55" s="1"/>
  <c r="A633" i="55"/>
  <c r="F633" i="55" a="1"/>
  <c r="F633" i="55" s="1"/>
  <c r="H633" i="55" a="1"/>
  <c r="H633" i="55" s="1"/>
  <c r="A752" i="55"/>
  <c r="F752" i="55" a="1"/>
  <c r="F752" i="55" s="1"/>
  <c r="H752" i="55" a="1"/>
  <c r="H752" i="55" s="1"/>
  <c r="A888" i="55"/>
  <c r="F888" i="55" a="1"/>
  <c r="F888" i="55" s="1"/>
  <c r="H888" i="55" a="1"/>
  <c r="H888" i="55" s="1"/>
  <c r="A938" i="55"/>
  <c r="F938" i="55" a="1"/>
  <c r="F938" i="55" s="1"/>
  <c r="H938" i="55" a="1"/>
  <c r="H938" i="55" s="1"/>
  <c r="A558" i="55"/>
  <c r="F558" i="55" a="1"/>
  <c r="F558" i="55" s="1"/>
  <c r="H558" i="55" a="1"/>
  <c r="H558" i="55" s="1"/>
  <c r="A588" i="55"/>
  <c r="F588" i="55" a="1"/>
  <c r="F588" i="55" s="1"/>
  <c r="H588" i="55" a="1"/>
  <c r="H588" i="55" s="1"/>
  <c r="A658" i="55"/>
  <c r="F658" i="55" a="1"/>
  <c r="F658" i="55" s="1"/>
  <c r="H658" i="55" a="1"/>
  <c r="H658" i="55" s="1"/>
  <c r="A655" i="55"/>
  <c r="F655" i="55" a="1"/>
  <c r="F655" i="55" s="1"/>
  <c r="H655" i="55" a="1"/>
  <c r="H655" i="55" s="1"/>
  <c r="A389" i="55"/>
  <c r="F389" i="55" a="1"/>
  <c r="F389" i="55" s="1"/>
  <c r="H389" i="55" a="1"/>
  <c r="H389" i="55" s="1"/>
  <c r="A442" i="55"/>
  <c r="F442" i="55" a="1"/>
  <c r="F442" i="55" s="1"/>
  <c r="H442" i="55" a="1"/>
  <c r="H442" i="55" s="1"/>
  <c r="A625" i="55"/>
  <c r="F625" i="55" a="1"/>
  <c r="F625" i="55" s="1"/>
  <c r="H625" i="55" a="1"/>
  <c r="H625" i="55" s="1"/>
  <c r="A626" i="55"/>
  <c r="F626" i="55" a="1"/>
  <c r="F626" i="55" s="1"/>
  <c r="H626" i="55" a="1"/>
  <c r="H626" i="55" s="1"/>
  <c r="A861" i="55"/>
  <c r="F861" i="55" a="1"/>
  <c r="F861" i="55" s="1"/>
  <c r="H861" i="55" a="1"/>
  <c r="H861" i="55" s="1"/>
  <c r="A941" i="55"/>
  <c r="F941" i="55" a="1"/>
  <c r="F941" i="55" s="1"/>
  <c r="H941" i="55" a="1"/>
  <c r="H941" i="55" s="1"/>
  <c r="A659" i="55"/>
  <c r="F659" i="55" a="1"/>
  <c r="F659" i="55" s="1"/>
  <c r="H659" i="55" a="1"/>
  <c r="H659" i="55" s="1"/>
  <c r="A654" i="55"/>
  <c r="F654" i="55" a="1"/>
  <c r="F654" i="55" s="1"/>
  <c r="H654" i="55" a="1"/>
  <c r="H654" i="55" s="1"/>
  <c r="A780" i="55"/>
  <c r="F780" i="55" a="1"/>
  <c r="F780" i="55" s="1"/>
  <c r="H780" i="55" a="1"/>
  <c r="H780" i="55" s="1"/>
  <c r="A405" i="55"/>
  <c r="F405" i="55" a="1"/>
  <c r="F405" i="55" s="1"/>
  <c r="H405" i="55" a="1"/>
  <c r="H405" i="55" s="1"/>
  <c r="A779" i="55"/>
  <c r="F779" i="55" a="1"/>
  <c r="F779" i="55" s="1"/>
  <c r="H779" i="55" a="1"/>
  <c r="H779" i="55" s="1"/>
  <c r="C1578" i="34"/>
  <c r="B1578" i="34" s="1"/>
  <c r="C1408" i="34"/>
  <c r="B1408" i="34" s="1"/>
  <c r="C1384" i="34"/>
  <c r="B1384" i="34" s="1"/>
  <c r="C1270" i="34"/>
  <c r="B1270" i="34" s="1"/>
  <c r="C1120" i="34"/>
  <c r="B1120" i="34" s="1"/>
  <c r="C65" i="34"/>
  <c r="B65" i="34" s="1"/>
  <c r="C166" i="34"/>
  <c r="B166" i="34" s="1"/>
  <c r="C164" i="34"/>
  <c r="B164" i="34" s="1"/>
  <c r="C1429" i="34"/>
  <c r="B1429" i="34" s="1"/>
  <c r="C1428" i="34"/>
  <c r="B1428" i="34" s="1"/>
  <c r="C543" i="34"/>
  <c r="B543" i="34" s="1"/>
  <c r="C546" i="34"/>
  <c r="B546" i="34" s="1"/>
  <c r="C482" i="34"/>
  <c r="B482" i="34" s="1"/>
  <c r="C472" i="34"/>
  <c r="B472" i="34" s="1"/>
  <c r="C440" i="34"/>
  <c r="B440" i="34" s="1"/>
  <c r="C400" i="34"/>
  <c r="B400" i="34" s="1"/>
  <c r="C293" i="34"/>
  <c r="B293" i="34" s="1"/>
  <c r="C285" i="34"/>
  <c r="B285" i="34" s="1"/>
  <c r="C241" i="34"/>
  <c r="B241" i="34" s="1"/>
  <c r="C240" i="34"/>
  <c r="B240" i="34" s="1"/>
  <c r="C283" i="34"/>
  <c r="B283" i="34" s="1"/>
  <c r="C173" i="34"/>
  <c r="B173" i="34" s="1"/>
  <c r="C168" i="34"/>
  <c r="B168" i="34" s="1"/>
  <c r="C123" i="34"/>
  <c r="B123" i="34" s="1"/>
  <c r="C121" i="34"/>
  <c r="B121" i="34" s="1"/>
  <c r="C86" i="34"/>
  <c r="B86" i="34" s="1"/>
  <c r="C67" i="34"/>
  <c r="B67" i="34" s="1"/>
  <c r="C61" i="34"/>
  <c r="B61" i="34" s="1"/>
  <c r="C53" i="34"/>
  <c r="B53" i="34" s="1"/>
  <c r="C569" i="34"/>
  <c r="B569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C557" i="34"/>
  <c r="B557" i="34" s="1"/>
  <c r="C556" i="34"/>
  <c r="B556" i="34" s="1"/>
  <c r="C555" i="34"/>
  <c r="B555" i="34" s="1"/>
  <c r="C554" i="34"/>
  <c r="B554" i="34" s="1"/>
  <c r="C577" i="34"/>
  <c r="B577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81" i="34"/>
  <c r="B581" i="34" s="1"/>
  <c r="C580" i="34"/>
  <c r="B580" i="34" s="1"/>
  <c r="C579" i="34"/>
  <c r="B579" i="34" s="1"/>
  <c r="C578" i="34"/>
  <c r="B578" i="34" s="1"/>
  <c r="C583" i="34"/>
  <c r="B583" i="34" s="1"/>
  <c r="C582" i="34"/>
  <c r="B582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69" i="34"/>
  <c r="B369" i="34" s="1"/>
  <c r="C368" i="34"/>
  <c r="B368" i="34" s="1"/>
  <c r="C367" i="34"/>
  <c r="B367" i="34" s="1"/>
  <c r="C366" i="34"/>
  <c r="B366" i="34" s="1"/>
  <c r="C370" i="34"/>
  <c r="B370" i="34" s="1"/>
  <c r="C190" i="34"/>
  <c r="B190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201" i="34"/>
  <c r="B201" i="34" s="1"/>
  <c r="C200" i="34"/>
  <c r="B200" i="34" s="1"/>
  <c r="C199" i="34"/>
  <c r="B199" i="34" s="1"/>
  <c r="C8" i="60"/>
  <c r="C9" i="60"/>
  <c r="C10" i="60"/>
  <c r="C11" i="60"/>
  <c r="C12" i="60"/>
  <c r="C13" i="60"/>
  <c r="C4155" i="34"/>
  <c r="B4155" i="34" s="1"/>
  <c r="C4156" i="34"/>
  <c r="C4157" i="34"/>
  <c r="B4157" i="34" s="1"/>
  <c r="C4158" i="34"/>
  <c r="C4159" i="34"/>
  <c r="B4159" i="34" s="1"/>
  <c r="C4160" i="34"/>
  <c r="C4161" i="34"/>
  <c r="C101" i="34"/>
  <c r="B101" i="34" s="1"/>
  <c r="C430" i="34"/>
  <c r="B430" i="34" s="1"/>
  <c r="C431" i="34"/>
  <c r="B431" i="34" s="1"/>
  <c r="C325" i="34"/>
  <c r="B325" i="34" s="1"/>
  <c r="C326" i="34"/>
  <c r="B326" i="34" s="1"/>
  <c r="C341" i="34"/>
  <c r="B341" i="34" s="1"/>
  <c r="C342" i="34"/>
  <c r="C242" i="34"/>
  <c r="B242" i="34" s="1"/>
  <c r="C243" i="34"/>
  <c r="B243" i="34" s="1"/>
  <c r="C88" i="34"/>
  <c r="B88" i="34" s="1"/>
  <c r="C89" i="34"/>
  <c r="C518" i="34"/>
  <c r="B518" i="34" s="1"/>
  <c r="C519" i="34"/>
  <c r="B519" i="34" s="1"/>
  <c r="C495" i="34"/>
  <c r="B495" i="34" s="1"/>
  <c r="C496" i="34"/>
  <c r="C69" i="34"/>
  <c r="B69" i="34" s="1"/>
  <c r="C70" i="34"/>
  <c r="B70" i="34" s="1"/>
  <c r="C39" i="34"/>
  <c r="B39" i="34" s="1"/>
  <c r="C40" i="34"/>
  <c r="C43" i="34"/>
  <c r="B43" i="34" s="1"/>
  <c r="C44" i="34"/>
  <c r="B44" i="34" s="1"/>
  <c r="C45" i="34"/>
  <c r="B45" i="34" s="1"/>
  <c r="C46" i="34"/>
  <c r="C47" i="34"/>
  <c r="B47" i="34" s="1"/>
  <c r="C76" i="34"/>
  <c r="B76" i="34" s="1"/>
  <c r="C77" i="34"/>
  <c r="C78" i="34"/>
  <c r="C79" i="34"/>
  <c r="B79" i="34" s="1"/>
  <c r="C48" i="34"/>
  <c r="B48" i="34" s="1"/>
  <c r="C49" i="34"/>
  <c r="B49" i="34" s="1"/>
  <c r="C54" i="34"/>
  <c r="C55" i="34"/>
  <c r="B55" i="34" s="1"/>
  <c r="C90" i="34"/>
  <c r="B90" i="34" s="1"/>
  <c r="C91" i="34"/>
  <c r="B91" i="34" s="1"/>
  <c r="C102" i="34"/>
  <c r="C103" i="34"/>
  <c r="B103" i="34" s="1"/>
  <c r="C104" i="34"/>
  <c r="B104" i="34" s="1"/>
  <c r="C105" i="34"/>
  <c r="B105" i="34" s="1"/>
  <c r="C106" i="34"/>
  <c r="C107" i="34"/>
  <c r="B107" i="34" s="1"/>
  <c r="C108" i="34"/>
  <c r="B108" i="34" s="1"/>
  <c r="C109" i="34"/>
  <c r="B109" i="34" s="1"/>
  <c r="C110" i="34"/>
  <c r="C111" i="34"/>
  <c r="B111" i="34" s="1"/>
  <c r="C112" i="34"/>
  <c r="B112" i="34" s="1"/>
  <c r="C113" i="34"/>
  <c r="B113" i="34" s="1"/>
  <c r="C114" i="34"/>
  <c r="C115" i="34"/>
  <c r="B115" i="34" s="1"/>
  <c r="C116" i="34"/>
  <c r="B116" i="34" s="1"/>
  <c r="C204" i="34"/>
  <c r="B204" i="34" s="1"/>
  <c r="C205" i="34"/>
  <c r="C206" i="34"/>
  <c r="B206" i="34" s="1"/>
  <c r="C207" i="34"/>
  <c r="B207" i="34" s="1"/>
  <c r="C229" i="34"/>
  <c r="B229" i="34" s="1"/>
  <c r="C230" i="34"/>
  <c r="B23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B257" i="34" s="1"/>
  <c r="C258" i="34"/>
  <c r="C259" i="34"/>
  <c r="B259" i="34" s="1"/>
  <c r="C260" i="34"/>
  <c r="B260" i="34" s="1"/>
  <c r="C261" i="34"/>
  <c r="B261" i="34" s="1"/>
  <c r="C262" i="34"/>
  <c r="B262" i="34" s="1"/>
  <c r="C263" i="34"/>
  <c r="B263" i="34" s="1"/>
  <c r="C264" i="34"/>
  <c r="B264" i="34" s="1"/>
  <c r="C286" i="34"/>
  <c r="B286" i="34" s="1"/>
  <c r="C287" i="34"/>
  <c r="B287" i="34" s="1"/>
  <c r="C288" i="34"/>
  <c r="B288" i="34" s="1"/>
  <c r="C289" i="34"/>
  <c r="B289" i="34" s="1"/>
  <c r="C290" i="34"/>
  <c r="B290" i="34" s="1"/>
  <c r="C378" i="34"/>
  <c r="C379" i="34"/>
  <c r="B379" i="34" s="1"/>
  <c r="C380" i="34"/>
  <c r="B380" i="34" s="1"/>
  <c r="C381" i="34"/>
  <c r="B381" i="34" s="1"/>
  <c r="C382" i="34"/>
  <c r="C383" i="34"/>
  <c r="B383" i="34" s="1"/>
  <c r="C384" i="34"/>
  <c r="B384" i="34" s="1"/>
  <c r="C385" i="34"/>
  <c r="B385" i="34" s="1"/>
  <c r="C386" i="34"/>
  <c r="C387" i="34"/>
  <c r="B387" i="34" s="1"/>
  <c r="C388" i="34"/>
  <c r="B388" i="34" s="1"/>
  <c r="C389" i="34"/>
  <c r="B389" i="34" s="1"/>
  <c r="C390" i="34"/>
  <c r="C391" i="34"/>
  <c r="B391" i="34" s="1"/>
  <c r="C392" i="34"/>
  <c r="B392" i="34" s="1"/>
  <c r="C393" i="34"/>
  <c r="B393" i="34" s="1"/>
  <c r="C394" i="34"/>
  <c r="B394" i="34" s="1"/>
  <c r="C395" i="34"/>
  <c r="C396" i="34"/>
  <c r="B396" i="34" s="1"/>
  <c r="C414" i="34"/>
  <c r="B414" i="34" s="1"/>
  <c r="C415" i="34"/>
  <c r="C416" i="34"/>
  <c r="B416" i="34" s="1"/>
  <c r="C417" i="34"/>
  <c r="B417" i="34" s="1"/>
  <c r="C418" i="34"/>
  <c r="B418" i="34" s="1"/>
  <c r="C419" i="34"/>
  <c r="C420" i="34"/>
  <c r="B420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53" i="34"/>
  <c r="B453" i="34" s="1"/>
  <c r="C497" i="34"/>
  <c r="B497" i="34" s="1"/>
  <c r="C498" i="34"/>
  <c r="B498" i="34" s="1"/>
  <c r="C499" i="34"/>
  <c r="C500" i="34"/>
  <c r="B500" i="34" s="1"/>
  <c r="C501" i="34"/>
  <c r="B501" i="34" s="1"/>
  <c r="C502" i="34"/>
  <c r="B502" i="34" s="1"/>
  <c r="C503" i="34"/>
  <c r="C504" i="34"/>
  <c r="B504" i="34" s="1"/>
  <c r="C547" i="34"/>
  <c r="B547" i="34" s="1"/>
  <c r="C548" i="34"/>
  <c r="B548" i="34" s="1"/>
  <c r="C505" i="34"/>
  <c r="C506" i="34"/>
  <c r="B506" i="34" s="1"/>
  <c r="C507" i="34"/>
  <c r="B507" i="34" s="1"/>
  <c r="C508" i="34"/>
  <c r="B508" i="34" s="1"/>
  <c r="C509" i="34"/>
  <c r="C510" i="34"/>
  <c r="B510" i="34" s="1"/>
  <c r="C511" i="34"/>
  <c r="B511" i="34" s="1"/>
  <c r="C512" i="34"/>
  <c r="C513" i="34"/>
  <c r="C514" i="34"/>
  <c r="B514" i="34" s="1"/>
  <c r="C515" i="34"/>
  <c r="B515" i="34" s="1"/>
  <c r="C516" i="34"/>
  <c r="C517" i="34"/>
  <c r="C26" i="34"/>
  <c r="B26" i="34" s="1"/>
  <c r="C27" i="34"/>
  <c r="B27" i="34" s="1"/>
  <c r="C28" i="34"/>
  <c r="B28" i="34" s="1"/>
  <c r="C29" i="34"/>
  <c r="C30" i="34"/>
  <c r="B30" i="34" s="1"/>
  <c r="C31" i="34"/>
  <c r="B31" i="34" s="1"/>
  <c r="C125" i="34"/>
  <c r="B125" i="34" s="1"/>
  <c r="C126" i="34"/>
  <c r="C127" i="34"/>
  <c r="B127" i="34" s="1"/>
  <c r="C128" i="34"/>
  <c r="B128" i="34" s="1"/>
  <c r="C129" i="34"/>
  <c r="B129" i="34" s="1"/>
  <c r="C130" i="34"/>
  <c r="C131" i="34"/>
  <c r="B131" i="34" s="1"/>
  <c r="C132" i="34"/>
  <c r="B132" i="34" s="1"/>
  <c r="C133" i="34"/>
  <c r="B133" i="34" s="1"/>
  <c r="C134" i="34"/>
  <c r="C135" i="34"/>
  <c r="B135" i="34" s="1"/>
  <c r="C136" i="34"/>
  <c r="B136" i="34" s="1"/>
  <c r="C137" i="34"/>
  <c r="B137" i="34" s="1"/>
  <c r="C138" i="34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B149" i="34" s="1"/>
  <c r="C150" i="34"/>
  <c r="C151" i="34"/>
  <c r="B151" i="34" s="1"/>
  <c r="C152" i="34"/>
  <c r="B152" i="34" s="1"/>
  <c r="C265" i="34"/>
  <c r="B265" i="34" s="1"/>
  <c r="C266" i="34"/>
  <c r="C267" i="34"/>
  <c r="B267" i="34" s="1"/>
  <c r="C268" i="34"/>
  <c r="B268" i="34" s="1"/>
  <c r="C269" i="34"/>
  <c r="B269" i="34" s="1"/>
  <c r="C296" i="34"/>
  <c r="C297" i="34"/>
  <c r="B297" i="34" s="1"/>
  <c r="C298" i="34"/>
  <c r="B298" i="34" s="1"/>
  <c r="C299" i="34"/>
  <c r="B299" i="34" s="1"/>
  <c r="C300" i="34"/>
  <c r="C301" i="34"/>
  <c r="B301" i="34" s="1"/>
  <c r="C302" i="34"/>
  <c r="B302" i="34" s="1"/>
  <c r="C303" i="34"/>
  <c r="B303" i="34" s="1"/>
  <c r="C304" i="34"/>
  <c r="C305" i="34"/>
  <c r="B305" i="34" s="1"/>
  <c r="C306" i="34"/>
  <c r="B306" i="34" s="1"/>
  <c r="C307" i="34"/>
  <c r="B307" i="34" s="1"/>
  <c r="C308" i="34"/>
  <c r="C309" i="34"/>
  <c r="B309" i="34" s="1"/>
  <c r="C310" i="34"/>
  <c r="B310" i="34" s="1"/>
  <c r="C311" i="34"/>
  <c r="B311" i="34" s="1"/>
  <c r="C312" i="34"/>
  <c r="C313" i="34"/>
  <c r="B313" i="34" s="1"/>
  <c r="C314" i="34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C321" i="34"/>
  <c r="B321" i="34" s="1"/>
  <c r="C322" i="34"/>
  <c r="B322" i="34" s="1"/>
  <c r="C323" i="34"/>
  <c r="B323" i="34" s="1"/>
  <c r="C324" i="34"/>
  <c r="B324" i="34" s="1"/>
  <c r="C4162" i="34"/>
  <c r="B4162" i="34" s="1"/>
  <c r="C4163" i="34"/>
  <c r="C4164" i="34"/>
  <c r="C4165" i="34"/>
  <c r="C4166" i="34"/>
  <c r="B4166" i="34" s="1"/>
  <c r="C4167" i="34"/>
  <c r="C4168" i="34"/>
  <c r="B4168" i="34" s="1"/>
  <c r="C4169" i="34"/>
  <c r="C4170" i="34"/>
  <c r="B4170" i="34" s="1"/>
  <c r="C4171" i="34"/>
  <c r="C4172" i="34"/>
  <c r="B4172" i="34" s="1"/>
  <c r="C4173" i="34"/>
  <c r="C4174" i="34"/>
  <c r="B4174" i="34" s="1"/>
  <c r="C4175" i="34"/>
  <c r="C4176" i="34"/>
  <c r="B4176" i="34" s="1"/>
  <c r="C4177" i="34"/>
  <c r="C4178" i="34"/>
  <c r="B4178" i="34" s="1"/>
  <c r="C4179" i="34"/>
  <c r="C4180" i="34"/>
  <c r="B4180" i="34" s="1"/>
  <c r="C4181" i="34"/>
  <c r="C4182" i="34"/>
  <c r="B4182" i="34" s="1"/>
  <c r="C4183" i="34"/>
  <c r="C4184" i="34"/>
  <c r="C4185" i="34"/>
  <c r="B4185" i="34" s="1"/>
  <c r="C4186" i="34"/>
  <c r="B4186" i="34" s="1"/>
  <c r="C4187" i="34"/>
  <c r="C4188" i="34"/>
  <c r="B4188" i="34" s="1"/>
  <c r="C4189" i="34"/>
  <c r="B4189" i="34" s="1"/>
  <c r="C4190" i="34"/>
  <c r="C4191" i="34"/>
  <c r="C4192" i="34"/>
  <c r="C4193" i="34"/>
  <c r="B4193" i="34" s="1"/>
  <c r="C4194" i="34"/>
  <c r="B4194" i="34" s="1"/>
  <c r="C4195" i="34"/>
  <c r="C4196" i="34"/>
  <c r="B4196" i="34" s="1"/>
  <c r="C4197" i="34"/>
  <c r="B4197" i="34" s="1"/>
  <c r="C4198" i="34"/>
  <c r="C4199" i="34"/>
  <c r="C4200" i="34"/>
  <c r="C4201" i="34"/>
  <c r="C4202" i="34"/>
  <c r="C4203" i="34"/>
  <c r="C4204" i="34"/>
  <c r="B4204" i="34" s="1"/>
  <c r="C4205" i="34"/>
  <c r="C4206" i="34"/>
  <c r="B4206" i="34" s="1"/>
  <c r="C4207" i="34"/>
  <c r="C4208" i="34"/>
  <c r="B4208" i="34" s="1"/>
  <c r="C4209" i="34"/>
  <c r="C4210" i="34"/>
  <c r="B4210" i="34" s="1"/>
  <c r="C4211" i="34"/>
  <c r="C4212" i="34"/>
  <c r="B4212" i="34" s="1"/>
  <c r="C4213" i="34"/>
  <c r="C4214" i="34"/>
  <c r="B4214" i="34" s="1"/>
  <c r="C4215" i="34"/>
  <c r="C4216" i="34"/>
  <c r="B4216" i="34" s="1"/>
  <c r="C4217" i="34"/>
  <c r="C4218" i="34"/>
  <c r="B4218" i="34" s="1"/>
  <c r="C4219" i="34"/>
  <c r="C4220" i="34"/>
  <c r="B4220" i="34" s="1"/>
  <c r="C4221" i="34"/>
  <c r="C4222" i="34"/>
  <c r="B4222" i="34" s="1"/>
  <c r="C4223" i="34"/>
  <c r="C4224" i="34"/>
  <c r="B4224" i="34" s="1"/>
  <c r="C4225" i="34"/>
  <c r="C4226" i="34"/>
  <c r="B4226" i="34" s="1"/>
  <c r="C4227" i="34"/>
  <c r="C4228" i="34"/>
  <c r="B4228" i="34" s="1"/>
  <c r="C4229" i="34"/>
  <c r="C4230" i="34"/>
  <c r="C4231" i="34"/>
  <c r="C4232" i="34"/>
  <c r="B4232" i="34" s="1"/>
  <c r="C4233" i="34"/>
  <c r="C4234" i="34"/>
  <c r="B4234" i="34" s="1"/>
  <c r="C4235" i="34"/>
  <c r="C4236" i="34"/>
  <c r="B4236" i="34" s="1"/>
  <c r="C4237" i="34"/>
  <c r="C4238" i="34"/>
  <c r="B4238" i="34" s="1"/>
  <c r="C4239" i="34"/>
  <c r="C4240" i="34"/>
  <c r="B4240" i="34" s="1"/>
  <c r="C4241" i="34"/>
  <c r="C4242" i="34"/>
  <c r="B4242" i="34" s="1"/>
  <c r="C4243" i="34"/>
  <c r="C4244" i="34"/>
  <c r="B4244" i="34" s="1"/>
  <c r="C4245" i="34"/>
  <c r="C4246" i="34"/>
  <c r="B4246" i="34" s="1"/>
  <c r="C4247" i="34"/>
  <c r="C4248" i="34"/>
  <c r="C4249" i="34"/>
  <c r="C4250" i="34"/>
  <c r="B4250" i="34" s="1"/>
  <c r="C4251" i="34"/>
  <c r="C4252" i="34"/>
  <c r="B4252" i="34" s="1"/>
  <c r="C4253" i="34"/>
  <c r="B4253" i="34" s="1"/>
  <c r="C4254" i="34"/>
  <c r="C4255" i="34"/>
  <c r="C4256" i="34"/>
  <c r="C4257" i="34"/>
  <c r="C4258" i="34"/>
  <c r="C4259" i="34"/>
  <c r="C4260" i="34"/>
  <c r="B4260" i="34" s="1"/>
  <c r="C4261" i="34"/>
  <c r="C4262" i="34"/>
  <c r="B4262" i="34" s="1"/>
  <c r="C4263" i="34"/>
  <c r="C4264" i="34"/>
  <c r="B4264" i="34" s="1"/>
  <c r="C4265" i="34"/>
  <c r="C4266" i="34"/>
  <c r="B4266" i="34" s="1"/>
  <c r="C4267" i="34"/>
  <c r="C4268" i="34"/>
  <c r="B4268" i="34" s="1"/>
  <c r="C4269" i="34"/>
  <c r="C4270" i="34"/>
  <c r="C4271" i="34"/>
  <c r="C4272" i="34"/>
  <c r="C4273" i="34"/>
  <c r="C4274" i="34"/>
  <c r="B4274" i="34" s="1"/>
  <c r="C4275" i="34"/>
  <c r="C4276" i="34"/>
  <c r="B4276" i="34" s="1"/>
  <c r="C4277" i="34"/>
  <c r="C4278" i="34"/>
  <c r="B4278" i="34" s="1"/>
  <c r="C4279" i="34"/>
  <c r="C4280" i="34"/>
  <c r="B4280" i="34" s="1"/>
  <c r="C4281" i="34"/>
  <c r="C4282" i="34"/>
  <c r="C4283" i="34"/>
  <c r="C4284" i="34"/>
  <c r="B4284" i="34" s="1"/>
  <c r="C4285" i="34"/>
  <c r="C4286" i="34"/>
  <c r="B4286" i="34" s="1"/>
  <c r="C4287" i="34"/>
  <c r="C4288" i="34"/>
  <c r="B4288" i="34" s="1"/>
  <c r="C4289" i="34"/>
  <c r="C4290" i="34"/>
  <c r="B4290" i="34" s="1"/>
  <c r="C4291" i="34"/>
  <c r="C4292" i="34"/>
  <c r="B4292" i="34" s="1"/>
  <c r="C4293" i="34"/>
  <c r="C4294" i="34"/>
  <c r="B4294" i="34" s="1"/>
  <c r="C4295" i="34"/>
  <c r="C4296" i="34"/>
  <c r="B4296" i="34" s="1"/>
  <c r="C4297" i="34"/>
  <c r="C4298" i="34"/>
  <c r="C4299" i="34"/>
  <c r="C4300" i="34"/>
  <c r="B4300" i="34" s="1"/>
  <c r="C4301" i="34"/>
  <c r="C4302" i="34"/>
  <c r="B4302" i="34" s="1"/>
  <c r="C4303" i="34"/>
  <c r="C4304" i="34"/>
  <c r="B4304" i="34" s="1"/>
  <c r="C4305" i="34"/>
  <c r="C4306" i="34"/>
  <c r="B4306" i="34" s="1"/>
  <c r="C4307" i="34"/>
  <c r="C4308" i="34"/>
  <c r="B4308" i="34" s="1"/>
  <c r="C4309" i="34"/>
  <c r="C4310" i="34"/>
  <c r="C4311" i="34"/>
  <c r="C4312" i="34"/>
  <c r="B4312" i="34" s="1"/>
  <c r="C4313" i="34"/>
  <c r="C4314" i="34"/>
  <c r="C4315" i="34"/>
  <c r="C4316" i="34"/>
  <c r="B4316" i="34" s="1"/>
  <c r="C4317" i="34"/>
  <c r="B4317" i="34" s="1"/>
  <c r="C4318" i="34"/>
  <c r="C4319" i="34"/>
  <c r="C4320" i="34"/>
  <c r="C4321" i="34"/>
  <c r="B4321" i="34" s="1"/>
  <c r="C4322" i="34"/>
  <c r="B4322" i="34" s="1"/>
  <c r="C4323" i="34"/>
  <c r="C4324" i="34"/>
  <c r="B4324" i="34" s="1"/>
  <c r="C4325" i="34"/>
  <c r="C4326" i="34"/>
  <c r="B4326" i="34" s="1"/>
  <c r="C4327" i="34"/>
  <c r="C4328" i="34"/>
  <c r="B4328" i="34" s="1"/>
  <c r="C4329" i="34"/>
  <c r="C4330" i="34"/>
  <c r="B4330" i="34" s="1"/>
  <c r="C4331" i="34"/>
  <c r="C4332" i="34"/>
  <c r="C4333" i="34"/>
  <c r="C4334" i="34"/>
  <c r="B4334" i="34" s="1"/>
  <c r="C4335" i="34"/>
  <c r="C4336" i="34"/>
  <c r="C4337" i="34"/>
  <c r="C4338" i="34"/>
  <c r="B4338" i="34" s="1"/>
  <c r="C4339" i="34"/>
  <c r="C4340" i="34"/>
  <c r="C4341" i="34"/>
  <c r="B4341" i="34" s="1"/>
  <c r="C4342" i="34"/>
  <c r="B4342" i="34" s="1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C4359" i="34"/>
  <c r="C4360" i="34"/>
  <c r="B4360" i="34" s="1"/>
  <c r="C4361" i="34"/>
  <c r="B4361" i="34" s="1"/>
  <c r="C4362" i="34"/>
  <c r="C4363" i="34"/>
  <c r="C4364" i="34"/>
  <c r="B4364" i="34" s="1"/>
  <c r="C4365" i="34"/>
  <c r="B4365" i="34" s="1"/>
  <c r="C4366" i="34"/>
  <c r="C4367" i="34"/>
  <c r="C4368" i="34"/>
  <c r="C4369" i="34"/>
  <c r="C4370" i="34"/>
  <c r="C4371" i="34"/>
  <c r="C4372" i="34"/>
  <c r="B4372" i="34" s="1"/>
  <c r="C4373" i="34"/>
  <c r="B4373" i="34" s="1"/>
  <c r="C4374" i="34"/>
  <c r="B4374" i="34" s="1"/>
  <c r="C4375" i="34"/>
  <c r="C4376" i="34"/>
  <c r="B4376" i="34" s="1"/>
  <c r="C4377" i="34"/>
  <c r="C4378" i="34"/>
  <c r="B4378" i="34" s="1"/>
  <c r="C4379" i="34"/>
  <c r="C4380" i="34"/>
  <c r="B4380" i="34" s="1"/>
  <c r="C4381" i="34"/>
  <c r="B4381" i="34" s="1"/>
  <c r="C4382" i="34"/>
  <c r="B4382" i="34" s="1"/>
  <c r="C4383" i="34"/>
  <c r="C4384" i="34"/>
  <c r="B4384" i="34" s="1"/>
  <c r="C4385" i="34"/>
  <c r="C4386" i="34"/>
  <c r="C4387" i="34"/>
  <c r="C4388" i="34"/>
  <c r="B4388" i="34" s="1"/>
  <c r="C4389" i="34"/>
  <c r="C4390" i="34"/>
  <c r="C4391" i="34"/>
  <c r="C4392" i="34"/>
  <c r="B4392" i="34" s="1"/>
  <c r="C4393" i="34"/>
  <c r="B4393" i="34" s="1"/>
  <c r="C4394" i="34"/>
  <c r="B4394" i="34" s="1"/>
  <c r="C4395" i="34"/>
  <c r="C4396" i="34"/>
  <c r="B4396" i="34" s="1"/>
  <c r="C4397" i="34"/>
  <c r="C4398" i="34"/>
  <c r="B4398" i="34" s="1"/>
  <c r="C4399" i="34"/>
  <c r="C4400" i="34"/>
  <c r="B4400" i="34" s="1"/>
  <c r="C4401" i="34"/>
  <c r="C4402" i="34"/>
  <c r="C4403" i="34"/>
  <c r="C4404" i="34"/>
  <c r="B4404" i="34" s="1"/>
  <c r="C4405" i="34"/>
  <c r="C4406" i="34"/>
  <c r="B4406" i="34" s="1"/>
  <c r="C5478" i="34"/>
  <c r="C5479" i="34"/>
  <c r="B5479" i="34" s="1"/>
  <c r="C5480" i="34"/>
  <c r="C5481" i="34"/>
  <c r="B5481" i="34" s="1"/>
  <c r="C5482" i="34"/>
  <c r="C51" i="34"/>
  <c r="B51" i="34" s="1"/>
  <c r="C71" i="34"/>
  <c r="C72" i="34"/>
  <c r="B72" i="34" s="1"/>
  <c r="C92" i="34"/>
  <c r="B92" i="34" s="1"/>
  <c r="C93" i="34"/>
  <c r="B93" i="34" s="1"/>
  <c r="C94" i="34"/>
  <c r="C95" i="34"/>
  <c r="B95" i="34" s="1"/>
  <c r="C96" i="34"/>
  <c r="B96" i="34" s="1"/>
  <c r="C97" i="34"/>
  <c r="B97" i="34" s="1"/>
  <c r="C153" i="34"/>
  <c r="C154" i="34"/>
  <c r="B154" i="34" s="1"/>
  <c r="C155" i="34"/>
  <c r="B155" i="34" s="1"/>
  <c r="C156" i="34"/>
  <c r="B156" i="34" s="1"/>
  <c r="C202" i="34"/>
  <c r="C208" i="34"/>
  <c r="B208" i="34" s="1"/>
  <c r="C209" i="34"/>
  <c r="B209" i="34" s="1"/>
  <c r="C210" i="34"/>
  <c r="B210" i="34" s="1"/>
  <c r="C211" i="34"/>
  <c r="C212" i="34"/>
  <c r="B212" i="34" s="1"/>
  <c r="C213" i="34"/>
  <c r="B213" i="34" s="1"/>
  <c r="Y213" i="34" s="1"/>
  <c r="C215" i="34"/>
  <c r="B215" i="34" s="1"/>
  <c r="C216" i="34"/>
  <c r="C217" i="34"/>
  <c r="B217" i="34" s="1"/>
  <c r="C218" i="34"/>
  <c r="B218" i="34" s="1"/>
  <c r="C224" i="34"/>
  <c r="C225" i="34"/>
  <c r="C226" i="34"/>
  <c r="B226" i="34" s="1"/>
  <c r="C227" i="34"/>
  <c r="B227" i="34" s="1"/>
  <c r="C228" i="34"/>
  <c r="B228" i="34" s="1"/>
  <c r="C231" i="34"/>
  <c r="C232" i="34"/>
  <c r="B232" i="34" s="1"/>
  <c r="C244" i="34"/>
  <c r="B244" i="34" s="1"/>
  <c r="C245" i="34"/>
  <c r="B245" i="34" s="1"/>
  <c r="C246" i="34"/>
  <c r="C247" i="34"/>
  <c r="B247" i="34" s="1"/>
  <c r="C249" i="34"/>
  <c r="B249" i="34" s="1"/>
  <c r="C250" i="34"/>
  <c r="B250" i="34" s="1"/>
  <c r="C270" i="34"/>
  <c r="C271" i="34"/>
  <c r="B271" i="34" s="1"/>
  <c r="C272" i="34"/>
  <c r="B272" i="34" s="1"/>
  <c r="C273" i="34"/>
  <c r="B273" i="34" s="1"/>
  <c r="C274" i="34"/>
  <c r="C275" i="34"/>
  <c r="B275" i="34" s="1"/>
  <c r="C276" i="34"/>
  <c r="B276" i="34" s="1"/>
  <c r="C277" i="34"/>
  <c r="C278" i="34"/>
  <c r="C327" i="34"/>
  <c r="B327" i="34" s="1"/>
  <c r="C328" i="34"/>
  <c r="B328" i="34" s="1"/>
  <c r="C330" i="34"/>
  <c r="B330" i="34" s="1"/>
  <c r="C331" i="34"/>
  <c r="C332" i="34"/>
  <c r="B332" i="34" s="1"/>
  <c r="C333" i="34"/>
  <c r="B333" i="34" s="1"/>
  <c r="C371" i="34"/>
  <c r="B371" i="34" s="1"/>
  <c r="C372" i="34"/>
  <c r="C373" i="34"/>
  <c r="B373" i="34" s="1"/>
  <c r="C401" i="34"/>
  <c r="B401" i="34" s="1"/>
  <c r="C402" i="34"/>
  <c r="B402" i="34" s="1"/>
  <c r="C405" i="34"/>
  <c r="C406" i="34"/>
  <c r="B406" i="34" s="1"/>
  <c r="C411" i="34"/>
  <c r="B411" i="34" s="1"/>
  <c r="C412" i="34"/>
  <c r="C423" i="34"/>
  <c r="C424" i="34"/>
  <c r="B424" i="34" s="1"/>
  <c r="C426" i="34"/>
  <c r="B426" i="34" s="1"/>
  <c r="C427" i="34"/>
  <c r="B427" i="34" s="1"/>
  <c r="C432" i="34"/>
  <c r="C433" i="34"/>
  <c r="B433" i="34" s="1"/>
  <c r="C434" i="34"/>
  <c r="B434" i="34" s="1"/>
  <c r="C435" i="34"/>
  <c r="B435" i="34" s="1"/>
  <c r="C436" i="34"/>
  <c r="C437" i="34"/>
  <c r="B437" i="34" s="1"/>
  <c r="C438" i="34"/>
  <c r="B438" i="34" s="1"/>
  <c r="C441" i="34"/>
  <c r="B441" i="34" s="1"/>
  <c r="C442" i="34"/>
  <c r="C443" i="34"/>
  <c r="B443" i="34" s="1"/>
  <c r="C444" i="34"/>
  <c r="B444" i="34" s="1"/>
  <c r="C459" i="34"/>
  <c r="B459" i="34" s="1"/>
  <c r="C460" i="34"/>
  <c r="C461" i="34"/>
  <c r="B461" i="34" s="1"/>
  <c r="C462" i="34"/>
  <c r="B462" i="34" s="1"/>
  <c r="C463" i="34"/>
  <c r="C464" i="34"/>
  <c r="C465" i="34"/>
  <c r="B465" i="34" s="1"/>
  <c r="C466" i="34"/>
  <c r="B466" i="34" s="1"/>
  <c r="C467" i="34"/>
  <c r="B467" i="34" s="1"/>
  <c r="C468" i="34"/>
  <c r="C479" i="34"/>
  <c r="B479" i="34" s="1"/>
  <c r="C480" i="34"/>
  <c r="B480" i="34" s="1"/>
  <c r="C537" i="34"/>
  <c r="C538" i="34"/>
  <c r="C549" i="34"/>
  <c r="B549" i="34" s="1"/>
  <c r="C550" i="34"/>
  <c r="B550" i="34" s="1"/>
  <c r="C551" i="34"/>
  <c r="B551" i="34" s="1"/>
  <c r="C552" i="34"/>
  <c r="C553" i="34"/>
  <c r="B553" i="34" s="1"/>
  <c r="C584" i="34"/>
  <c r="B584" i="34" s="1"/>
  <c r="C585" i="34"/>
  <c r="C586" i="34"/>
  <c r="C1294" i="34"/>
  <c r="B1294" i="34" s="1"/>
  <c r="C1310" i="34"/>
  <c r="B1310" i="34" s="1"/>
  <c r="C1247" i="34"/>
  <c r="B1247" i="34" s="1"/>
  <c r="C1248" i="34"/>
  <c r="C909" i="34"/>
  <c r="B909" i="34" s="1"/>
  <c r="C910" i="34"/>
  <c r="B910" i="34" s="1"/>
  <c r="C593" i="34"/>
  <c r="B593" i="34" s="1"/>
  <c r="C594" i="34"/>
  <c r="C376" i="34"/>
  <c r="B376" i="34" s="1"/>
  <c r="C377" i="34"/>
  <c r="B377" i="34" s="1"/>
  <c r="C222" i="34"/>
  <c r="B222" i="34" s="1"/>
  <c r="C223" i="34"/>
  <c r="C24" i="34"/>
  <c r="B24" i="34" s="1"/>
  <c r="C25" i="34"/>
  <c r="B25" i="34" s="1"/>
  <c r="C4024" i="34"/>
  <c r="B4024" i="34" s="1"/>
  <c r="C4025" i="34"/>
  <c r="C4026" i="34"/>
  <c r="B4026" i="34" s="1"/>
  <c r="C4027" i="34"/>
  <c r="C4028" i="34"/>
  <c r="B4028" i="34" s="1"/>
  <c r="C4029" i="34"/>
  <c r="C4030" i="34"/>
  <c r="B4030" i="34" s="1"/>
  <c r="C4031" i="34"/>
  <c r="C4032" i="34"/>
  <c r="B4032" i="34" s="1"/>
  <c r="C4033" i="34"/>
  <c r="C4034" i="34"/>
  <c r="B4034" i="34" s="1"/>
  <c r="C4035" i="34"/>
  <c r="C4036" i="34"/>
  <c r="B4036" i="34" s="1"/>
  <c r="C4037" i="34"/>
  <c r="C4038" i="34"/>
  <c r="B4038" i="34" s="1"/>
  <c r="C4039" i="34"/>
  <c r="C4040" i="34"/>
  <c r="B4040" i="34" s="1"/>
  <c r="C4041" i="34"/>
  <c r="C4042" i="34"/>
  <c r="B4042" i="34" s="1"/>
  <c r="C4043" i="34"/>
  <c r="C4044" i="34"/>
  <c r="B4044" i="34" s="1"/>
  <c r="C4045" i="34"/>
  <c r="C4046" i="34"/>
  <c r="B4046" i="34" s="1"/>
  <c r="C4047" i="34"/>
  <c r="C4048" i="34"/>
  <c r="B4048" i="34" s="1"/>
  <c r="C4049" i="34"/>
  <c r="C4050" i="34"/>
  <c r="B4050" i="34" s="1"/>
  <c r="C4051" i="34"/>
  <c r="C4052" i="34"/>
  <c r="B4052" i="34" s="1"/>
  <c r="C4053" i="34"/>
  <c r="C4054" i="34"/>
  <c r="B4054" i="34" s="1"/>
  <c r="C4055" i="34"/>
  <c r="C4056" i="34"/>
  <c r="B4056" i="34" s="1"/>
  <c r="C4057" i="34"/>
  <c r="C4058" i="34"/>
  <c r="B4058" i="34" s="1"/>
  <c r="C4059" i="34"/>
  <c r="C4060" i="34"/>
  <c r="B4060" i="34" s="1"/>
  <c r="C4061" i="34"/>
  <c r="C4062" i="34"/>
  <c r="B4062" i="34" s="1"/>
  <c r="C4063" i="34"/>
  <c r="C4064" i="34"/>
  <c r="B4064" i="34" s="1"/>
  <c r="C4065" i="34"/>
  <c r="C4066" i="34"/>
  <c r="B4066" i="34" s="1"/>
  <c r="C4067" i="34"/>
  <c r="C4068" i="34"/>
  <c r="B4068" i="34" s="1"/>
  <c r="C4069" i="34"/>
  <c r="C4070" i="34"/>
  <c r="B4070" i="34" s="1"/>
  <c r="C4071" i="34"/>
  <c r="C4072" i="34"/>
  <c r="B4072" i="34" s="1"/>
  <c r="C4073" i="34"/>
  <c r="C4074" i="34"/>
  <c r="B4074" i="34" s="1"/>
  <c r="C4075" i="34"/>
  <c r="C4076" i="34"/>
  <c r="C4077" i="34"/>
  <c r="C4078" i="34"/>
  <c r="B4078" i="34" s="1"/>
  <c r="C4079" i="34"/>
  <c r="C4080" i="34"/>
  <c r="B4080" i="34" s="1"/>
  <c r="C4081" i="34"/>
  <c r="C4082" i="34"/>
  <c r="B4082" i="34" s="1"/>
  <c r="C4083" i="34"/>
  <c r="C4084" i="34"/>
  <c r="C4085" i="34"/>
  <c r="C4086" i="34"/>
  <c r="C4087" i="34"/>
  <c r="C4088" i="34"/>
  <c r="B4088" i="34" s="1"/>
  <c r="C4089" i="34"/>
  <c r="B4089" i="34" s="1"/>
  <c r="C4090" i="34"/>
  <c r="B4090" i="34" s="1"/>
  <c r="C4091" i="34"/>
  <c r="C4092" i="34"/>
  <c r="B4092" i="34" s="1"/>
  <c r="C4093" i="34"/>
  <c r="C4094" i="34"/>
  <c r="B4094" i="34" s="1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4108" i="34"/>
  <c r="C4109" i="34"/>
  <c r="C5380" i="34"/>
  <c r="B5380" i="34" s="1"/>
  <c r="C5381" i="34"/>
  <c r="C5382" i="34"/>
  <c r="C5383" i="34"/>
  <c r="C5384" i="34"/>
  <c r="B5384" i="34" s="1"/>
  <c r="C5385" i="34"/>
  <c r="C5386" i="34"/>
  <c r="B5386" i="34" s="1"/>
  <c r="C5387" i="34"/>
  <c r="B5387" i="34" s="1"/>
  <c r="C5388" i="34"/>
  <c r="C5389" i="34"/>
  <c r="C5390" i="34"/>
  <c r="C5391" i="34"/>
  <c r="B5391" i="34" s="1"/>
  <c r="C5392" i="34"/>
  <c r="B5392" i="34" s="1"/>
  <c r="C5393" i="34"/>
  <c r="C5394" i="34"/>
  <c r="B5394" i="34" s="1"/>
  <c r="C5395" i="34"/>
  <c r="C5396" i="34"/>
  <c r="B5396" i="34" s="1"/>
  <c r="C5397" i="34"/>
  <c r="C5398" i="34"/>
  <c r="B5398" i="34" s="1"/>
  <c r="C5399" i="34"/>
  <c r="B5399" i="34" s="1"/>
  <c r="C5400" i="34"/>
  <c r="C5401" i="34"/>
  <c r="C5402" i="34"/>
  <c r="C5403" i="34"/>
  <c r="B5403" i="34" s="1"/>
  <c r="C5404" i="34"/>
  <c r="B5404" i="34" s="1"/>
  <c r="C5405" i="34"/>
  <c r="C5406" i="34"/>
  <c r="C5407" i="34"/>
  <c r="C5408" i="34"/>
  <c r="C5409" i="34"/>
  <c r="C5410" i="34"/>
  <c r="C5411" i="34"/>
  <c r="C5412" i="34"/>
  <c r="C5413" i="34"/>
  <c r="C5414" i="34"/>
  <c r="C5415" i="34"/>
  <c r="C5416" i="34"/>
  <c r="C5417" i="34"/>
  <c r="C5418" i="34"/>
  <c r="C5419" i="34"/>
  <c r="C5420" i="34"/>
  <c r="C5421" i="34"/>
  <c r="C5422" i="34"/>
  <c r="C5423" i="34"/>
  <c r="C5424" i="34"/>
  <c r="B5424" i="34" s="1"/>
  <c r="C5425" i="34"/>
  <c r="C5426" i="34"/>
  <c r="B5426" i="34" s="1"/>
  <c r="C5427" i="34"/>
  <c r="C5428" i="34"/>
  <c r="B5428" i="34" s="1"/>
  <c r="C5429" i="34"/>
  <c r="C5430" i="34"/>
  <c r="C5431" i="34"/>
  <c r="B5431" i="34" s="1"/>
  <c r="C5432" i="34"/>
  <c r="C5433" i="34"/>
  <c r="C5434" i="34"/>
  <c r="B5434" i="34" s="1"/>
  <c r="C5435" i="34"/>
  <c r="C5436" i="34"/>
  <c r="B5436" i="34" s="1"/>
  <c r="C5437" i="34"/>
  <c r="C5438" i="34"/>
  <c r="B5438" i="34" s="1"/>
  <c r="C5439" i="34"/>
  <c r="B5439" i="34" s="1"/>
  <c r="C5440" i="34"/>
  <c r="B5440" i="34" s="1"/>
  <c r="C5441" i="34"/>
  <c r="C5442" i="34"/>
  <c r="B5442" i="34" s="1"/>
  <c r="C5443" i="34"/>
  <c r="C5444" i="34"/>
  <c r="B5444" i="34" s="1"/>
  <c r="C5445" i="34"/>
  <c r="C5446" i="34"/>
  <c r="C5447" i="34"/>
  <c r="C5448" i="34"/>
  <c r="C5449" i="34"/>
  <c r="C5450" i="34"/>
  <c r="B5450" i="34" s="1"/>
  <c r="C5451" i="34"/>
  <c r="C5452" i="34"/>
  <c r="B5452" i="34" s="1"/>
  <c r="C5453" i="34"/>
  <c r="C5454" i="34"/>
  <c r="B5454" i="34" s="1"/>
  <c r="C5455" i="34"/>
  <c r="C5456" i="34"/>
  <c r="B5456" i="34" s="1"/>
  <c r="C5457" i="34"/>
  <c r="C5458" i="34"/>
  <c r="B5458" i="34" s="1"/>
  <c r="C5459" i="34"/>
  <c r="B5459" i="34" s="1"/>
  <c r="C5460" i="34"/>
  <c r="C5461" i="34"/>
  <c r="C5462" i="34"/>
  <c r="C5463" i="34"/>
  <c r="B5463" i="34" s="1"/>
  <c r="C5464" i="34"/>
  <c r="B5464" i="34" s="1"/>
  <c r="C5465" i="34"/>
  <c r="C5466" i="34"/>
  <c r="B5466" i="34" s="1"/>
  <c r="C5467" i="34"/>
  <c r="B5467" i="34" s="1"/>
  <c r="C5468" i="34"/>
  <c r="B5468" i="34" s="1"/>
  <c r="C5469" i="34"/>
  <c r="C4110" i="34"/>
  <c r="B4110" i="34" s="1"/>
  <c r="C4111" i="34"/>
  <c r="B4111" i="34" s="1"/>
  <c r="C4112" i="34"/>
  <c r="C4113" i="34"/>
  <c r="C4114" i="34"/>
  <c r="C4115" i="34"/>
  <c r="B4115" i="34" s="1"/>
  <c r="C4116" i="34"/>
  <c r="C4117" i="34"/>
  <c r="C4118" i="34"/>
  <c r="C4119" i="34"/>
  <c r="B4119" i="34" s="1"/>
  <c r="C4120" i="34"/>
  <c r="C4121" i="34"/>
  <c r="C4122" i="34"/>
  <c r="B4122" i="34" s="1"/>
  <c r="C4123" i="34"/>
  <c r="C4124" i="34"/>
  <c r="B4124" i="34" s="1"/>
  <c r="C4125" i="34"/>
  <c r="C4126" i="34"/>
  <c r="B4126" i="34" s="1"/>
  <c r="C4127" i="34"/>
  <c r="C4128" i="34"/>
  <c r="B4128" i="34" s="1"/>
  <c r="C4129" i="34"/>
  <c r="C4130" i="34"/>
  <c r="B4130" i="34" s="1"/>
  <c r="C4131" i="34"/>
  <c r="C4132" i="34"/>
  <c r="B4132" i="34" s="1"/>
  <c r="C4133" i="34"/>
  <c r="C4134" i="34"/>
  <c r="C4135" i="34"/>
  <c r="C4136" i="34"/>
  <c r="B4136" i="34" s="1"/>
  <c r="C4137" i="34"/>
  <c r="C4138" i="34"/>
  <c r="B4138" i="34" s="1"/>
  <c r="C4139" i="34"/>
  <c r="C4140" i="34"/>
  <c r="B4140" i="34" s="1"/>
  <c r="Y4140" i="34" s="1"/>
  <c r="C4141" i="34"/>
  <c r="C4142" i="34"/>
  <c r="B4142" i="34" s="1"/>
  <c r="C4143" i="34"/>
  <c r="C4144" i="34"/>
  <c r="B4144" i="34" s="1"/>
  <c r="C4145" i="34"/>
  <c r="C4146" i="34"/>
  <c r="B4146" i="34" s="1"/>
  <c r="C4147" i="34"/>
  <c r="C4148" i="34"/>
  <c r="C4149" i="34"/>
  <c r="C4150" i="34"/>
  <c r="B4150" i="34" s="1"/>
  <c r="C4151" i="34"/>
  <c r="B4151" i="34" s="1"/>
  <c r="C4152" i="34"/>
  <c r="C4153" i="34"/>
  <c r="C4154" i="34"/>
  <c r="C5470" i="34"/>
  <c r="B5470" i="34" s="1"/>
  <c r="C5471" i="34"/>
  <c r="B5471" i="34" s="1"/>
  <c r="C5472" i="34"/>
  <c r="C5473" i="34"/>
  <c r="B5473" i="34" s="1"/>
  <c r="C5474" i="34"/>
  <c r="B5474" i="34" s="1"/>
  <c r="C5475" i="34"/>
  <c r="C5476" i="34"/>
  <c r="C5477" i="34"/>
  <c r="C5307" i="34"/>
  <c r="C5308" i="34"/>
  <c r="B5308" i="34" s="1"/>
  <c r="C5309" i="34"/>
  <c r="C5310" i="34"/>
  <c r="C5311" i="34"/>
  <c r="C5312" i="34"/>
  <c r="C5313" i="34"/>
  <c r="C540" i="34"/>
  <c r="C541" i="34"/>
  <c r="B541" i="34" s="1"/>
  <c r="C542" i="34"/>
  <c r="B542" i="34" s="1"/>
  <c r="C544" i="34"/>
  <c r="B544" i="34" s="1"/>
  <c r="C545" i="34"/>
  <c r="B545" i="34" s="1"/>
  <c r="C57" i="34"/>
  <c r="C58" i="34"/>
  <c r="B58" i="34" s="1"/>
  <c r="C62" i="34"/>
  <c r="B62" i="34" s="1"/>
  <c r="C63" i="34"/>
  <c r="B63" i="34" s="1"/>
  <c r="C74" i="34"/>
  <c r="C80" i="34"/>
  <c r="B80" i="34" s="1"/>
  <c r="C82" i="34"/>
  <c r="B82" i="34" s="1"/>
  <c r="C52" i="34"/>
  <c r="B52" i="34" s="1"/>
  <c r="C59" i="34"/>
  <c r="C60" i="34"/>
  <c r="C64" i="34"/>
  <c r="B64" i="34" s="1"/>
  <c r="C66" i="34"/>
  <c r="B66" i="34" s="1"/>
  <c r="C68" i="34"/>
  <c r="C75" i="34"/>
  <c r="B75" i="34" s="1"/>
  <c r="C81" i="34"/>
  <c r="B81" i="34" s="1"/>
  <c r="C83" i="34"/>
  <c r="B83" i="34" s="1"/>
  <c r="C84" i="34"/>
  <c r="C85" i="34"/>
  <c r="B85" i="34" s="1"/>
  <c r="C98" i="34"/>
  <c r="B98" i="34" s="1"/>
  <c r="C117" i="34"/>
  <c r="B117" i="34" s="1"/>
  <c r="C118" i="34"/>
  <c r="C119" i="34"/>
  <c r="B119" i="34" s="1"/>
  <c r="C157" i="34"/>
  <c r="B157" i="34" s="1"/>
  <c r="C158" i="34"/>
  <c r="B158" i="34" s="1"/>
  <c r="C159" i="34"/>
  <c r="C169" i="34"/>
  <c r="B169" i="34" s="1"/>
  <c r="C170" i="34"/>
  <c r="B170" i="34" s="1"/>
  <c r="C99" i="34"/>
  <c r="B99" i="34" s="1"/>
  <c r="C120" i="34"/>
  <c r="C122" i="34"/>
  <c r="B122" i="34" s="1"/>
  <c r="C124" i="34"/>
  <c r="B124" i="34" s="1"/>
  <c r="C160" i="34"/>
  <c r="B160" i="34" s="1"/>
  <c r="C162" i="34"/>
  <c r="C163" i="34"/>
  <c r="B163" i="34" s="1"/>
  <c r="C165" i="34"/>
  <c r="B165" i="34" s="1"/>
  <c r="C167" i="34"/>
  <c r="B167" i="34" s="1"/>
  <c r="C161" i="34"/>
  <c r="C171" i="34"/>
  <c r="B171" i="34" s="1"/>
  <c r="C172" i="34"/>
  <c r="B172" i="34" s="1"/>
  <c r="C174" i="34"/>
  <c r="B174" i="34" s="1"/>
  <c r="C234" i="34"/>
  <c r="C280" i="34"/>
  <c r="B280" i="34" s="1"/>
  <c r="C281" i="34"/>
  <c r="B281" i="34" s="1"/>
  <c r="C282" i="34"/>
  <c r="B282" i="34" s="1"/>
  <c r="C291" i="34"/>
  <c r="C338" i="34"/>
  <c r="B338" i="34" s="1"/>
  <c r="C239" i="34"/>
  <c r="B239" i="34" s="1"/>
  <c r="C284" i="34"/>
  <c r="B284" i="34" s="1"/>
  <c r="C292" i="34"/>
  <c r="C294" i="34"/>
  <c r="B294" i="34" s="1"/>
  <c r="C295" i="34"/>
  <c r="B295" i="34" s="1"/>
  <c r="C339" i="34"/>
  <c r="B339" i="34" s="1"/>
  <c r="C374" i="34"/>
  <c r="C397" i="34"/>
  <c r="B397" i="34" s="1"/>
  <c r="C428" i="34"/>
  <c r="B428" i="34" s="1"/>
  <c r="C469" i="34"/>
  <c r="B469" i="34" s="1"/>
  <c r="C473" i="34"/>
  <c r="C476" i="34"/>
  <c r="B476" i="34" s="1"/>
  <c r="C539" i="34"/>
  <c r="B539" i="34" s="1"/>
  <c r="C375" i="34"/>
  <c r="B375" i="34" s="1"/>
  <c r="C398" i="34"/>
  <c r="C399" i="34"/>
  <c r="B399" i="34" s="1"/>
  <c r="C429" i="34"/>
  <c r="B429" i="34" s="1"/>
  <c r="C439" i="34"/>
  <c r="B439" i="34" s="1"/>
  <c r="C470" i="34"/>
  <c r="C471" i="34"/>
  <c r="B471" i="34" s="1"/>
  <c r="C474" i="34"/>
  <c r="B474" i="34" s="1"/>
  <c r="C475" i="34"/>
  <c r="B475" i="34" s="1"/>
  <c r="C477" i="34"/>
  <c r="C478" i="34"/>
  <c r="B478" i="34" s="1"/>
  <c r="C481" i="34"/>
  <c r="B481" i="34" s="1"/>
  <c r="C56" i="34"/>
  <c r="B56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444" i="34"/>
  <c r="B1444" i="34" s="1"/>
  <c r="C1445" i="34"/>
  <c r="B1445" i="34" s="1"/>
  <c r="C1446" i="34"/>
  <c r="B1446" i="34" s="1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74" i="34"/>
  <c r="B1374" i="34" s="1"/>
  <c r="C1375" i="34"/>
  <c r="B1375" i="34" s="1"/>
  <c r="C1265" i="34"/>
  <c r="B1265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1376" i="34"/>
  <c r="B1376" i="34" s="1"/>
  <c r="A869" i="55"/>
  <c r="F869" i="55" a="1"/>
  <c r="F869" i="55" s="1"/>
  <c r="H869" i="55" a="1"/>
  <c r="H869" i="55" s="1"/>
  <c r="A431" i="55"/>
  <c r="F431" i="55" a="1"/>
  <c r="F431" i="55" s="1"/>
  <c r="H431" i="55" a="1"/>
  <c r="H431" i="55" s="1"/>
  <c r="A348" i="55"/>
  <c r="F348" i="55" a="1"/>
  <c r="F348" i="55" s="1"/>
  <c r="H348" i="55" a="1"/>
  <c r="H348" i="55" s="1"/>
  <c r="A435" i="55"/>
  <c r="F435" i="55" a="1"/>
  <c r="F435" i="55" s="1"/>
  <c r="H435" i="55" a="1"/>
  <c r="H435" i="55" s="1"/>
  <c r="A269" i="55"/>
  <c r="F269" i="55" a="1"/>
  <c r="F269" i="55" s="1"/>
  <c r="H269" i="55" a="1"/>
  <c r="H269" i="55" s="1"/>
  <c r="A239" i="55"/>
  <c r="F239" i="55" a="1"/>
  <c r="F239" i="55" s="1"/>
  <c r="H239" i="55" a="1"/>
  <c r="H239" i="55" s="1"/>
  <c r="A378" i="55"/>
  <c r="F378" i="55" a="1"/>
  <c r="F378" i="55" s="1"/>
  <c r="H378" i="55" a="1"/>
  <c r="H378" i="55" s="1"/>
  <c r="A381" i="55"/>
  <c r="F381" i="55" a="1"/>
  <c r="F381" i="55" s="1"/>
  <c r="H381" i="55" a="1"/>
  <c r="H381" i="55" s="1"/>
  <c r="A464" i="55"/>
  <c r="F464" i="55" a="1"/>
  <c r="F464" i="55" s="1"/>
  <c r="H464" i="55" a="1"/>
  <c r="H464" i="55" s="1"/>
  <c r="A48" i="55"/>
  <c r="F48" i="55" a="1"/>
  <c r="F48" i="55" s="1"/>
  <c r="H48" i="55" a="1"/>
  <c r="H48" i="55" s="1"/>
  <c r="A52" i="55"/>
  <c r="F52" i="55" a="1"/>
  <c r="F52" i="55" s="1"/>
  <c r="H52" i="55" a="1"/>
  <c r="H52" i="55" s="1"/>
  <c r="A279" i="55"/>
  <c r="F279" i="55" a="1"/>
  <c r="F279" i="55" s="1"/>
  <c r="H279" i="55" a="1"/>
  <c r="H279" i="55" s="1"/>
  <c r="A813" i="55"/>
  <c r="F813" i="55" a="1"/>
  <c r="F813" i="55" s="1"/>
  <c r="H813" i="55" a="1"/>
  <c r="H813" i="55" s="1"/>
  <c r="A34" i="55"/>
  <c r="F34" i="55" a="1"/>
  <c r="F34" i="55" s="1"/>
  <c r="H34" i="55" a="1"/>
  <c r="H34" i="55" s="1"/>
  <c r="A672" i="55"/>
  <c r="F672" i="55" a="1"/>
  <c r="F672" i="55" s="1"/>
  <c r="H672" i="55" a="1"/>
  <c r="H672" i="55" s="1"/>
  <c r="A438" i="55"/>
  <c r="F438" i="55" a="1"/>
  <c r="F438" i="55" s="1"/>
  <c r="H438" i="55" a="1"/>
  <c r="H438" i="55" s="1"/>
  <c r="A61" i="55"/>
  <c r="F61" i="55" a="1"/>
  <c r="F61" i="55" s="1"/>
  <c r="H61" i="55" a="1"/>
  <c r="H61" i="55" s="1"/>
  <c r="A63" i="55"/>
  <c r="F63" i="55" a="1"/>
  <c r="F63" i="55" s="1"/>
  <c r="H63" i="55" a="1"/>
  <c r="H63" i="55" s="1"/>
  <c r="A187" i="55"/>
  <c r="F187" i="55" a="1"/>
  <c r="F187" i="55" s="1"/>
  <c r="H187" i="55" a="1"/>
  <c r="H187" i="55" s="1"/>
  <c r="A628" i="55"/>
  <c r="F628" i="55" a="1"/>
  <c r="F628" i="55" s="1"/>
  <c r="H628" i="55" a="1"/>
  <c r="H628" i="55" s="1"/>
  <c r="A336" i="55"/>
  <c r="F336" i="55" a="1"/>
  <c r="F336" i="55" s="1"/>
  <c r="H336" i="55" a="1"/>
  <c r="H336" i="55" s="1"/>
  <c r="A151" i="55"/>
  <c r="F151" i="55" a="1"/>
  <c r="F151" i="55" s="1"/>
  <c r="H151" i="55" a="1"/>
  <c r="H151" i="55" s="1"/>
  <c r="A536" i="55"/>
  <c r="F536" i="55" a="1"/>
  <c r="F536" i="55" s="1"/>
  <c r="H536" i="55" a="1"/>
  <c r="H536" i="55" s="1"/>
  <c r="A719" i="55"/>
  <c r="F719" i="55" a="1"/>
  <c r="F719" i="55" s="1"/>
  <c r="H719" i="55" a="1"/>
  <c r="H719" i="55" s="1"/>
  <c r="A808" i="55"/>
  <c r="F808" i="55" a="1"/>
  <c r="F808" i="55" s="1"/>
  <c r="H808" i="55" a="1"/>
  <c r="H808" i="55" s="1"/>
  <c r="A152" i="55"/>
  <c r="F152" i="55" a="1"/>
  <c r="F152" i="55" s="1"/>
  <c r="H152" i="55" a="1"/>
  <c r="H152" i="55" s="1"/>
  <c r="A624" i="55"/>
  <c r="F624" i="55" a="1"/>
  <c r="F624" i="55" s="1"/>
  <c r="H624" i="55" a="1"/>
  <c r="H624" i="55" s="1"/>
  <c r="A99" i="55"/>
  <c r="F99" i="55" a="1"/>
  <c r="F99" i="55" s="1"/>
  <c r="H99" i="55" a="1"/>
  <c r="H99" i="55" s="1"/>
  <c r="A221" i="55"/>
  <c r="F221" i="55" a="1"/>
  <c r="F221" i="55" s="1"/>
  <c r="H221" i="55" a="1"/>
  <c r="H221" i="55" s="1"/>
  <c r="A122" i="55"/>
  <c r="F122" i="55" a="1"/>
  <c r="F122" i="55" s="1"/>
  <c r="H122" i="55" a="1"/>
  <c r="H122" i="55" s="1"/>
  <c r="A898" i="55"/>
  <c r="F898" i="55" a="1"/>
  <c r="F898" i="55" s="1"/>
  <c r="H898" i="55" a="1"/>
  <c r="H898" i="55" s="1"/>
  <c r="A542" i="55"/>
  <c r="F542" i="55" a="1"/>
  <c r="F542" i="55" s="1"/>
  <c r="H542" i="55" a="1"/>
  <c r="H542" i="55" s="1"/>
  <c r="A283" i="55"/>
  <c r="F283" i="55" a="1"/>
  <c r="F283" i="55" s="1"/>
  <c r="H283" i="55" a="1"/>
  <c r="H283" i="55" s="1"/>
  <c r="A282" i="55"/>
  <c r="F282" i="55" a="1"/>
  <c r="F282" i="55" s="1"/>
  <c r="H282" i="55" a="1"/>
  <c r="H282" i="55" s="1"/>
  <c r="A324" i="55"/>
  <c r="F324" i="55" a="1"/>
  <c r="F324" i="55" s="1"/>
  <c r="H324" i="55" a="1"/>
  <c r="H324" i="55" s="1"/>
  <c r="A399" i="55"/>
  <c r="F399" i="55" a="1"/>
  <c r="F399" i="55" s="1"/>
  <c r="H399" i="55" a="1"/>
  <c r="H399" i="55" s="1"/>
  <c r="A760" i="55"/>
  <c r="F760" i="55" a="1"/>
  <c r="F760" i="55" s="1"/>
  <c r="H760" i="55" a="1"/>
  <c r="H760" i="55" s="1"/>
  <c r="A108" i="55"/>
  <c r="F108" i="55" a="1"/>
  <c r="F108" i="55" s="1"/>
  <c r="H108" i="55" a="1"/>
  <c r="H108" i="55" s="1"/>
  <c r="A361" i="55"/>
  <c r="F361" i="55" a="1"/>
  <c r="F361" i="55" s="1"/>
  <c r="H361" i="55" a="1"/>
  <c r="H361" i="55" s="1"/>
  <c r="A154" i="55"/>
  <c r="F154" i="55" a="1"/>
  <c r="F154" i="55" s="1"/>
  <c r="H154" i="55" a="1"/>
  <c r="H154" i="55" s="1"/>
  <c r="A712" i="55"/>
  <c r="F712" i="55" a="1"/>
  <c r="F712" i="55" s="1"/>
  <c r="H712" i="55" a="1"/>
  <c r="H712" i="55" s="1"/>
  <c r="A238" i="55"/>
  <c r="F238" i="55" a="1"/>
  <c r="F238" i="55" s="1"/>
  <c r="H238" i="55" a="1"/>
  <c r="H238" i="55" s="1"/>
  <c r="A879" i="55"/>
  <c r="F879" i="55" a="1"/>
  <c r="F879" i="55" s="1"/>
  <c r="H879" i="55" a="1"/>
  <c r="H879" i="55" s="1"/>
  <c r="A219" i="55"/>
  <c r="F219" i="55" a="1"/>
  <c r="F219" i="55" s="1"/>
  <c r="H219" i="55" a="1"/>
  <c r="H219" i="55" s="1"/>
  <c r="A153" i="55"/>
  <c r="F153" i="55" a="1"/>
  <c r="F153" i="55" s="1"/>
  <c r="H153" i="55" a="1"/>
  <c r="H153" i="55" s="1"/>
  <c r="A595" i="55"/>
  <c r="F595" i="55" a="1"/>
  <c r="F595" i="55" s="1"/>
  <c r="H595" i="55" a="1"/>
  <c r="H595" i="55" s="1"/>
  <c r="A882" i="55"/>
  <c r="F882" i="55" a="1"/>
  <c r="F882" i="55" s="1"/>
  <c r="H882" i="55" a="1"/>
  <c r="H882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72" i="55"/>
  <c r="F72" i="55" a="1"/>
  <c r="F72" i="55" s="1"/>
  <c r="H72" i="55" a="1"/>
  <c r="H72" i="55" s="1"/>
  <c r="A39" i="55"/>
  <c r="F39" i="55" a="1"/>
  <c r="F39" i="55" s="1"/>
  <c r="H39" i="55" a="1"/>
  <c r="H39" i="55" s="1"/>
  <c r="A82" i="55"/>
  <c r="F82" i="55" a="1"/>
  <c r="F82" i="55" s="1"/>
  <c r="H82" i="55" a="1"/>
  <c r="H82" i="55" s="1"/>
  <c r="A157" i="55"/>
  <c r="F157" i="55" a="1"/>
  <c r="F157" i="55" s="1"/>
  <c r="H157" i="55" a="1"/>
  <c r="H157" i="55" s="1"/>
  <c r="A174" i="55"/>
  <c r="F174" i="55" a="1"/>
  <c r="F174" i="55" s="1"/>
  <c r="H174" i="55" a="1"/>
  <c r="H174" i="55" s="1"/>
  <c r="A216" i="55"/>
  <c r="F216" i="55" a="1"/>
  <c r="F216" i="55" s="1"/>
  <c r="H216" i="55" a="1"/>
  <c r="H216" i="55" s="1"/>
  <c r="A222" i="55"/>
  <c r="F222" i="55" a="1"/>
  <c r="F222" i="55" s="1"/>
  <c r="H222" i="55" a="1"/>
  <c r="H222" i="55" s="1"/>
  <c r="A226" i="55"/>
  <c r="F226" i="55" a="1"/>
  <c r="F226" i="55" s="1"/>
  <c r="H226" i="55" a="1"/>
  <c r="H226" i="55" s="1"/>
  <c r="A228" i="55"/>
  <c r="F228" i="55" a="1"/>
  <c r="F228" i="55" s="1"/>
  <c r="H228" i="55" a="1"/>
  <c r="H228" i="55" s="1"/>
  <c r="A240" i="55"/>
  <c r="F240" i="55" a="1"/>
  <c r="F240" i="55" s="1"/>
  <c r="H240" i="55" a="1"/>
  <c r="H240" i="55" s="1"/>
  <c r="A296" i="55"/>
  <c r="F296" i="55" a="1"/>
  <c r="F296" i="55" s="1"/>
  <c r="H296" i="55" a="1"/>
  <c r="H296" i="55" s="1"/>
  <c r="A315" i="55"/>
  <c r="F315" i="55" a="1"/>
  <c r="F315" i="55" s="1"/>
  <c r="H315" i="55" a="1"/>
  <c r="H315" i="55" s="1"/>
  <c r="A318" i="55"/>
  <c r="F318" i="55" a="1"/>
  <c r="F318" i="55" s="1"/>
  <c r="H318" i="55" a="1"/>
  <c r="H318" i="55" s="1"/>
  <c r="A252" i="55"/>
  <c r="F252" i="55" a="1"/>
  <c r="F252" i="55" s="1"/>
  <c r="H252" i="55" a="1"/>
  <c r="H252" i="55" s="1"/>
  <c r="A277" i="55"/>
  <c r="F277" i="55" a="1"/>
  <c r="F277" i="55" s="1"/>
  <c r="H277" i="55" a="1"/>
  <c r="H277" i="55" s="1"/>
  <c r="A666" i="55"/>
  <c r="F666" i="55" a="1"/>
  <c r="F666" i="55" s="1"/>
  <c r="H666" i="55" a="1"/>
  <c r="H666" i="55" s="1"/>
  <c r="A786" i="55"/>
  <c r="F786" i="55" a="1"/>
  <c r="F786" i="55" s="1"/>
  <c r="H786" i="55" a="1"/>
  <c r="H786" i="55" s="1"/>
  <c r="A568" i="55"/>
  <c r="F568" i="55" a="1"/>
  <c r="F568" i="55" s="1"/>
  <c r="H568" i="55" a="1"/>
  <c r="H568" i="55" s="1"/>
  <c r="A415" i="55"/>
  <c r="F415" i="55" a="1"/>
  <c r="F415" i="55" s="1"/>
  <c r="H415" i="55" a="1"/>
  <c r="H415" i="55" s="1"/>
  <c r="A803" i="55"/>
  <c r="F803" i="55" a="1"/>
  <c r="F803" i="55" s="1"/>
  <c r="H803" i="55" a="1"/>
  <c r="H803" i="55" s="1"/>
  <c r="A722" i="55"/>
  <c r="F722" i="55" a="1"/>
  <c r="F722" i="55" s="1"/>
  <c r="H722" i="55" a="1"/>
  <c r="H722" i="55" s="1"/>
  <c r="A665" i="55"/>
  <c r="F665" i="55" a="1"/>
  <c r="F665" i="55" s="1"/>
  <c r="H665" i="55" a="1"/>
  <c r="H665" i="55" s="1"/>
  <c r="A358" i="55"/>
  <c r="F358" i="55" a="1"/>
  <c r="F358" i="55" s="1"/>
  <c r="H358" i="55" a="1"/>
  <c r="H358" i="55" s="1"/>
  <c r="A417" i="55"/>
  <c r="F417" i="55" a="1"/>
  <c r="F417" i="55" s="1"/>
  <c r="H417" i="55" a="1"/>
  <c r="H417" i="55" s="1"/>
  <c r="A685" i="55"/>
  <c r="F685" i="55" a="1"/>
  <c r="F685" i="55" s="1"/>
  <c r="H685" i="55" a="1"/>
  <c r="H685" i="55" s="1"/>
  <c r="A385" i="55"/>
  <c r="F385" i="55" a="1"/>
  <c r="F385" i="55" s="1"/>
  <c r="H385" i="55" a="1"/>
  <c r="H385" i="55" s="1"/>
  <c r="A408" i="55"/>
  <c r="F408" i="55" a="1"/>
  <c r="F408" i="55" s="1"/>
  <c r="H408" i="55" a="1"/>
  <c r="H408" i="55" s="1"/>
  <c r="A833" i="55"/>
  <c r="F833" i="55" a="1"/>
  <c r="F833" i="55" s="1"/>
  <c r="H833" i="55" a="1"/>
  <c r="H833" i="55" s="1"/>
  <c r="A777" i="55"/>
  <c r="F777" i="55" a="1"/>
  <c r="F777" i="55" s="1"/>
  <c r="H777" i="55" a="1"/>
  <c r="H777" i="55" s="1"/>
  <c r="A827" i="55"/>
  <c r="F827" i="55" a="1"/>
  <c r="F827" i="55" s="1"/>
  <c r="H827" i="55" a="1"/>
  <c r="H827" i="55" s="1"/>
  <c r="A370" i="55"/>
  <c r="F370" i="55" a="1"/>
  <c r="F370" i="55" s="1"/>
  <c r="H370" i="55" a="1"/>
  <c r="H370" i="55" s="1"/>
  <c r="A662" i="55"/>
  <c r="F662" i="55" a="1"/>
  <c r="F662" i="55" s="1"/>
  <c r="H662" i="55" a="1"/>
  <c r="H662" i="55" s="1"/>
  <c r="A885" i="55"/>
  <c r="F885" i="55" a="1"/>
  <c r="F885" i="55" s="1"/>
  <c r="H885" i="55" a="1"/>
  <c r="H885" i="55" s="1"/>
  <c r="A570" i="55"/>
  <c r="F570" i="55" a="1"/>
  <c r="F570" i="55" s="1"/>
  <c r="H570" i="55" a="1"/>
  <c r="H570" i="55" s="1"/>
  <c r="A376" i="55"/>
  <c r="F376" i="55" a="1"/>
  <c r="F376" i="55" s="1"/>
  <c r="H376" i="55" a="1"/>
  <c r="H376" i="55" s="1"/>
  <c r="A81" i="55"/>
  <c r="F81" i="55" a="1"/>
  <c r="F81" i="55" s="1"/>
  <c r="H81" i="55" a="1"/>
  <c r="H81" i="55" s="1"/>
  <c r="A73" i="55"/>
  <c r="F73" i="55" a="1"/>
  <c r="F73" i="55" s="1"/>
  <c r="H73" i="55" a="1"/>
  <c r="H73" i="55" s="1"/>
  <c r="A308" i="55"/>
  <c r="F308" i="55" a="1"/>
  <c r="F308" i="55" s="1"/>
  <c r="H308" i="55" a="1"/>
  <c r="H308" i="55" s="1"/>
  <c r="A235" i="55"/>
  <c r="F235" i="55" a="1"/>
  <c r="F235" i="55" s="1"/>
  <c r="H235" i="55" a="1"/>
  <c r="H235" i="55" s="1"/>
  <c r="A236" i="55"/>
  <c r="F236" i="55" a="1"/>
  <c r="F236" i="55" s="1"/>
  <c r="H236" i="55" a="1"/>
  <c r="H236" i="55" s="1"/>
  <c r="A285" i="55"/>
  <c r="F285" i="55" a="1"/>
  <c r="F285" i="55" s="1"/>
  <c r="H285" i="55" a="1"/>
  <c r="H285" i="55" s="1"/>
  <c r="A217" i="55"/>
  <c r="F217" i="55" a="1"/>
  <c r="F217" i="55" s="1"/>
  <c r="H217" i="55" a="1"/>
  <c r="H217" i="55" s="1"/>
  <c r="A561" i="55"/>
  <c r="F561" i="55" a="1"/>
  <c r="F561" i="55" s="1"/>
  <c r="H561" i="55" a="1"/>
  <c r="H561" i="55" s="1"/>
  <c r="A744" i="55"/>
  <c r="F744" i="55" a="1"/>
  <c r="F744" i="55" s="1"/>
  <c r="H744" i="55" a="1"/>
  <c r="H744" i="55" s="1"/>
  <c r="A382" i="55"/>
  <c r="F382" i="55" a="1"/>
  <c r="F382" i="55" s="1"/>
  <c r="H382" i="55" a="1"/>
  <c r="H382" i="55" s="1"/>
  <c r="A272" i="55"/>
  <c r="F272" i="55" a="1"/>
  <c r="F272" i="55" s="1"/>
  <c r="H272" i="55" a="1"/>
  <c r="H272" i="55" s="1"/>
  <c r="A234" i="55"/>
  <c r="F234" i="55" a="1"/>
  <c r="F234" i="55" s="1"/>
  <c r="H234" i="55" a="1"/>
  <c r="H234" i="55" s="1"/>
  <c r="A584" i="55"/>
  <c r="F584" i="55" a="1"/>
  <c r="F584" i="55" s="1"/>
  <c r="H584" i="55" a="1"/>
  <c r="H584" i="55" s="1"/>
  <c r="A173" i="55"/>
  <c r="F173" i="55" a="1"/>
  <c r="F173" i="55" s="1"/>
  <c r="H173" i="55" a="1"/>
  <c r="H173" i="55" s="1"/>
  <c r="A395" i="55"/>
  <c r="F395" i="55" a="1"/>
  <c r="F395" i="55" s="1"/>
  <c r="H395" i="55" a="1"/>
  <c r="H395" i="55" s="1"/>
  <c r="A257" i="55"/>
  <c r="F257" i="55" a="1"/>
  <c r="F257" i="55" s="1"/>
  <c r="H257" i="55" a="1"/>
  <c r="H257" i="55" s="1"/>
  <c r="A842" i="55"/>
  <c r="F842" i="55" a="1"/>
  <c r="F842" i="55" s="1"/>
  <c r="H842" i="55" a="1"/>
  <c r="H842" i="55" s="1"/>
  <c r="A936" i="55"/>
  <c r="F936" i="55" a="1"/>
  <c r="F936" i="55" s="1"/>
  <c r="H936" i="55" a="1"/>
  <c r="H936" i="55" s="1"/>
  <c r="A223" i="55"/>
  <c r="F223" i="55" a="1"/>
  <c r="F223" i="55" s="1"/>
  <c r="H223" i="55" a="1"/>
  <c r="H223" i="55" s="1"/>
  <c r="A785" i="55"/>
  <c r="F785" i="55" a="1"/>
  <c r="F785" i="55" s="1"/>
  <c r="H785" i="55" a="1"/>
  <c r="H785" i="55" s="1"/>
  <c r="A85" i="55"/>
  <c r="F85" i="55" a="1"/>
  <c r="F85" i="55" s="1"/>
  <c r="H85" i="55" a="1"/>
  <c r="H85" i="55" s="1"/>
  <c r="A172" i="55"/>
  <c r="F172" i="55" a="1"/>
  <c r="F172" i="55" s="1"/>
  <c r="H172" i="55" a="1"/>
  <c r="H172" i="55" s="1"/>
  <c r="A105" i="55"/>
  <c r="F105" i="55" a="1"/>
  <c r="F105" i="55" s="1"/>
  <c r="H105" i="55" a="1"/>
  <c r="H105" i="55" s="1"/>
  <c r="A617" i="55"/>
  <c r="F617" i="55" a="1"/>
  <c r="F617" i="55" s="1"/>
  <c r="H617" i="55" a="1"/>
  <c r="H617" i="55" s="1"/>
  <c r="A499" i="55"/>
  <c r="F499" i="55" a="1"/>
  <c r="F499" i="55" s="1"/>
  <c r="H499" i="55" a="1"/>
  <c r="H499" i="55" s="1"/>
  <c r="A445" i="55"/>
  <c r="F445" i="55" a="1"/>
  <c r="F445" i="55" s="1"/>
  <c r="H445" i="55" a="1"/>
  <c r="H445" i="55" s="1"/>
  <c r="A201" i="55"/>
  <c r="F201" i="55" a="1"/>
  <c r="F201" i="55" s="1"/>
  <c r="H201" i="55" a="1"/>
  <c r="H201" i="55" s="1"/>
  <c r="A915" i="55"/>
  <c r="F915" i="55" a="1"/>
  <c r="F915" i="55" s="1"/>
  <c r="H915" i="55" a="1"/>
  <c r="H915" i="55" s="1"/>
  <c r="A47" i="55"/>
  <c r="F47" i="55" a="1"/>
  <c r="F47" i="55" s="1"/>
  <c r="H47" i="55" a="1"/>
  <c r="H47" i="55" s="1"/>
  <c r="A51" i="55"/>
  <c r="F51" i="55" a="1"/>
  <c r="F51" i="55" s="1"/>
  <c r="H51" i="55" a="1"/>
  <c r="H51" i="55" s="1"/>
  <c r="A610" i="55"/>
  <c r="F610" i="55" a="1"/>
  <c r="F610" i="55" s="1"/>
  <c r="H610" i="55" a="1"/>
  <c r="H610" i="55" s="1"/>
  <c r="A288" i="55"/>
  <c r="F288" i="55" a="1"/>
  <c r="F288" i="55" s="1"/>
  <c r="H288" i="55" a="1"/>
  <c r="H288" i="55" s="1"/>
  <c r="A139" i="55"/>
  <c r="F139" i="55" a="1"/>
  <c r="F139" i="55" s="1"/>
  <c r="H139" i="55" a="1"/>
  <c r="H139" i="55" s="1"/>
  <c r="A572" i="55"/>
  <c r="F572" i="55" a="1"/>
  <c r="F572" i="55" s="1"/>
  <c r="H572" i="55" a="1"/>
  <c r="H572" i="55" s="1"/>
  <c r="A50" i="55"/>
  <c r="F50" i="55" a="1"/>
  <c r="F50" i="55" s="1"/>
  <c r="H50" i="55" a="1"/>
  <c r="H50" i="55" s="1"/>
  <c r="A474" i="55"/>
  <c r="F474" i="55" a="1"/>
  <c r="F474" i="55" s="1"/>
  <c r="H474" i="55" a="1"/>
  <c r="H474" i="55" s="1"/>
  <c r="A262" i="55"/>
  <c r="F262" i="55" a="1"/>
  <c r="F262" i="55" s="1"/>
  <c r="H262" i="55" a="1"/>
  <c r="H262" i="55" s="1"/>
  <c r="A259" i="55"/>
  <c r="F259" i="55" a="1"/>
  <c r="F259" i="55" s="1"/>
  <c r="H259" i="55" a="1"/>
  <c r="H259" i="55" s="1"/>
  <c r="A359" i="55"/>
  <c r="F359" i="55" a="1"/>
  <c r="F359" i="55" s="1"/>
  <c r="H359" i="55" a="1"/>
  <c r="H359" i="55" s="1"/>
  <c r="A834" i="55"/>
  <c r="F834" i="55" a="1"/>
  <c r="F834" i="55" s="1"/>
  <c r="H834" i="55" a="1"/>
  <c r="H834" i="55" s="1"/>
  <c r="A509" i="55"/>
  <c r="F509" i="55" a="1"/>
  <c r="F509" i="55" s="1"/>
  <c r="H509" i="55" a="1"/>
  <c r="H509" i="55" s="1"/>
  <c r="A917" i="55"/>
  <c r="F917" i="55" a="1"/>
  <c r="F917" i="55" s="1"/>
  <c r="H917" i="55" a="1"/>
  <c r="H917" i="55" s="1"/>
  <c r="A290" i="55"/>
  <c r="F290" i="55" a="1"/>
  <c r="F290" i="55" s="1"/>
  <c r="H290" i="55" a="1"/>
  <c r="H290" i="55" s="1"/>
  <c r="A444" i="55"/>
  <c r="F444" i="55" a="1"/>
  <c r="F444" i="55" s="1"/>
  <c r="H444" i="55" a="1"/>
  <c r="H444" i="55" s="1"/>
  <c r="A881" i="55"/>
  <c r="F881" i="55" a="1"/>
  <c r="F881" i="55" s="1"/>
  <c r="H881" i="55" a="1"/>
  <c r="H881" i="55" s="1"/>
  <c r="A60" i="55"/>
  <c r="F60" i="55" a="1"/>
  <c r="F60" i="55" s="1"/>
  <c r="H60" i="55" a="1"/>
  <c r="H60" i="55" s="1"/>
  <c r="A804" i="55"/>
  <c r="F804" i="55" a="1"/>
  <c r="F804" i="55" s="1"/>
  <c r="H804" i="55" a="1"/>
  <c r="H804" i="55" s="1"/>
  <c r="A723" i="55"/>
  <c r="F723" i="55" a="1"/>
  <c r="F723" i="55" s="1"/>
  <c r="H723" i="55" a="1"/>
  <c r="H723" i="55" s="1"/>
  <c r="A605" i="55"/>
  <c r="F605" i="55" a="1"/>
  <c r="F605" i="55" s="1"/>
  <c r="H605" i="55" a="1"/>
  <c r="H605" i="55" s="1"/>
  <c r="A289" i="55"/>
  <c r="F289" i="55" a="1"/>
  <c r="F289" i="55" s="1"/>
  <c r="H289" i="55" a="1"/>
  <c r="H289" i="55" s="1"/>
  <c r="A837" i="55"/>
  <c r="F837" i="55" a="1"/>
  <c r="F837" i="55" s="1"/>
  <c r="H837" i="55" a="1"/>
  <c r="H837" i="55" s="1"/>
  <c r="A244" i="55"/>
  <c r="F244" i="55" a="1"/>
  <c r="F244" i="55" s="1"/>
  <c r="H244" i="55" a="1"/>
  <c r="H244" i="55" s="1"/>
  <c r="A560" i="55"/>
  <c r="F560" i="55" a="1"/>
  <c r="F560" i="55" s="1"/>
  <c r="H560" i="55" a="1"/>
  <c r="H560" i="55" s="1"/>
  <c r="A460" i="55"/>
  <c r="F460" i="55" a="1"/>
  <c r="F460" i="55" s="1"/>
  <c r="H460" i="55" a="1"/>
  <c r="H460" i="55" s="1"/>
  <c r="A454" i="55"/>
  <c r="F454" i="55" a="1"/>
  <c r="F454" i="55" s="1"/>
  <c r="H454" i="55" a="1"/>
  <c r="H454" i="55" s="1"/>
  <c r="A95" i="55"/>
  <c r="F95" i="55" a="1"/>
  <c r="F95" i="55" s="1"/>
  <c r="H95" i="55" a="1"/>
  <c r="H95" i="55" s="1"/>
  <c r="A250" i="55"/>
  <c r="F250" i="55" a="1"/>
  <c r="F250" i="55" s="1"/>
  <c r="H250" i="55" a="1"/>
  <c r="H250" i="55" s="1"/>
  <c r="A57" i="55"/>
  <c r="F57" i="55" a="1"/>
  <c r="F57" i="55" s="1"/>
  <c r="H57" i="55" a="1"/>
  <c r="H57" i="55" s="1"/>
  <c r="A58" i="55"/>
  <c r="F58" i="55" a="1"/>
  <c r="F58" i="55" s="1"/>
  <c r="H58" i="55" a="1"/>
  <c r="H58" i="55" s="1"/>
  <c r="A49" i="55"/>
  <c r="F49" i="55" a="1"/>
  <c r="F49" i="55" s="1"/>
  <c r="H49" i="55" a="1"/>
  <c r="H49" i="55" s="1"/>
  <c r="A394" i="55"/>
  <c r="F394" i="55" a="1"/>
  <c r="F394" i="55" s="1"/>
  <c r="H394" i="55" a="1"/>
  <c r="H394" i="55" s="1"/>
  <c r="A946" i="55"/>
  <c r="F946" i="55" a="1"/>
  <c r="F946" i="55" s="1"/>
  <c r="H946" i="55" a="1"/>
  <c r="H946" i="55" s="1"/>
  <c r="A896" i="55"/>
  <c r="F896" i="55" a="1"/>
  <c r="F896" i="55" s="1"/>
  <c r="H896" i="55" a="1"/>
  <c r="H896" i="55" s="1"/>
  <c r="A863" i="55"/>
  <c r="F863" i="55" a="1"/>
  <c r="F863" i="55" s="1"/>
  <c r="H863" i="55" a="1"/>
  <c r="H863" i="55" s="1"/>
  <c r="A232" i="55"/>
  <c r="F232" i="55" a="1"/>
  <c r="F232" i="55" s="1"/>
  <c r="H232" i="55" a="1"/>
  <c r="H232" i="55" s="1"/>
  <c r="A687" i="55"/>
  <c r="F687" i="55" a="1"/>
  <c r="F687" i="55" s="1"/>
  <c r="H687" i="55" a="1"/>
  <c r="H687" i="55" s="1"/>
  <c r="A590" i="55"/>
  <c r="F590" i="55" a="1"/>
  <c r="F590" i="55" s="1"/>
  <c r="H590" i="55" a="1"/>
  <c r="H590" i="55" s="1"/>
  <c r="A141" i="55"/>
  <c r="F141" i="55" a="1"/>
  <c r="F141" i="55" s="1"/>
  <c r="H141" i="55" a="1"/>
  <c r="H141" i="55" s="1"/>
  <c r="A140" i="55"/>
  <c r="F140" i="55" a="1"/>
  <c r="F140" i="55" s="1"/>
  <c r="H140" i="55" a="1"/>
  <c r="H140" i="55" s="1"/>
  <c r="A689" i="55"/>
  <c r="F689" i="55" a="1"/>
  <c r="F689" i="55" s="1"/>
  <c r="H689" i="55" a="1"/>
  <c r="H689" i="55" s="1"/>
  <c r="A267" i="55"/>
  <c r="F267" i="55" a="1"/>
  <c r="F267" i="55" s="1"/>
  <c r="H267" i="55" a="1"/>
  <c r="H267" i="55" s="1"/>
  <c r="A585" i="55"/>
  <c r="F585" i="55" a="1"/>
  <c r="F585" i="55" s="1"/>
  <c r="H585" i="55" a="1"/>
  <c r="H585" i="55" s="1"/>
  <c r="A322" i="55"/>
  <c r="F322" i="55" a="1"/>
  <c r="F322" i="55" s="1"/>
  <c r="H322" i="55" a="1"/>
  <c r="H322" i="55" s="1"/>
  <c r="A641" i="55"/>
  <c r="F641" i="55" a="1"/>
  <c r="F641" i="55" s="1"/>
  <c r="H641" i="55" a="1"/>
  <c r="H641" i="55" s="1"/>
  <c r="A102" i="55"/>
  <c r="F102" i="55" a="1"/>
  <c r="F102" i="55" s="1"/>
  <c r="H102" i="55" a="1"/>
  <c r="H102" i="55" s="1"/>
  <c r="A622" i="55"/>
  <c r="F622" i="55" a="1"/>
  <c r="F622" i="55" s="1"/>
  <c r="H622" i="55" a="1"/>
  <c r="H622" i="55" s="1"/>
  <c r="A894" i="55"/>
  <c r="F894" i="55" a="1"/>
  <c r="F894" i="55" s="1"/>
  <c r="H894" i="55" a="1"/>
  <c r="H894" i="55" s="1"/>
  <c r="A160" i="55"/>
  <c r="F160" i="55" a="1"/>
  <c r="F160" i="55" s="1"/>
  <c r="H160" i="55" a="1"/>
  <c r="H160" i="55" s="1"/>
  <c r="A101" i="55"/>
  <c r="F101" i="55" a="1"/>
  <c r="F101" i="55" s="1"/>
  <c r="H101" i="55" a="1"/>
  <c r="H101" i="55" s="1"/>
  <c r="A817" i="55"/>
  <c r="F817" i="55" a="1"/>
  <c r="F817" i="55" s="1"/>
  <c r="H817" i="55" a="1"/>
  <c r="H817" i="55" s="1"/>
  <c r="A441" i="55"/>
  <c r="F441" i="55" a="1"/>
  <c r="F441" i="55" s="1"/>
  <c r="H441" i="55" a="1"/>
  <c r="H441" i="55" s="1"/>
  <c r="A503" i="55"/>
  <c r="F503" i="55" a="1"/>
  <c r="F503" i="55" s="1"/>
  <c r="H503" i="55" a="1"/>
  <c r="H503" i="55" s="1"/>
  <c r="A854" i="55"/>
  <c r="F854" i="55" a="1"/>
  <c r="F854" i="55" s="1"/>
  <c r="H854" i="55" a="1"/>
  <c r="H854" i="55" s="1"/>
  <c r="A771" i="55"/>
  <c r="F771" i="55" a="1"/>
  <c r="F771" i="55" s="1"/>
  <c r="H771" i="55" a="1"/>
  <c r="H771" i="55" s="1"/>
  <c r="A213" i="55"/>
  <c r="F213" i="55" a="1"/>
  <c r="F213" i="55" s="1"/>
  <c r="H213" i="55" a="1"/>
  <c r="H213" i="55" s="1"/>
  <c r="A578" i="55"/>
  <c r="F578" i="55" a="1"/>
  <c r="F578" i="55" s="1"/>
  <c r="H578" i="55" a="1"/>
  <c r="H578" i="55" s="1"/>
  <c r="A248" i="55"/>
  <c r="F248" i="55" a="1"/>
  <c r="F248" i="55" s="1"/>
  <c r="H248" i="55" a="1"/>
  <c r="H248" i="55" s="1"/>
  <c r="A846" i="55"/>
  <c r="F846" i="55" a="1"/>
  <c r="F846" i="55" s="1"/>
  <c r="H846" i="55" a="1"/>
  <c r="H846" i="55" s="1"/>
  <c r="A264" i="55"/>
  <c r="F264" i="55" a="1"/>
  <c r="F264" i="55" s="1"/>
  <c r="H264" i="55" a="1"/>
  <c r="H264" i="55" s="1"/>
  <c r="A783" i="55"/>
  <c r="F783" i="55" a="1"/>
  <c r="F783" i="55" s="1"/>
  <c r="H783" i="55" a="1"/>
  <c r="H783" i="55" s="1"/>
  <c r="A118" i="55"/>
  <c r="F118" i="55" a="1"/>
  <c r="F118" i="55" s="1"/>
  <c r="H118" i="55" a="1"/>
  <c r="H118" i="55" s="1"/>
  <c r="A480" i="55"/>
  <c r="F480" i="55" a="1"/>
  <c r="F480" i="55" s="1"/>
  <c r="H480" i="55" a="1"/>
  <c r="H480" i="55" s="1"/>
  <c r="A331" i="55"/>
  <c r="F331" i="55" a="1"/>
  <c r="F331" i="55" s="1"/>
  <c r="H331" i="55" a="1"/>
  <c r="H331" i="55" s="1"/>
  <c r="A96" i="55"/>
  <c r="F96" i="55" a="1"/>
  <c r="F96" i="55" s="1"/>
  <c r="H96" i="55" a="1"/>
  <c r="H96" i="55" s="1"/>
  <c r="A745" i="55"/>
  <c r="F745" i="55" a="1"/>
  <c r="F745" i="55" s="1"/>
  <c r="H745" i="55" a="1"/>
  <c r="H745" i="55" s="1"/>
  <c r="A40" i="55"/>
  <c r="F40" i="55" a="1"/>
  <c r="F40" i="55" s="1"/>
  <c r="H40" i="55" a="1"/>
  <c r="H40" i="55" s="1"/>
  <c r="A758" i="55"/>
  <c r="F758" i="55" a="1"/>
  <c r="F758" i="55" s="1"/>
  <c r="H758" i="55" a="1"/>
  <c r="H758" i="55" s="1"/>
  <c r="A211" i="55"/>
  <c r="F211" i="55" a="1"/>
  <c r="F211" i="55" s="1"/>
  <c r="H211" i="55" a="1"/>
  <c r="H211" i="55" s="1"/>
  <c r="A781" i="55"/>
  <c r="F781" i="55" a="1"/>
  <c r="F781" i="55" s="1"/>
  <c r="H781" i="55" a="1"/>
  <c r="H781" i="55" s="1"/>
  <c r="A947" i="55"/>
  <c r="F947" i="55" a="1"/>
  <c r="F947" i="55" s="1"/>
  <c r="H947" i="55" a="1"/>
  <c r="H947" i="55" s="1"/>
  <c r="A594" i="55"/>
  <c r="F594" i="55" a="1"/>
  <c r="F594" i="55" s="1"/>
  <c r="H594" i="55" a="1"/>
  <c r="H594" i="55" s="1"/>
  <c r="A65" i="55"/>
  <c r="F65" i="55" a="1"/>
  <c r="F65" i="55" s="1"/>
  <c r="H65" i="55" a="1"/>
  <c r="H65" i="55" s="1"/>
  <c r="A461" i="55"/>
  <c r="F461" i="55" a="1"/>
  <c r="F461" i="55" s="1"/>
  <c r="H461" i="55" a="1"/>
  <c r="H461" i="55" s="1"/>
  <c r="A686" i="55"/>
  <c r="F686" i="55" a="1"/>
  <c r="F686" i="55" s="1"/>
  <c r="H686" i="55" a="1"/>
  <c r="H686" i="55" s="1"/>
  <c r="A243" i="55"/>
  <c r="F243" i="55" a="1"/>
  <c r="F243" i="55" s="1"/>
  <c r="H243" i="55" a="1"/>
  <c r="H243" i="55" s="1"/>
  <c r="A890" i="55"/>
  <c r="F890" i="55" a="1"/>
  <c r="F890" i="55" s="1"/>
  <c r="H890" i="55" a="1"/>
  <c r="H890" i="55" s="1"/>
  <c r="A100" i="55"/>
  <c r="F100" i="55" a="1"/>
  <c r="F100" i="55" s="1"/>
  <c r="H100" i="55" a="1"/>
  <c r="H100" i="55" s="1"/>
  <c r="A567" i="55"/>
  <c r="F567" i="55" a="1"/>
  <c r="F567" i="55" s="1"/>
  <c r="H567" i="55" a="1"/>
  <c r="H567" i="55" s="1"/>
  <c r="A326" i="55"/>
  <c r="F326" i="55" a="1"/>
  <c r="F326" i="55" s="1"/>
  <c r="H326" i="55" a="1"/>
  <c r="H326" i="55" s="1"/>
  <c r="A325" i="55"/>
  <c r="F325" i="55" a="1"/>
  <c r="F325" i="55" s="1"/>
  <c r="H325" i="55" a="1"/>
  <c r="H325" i="55" s="1"/>
  <c r="A38" i="55"/>
  <c r="F38" i="55" a="1"/>
  <c r="F38" i="55" s="1"/>
  <c r="H38" i="55" a="1"/>
  <c r="H38" i="55" s="1"/>
  <c r="A143" i="55"/>
  <c r="F143" i="55" a="1"/>
  <c r="F143" i="55" s="1"/>
  <c r="H143" i="55" a="1"/>
  <c r="H143" i="55" s="1"/>
  <c r="A158" i="55"/>
  <c r="F158" i="55" a="1"/>
  <c r="F158" i="55" s="1"/>
  <c r="H158" i="55" a="1"/>
  <c r="H158" i="55" s="1"/>
  <c r="A203" i="55"/>
  <c r="F203" i="55" a="1"/>
  <c r="F203" i="55" s="1"/>
  <c r="H203" i="55" a="1"/>
  <c r="H203" i="55" s="1"/>
  <c r="A204" i="55"/>
  <c r="F204" i="55" a="1"/>
  <c r="F204" i="55" s="1"/>
  <c r="H204" i="55" a="1"/>
  <c r="H204" i="55" s="1"/>
  <c r="A249" i="55"/>
  <c r="F249" i="55" a="1"/>
  <c r="F249" i="55" s="1"/>
  <c r="H249" i="55" a="1"/>
  <c r="H249" i="55" s="1"/>
  <c r="A253" i="55"/>
  <c r="F253" i="55" a="1"/>
  <c r="F253" i="55" s="1"/>
  <c r="H253" i="55" a="1"/>
  <c r="H253" i="55" s="1"/>
  <c r="A273" i="55"/>
  <c r="F273" i="55" a="1"/>
  <c r="F273" i="55" s="1"/>
  <c r="H273" i="55" a="1"/>
  <c r="H273" i="55" s="1"/>
  <c r="A276" i="55"/>
  <c r="F276" i="55" a="1"/>
  <c r="F276" i="55" s="1"/>
  <c r="H276" i="55" a="1"/>
  <c r="H276" i="55" s="1"/>
  <c r="A284" i="55"/>
  <c r="F284" i="55" a="1"/>
  <c r="F284" i="55" s="1"/>
  <c r="H284" i="55" a="1"/>
  <c r="H284" i="55" s="1"/>
  <c r="A98" i="55"/>
  <c r="F98" i="55" a="1"/>
  <c r="F98" i="55" s="1"/>
  <c r="H98" i="55" a="1"/>
  <c r="H98" i="55" s="1"/>
  <c r="A247" i="55"/>
  <c r="F247" i="55" a="1"/>
  <c r="F247" i="55" s="1"/>
  <c r="H247" i="55" a="1"/>
  <c r="H247" i="55" s="1"/>
  <c r="A811" i="55"/>
  <c r="F811" i="55" a="1"/>
  <c r="F811" i="55" s="1"/>
  <c r="H811" i="55" a="1"/>
  <c r="H811" i="55" s="1"/>
  <c r="A569" i="55"/>
  <c r="F569" i="55" a="1"/>
  <c r="F569" i="55" s="1"/>
  <c r="H569" i="55" a="1"/>
  <c r="H569" i="55" s="1"/>
  <c r="A794" i="55"/>
  <c r="F794" i="55" a="1"/>
  <c r="F794" i="55" s="1"/>
  <c r="H794" i="55" a="1"/>
  <c r="H794" i="55" s="1"/>
  <c r="A810" i="55"/>
  <c r="F810" i="55" a="1"/>
  <c r="F810" i="55" s="1"/>
  <c r="H810" i="55" a="1"/>
  <c r="H810" i="55" s="1"/>
  <c r="A809" i="55"/>
  <c r="F809" i="55" a="1"/>
  <c r="F809" i="55" s="1"/>
  <c r="H809" i="55" a="1"/>
  <c r="H809" i="55" s="1"/>
  <c r="A608" i="55"/>
  <c r="F608" i="55" a="1"/>
  <c r="F608" i="55" s="1"/>
  <c r="H608" i="55" a="1"/>
  <c r="H608" i="55" s="1"/>
  <c r="A912" i="55"/>
  <c r="F912" i="55" a="1"/>
  <c r="F912" i="55" s="1"/>
  <c r="H912" i="55" a="1"/>
  <c r="H912" i="55" s="1"/>
  <c r="A329" i="55"/>
  <c r="F329" i="55" a="1"/>
  <c r="F329" i="55" s="1"/>
  <c r="H329" i="55" a="1"/>
  <c r="H329" i="55" s="1"/>
  <c r="A696" i="55"/>
  <c r="F696" i="55" a="1"/>
  <c r="F696" i="55" s="1"/>
  <c r="H696" i="55" a="1"/>
  <c r="H696" i="55" s="1"/>
  <c r="A900" i="55"/>
  <c r="F900" i="55" a="1"/>
  <c r="F900" i="55" s="1"/>
  <c r="H900" i="55" a="1"/>
  <c r="H900" i="55" s="1"/>
  <c r="A855" i="55"/>
  <c r="F855" i="55" a="1"/>
  <c r="F855" i="55" s="1"/>
  <c r="H855" i="55" a="1"/>
  <c r="H855" i="55" s="1"/>
  <c r="A501" i="55"/>
  <c r="F501" i="55" a="1"/>
  <c r="F501" i="55" s="1"/>
  <c r="H501" i="55" a="1"/>
  <c r="H501" i="55" s="1"/>
  <c r="A648" i="55"/>
  <c r="F648" i="55" a="1"/>
  <c r="F648" i="55" s="1"/>
  <c r="H648" i="55" a="1"/>
  <c r="H648" i="55" s="1"/>
  <c r="A478" i="55"/>
  <c r="F478" i="55" a="1"/>
  <c r="F478" i="55" s="1"/>
  <c r="H478" i="55" a="1"/>
  <c r="H478" i="55" s="1"/>
  <c r="F13" i="55" a="1"/>
  <c r="F13" i="55" s="1"/>
  <c r="H13" i="55" a="1"/>
  <c r="H13" i="55" s="1"/>
  <c r="F17" i="55" a="1"/>
  <c r="F17" i="55" s="1"/>
  <c r="H17" i="55" a="1"/>
  <c r="H17" i="55" s="1"/>
  <c r="F26" i="55" a="1"/>
  <c r="F26" i="55" s="1"/>
  <c r="H26" i="55" a="1"/>
  <c r="H26" i="55" s="1"/>
  <c r="F27" i="55" a="1"/>
  <c r="F27" i="55" s="1"/>
  <c r="H27" i="55" a="1"/>
  <c r="H27" i="55" s="1"/>
  <c r="F35" i="55" a="1"/>
  <c r="F35" i="55" s="1"/>
  <c r="H35" i="55" a="1"/>
  <c r="H35" i="55" s="1"/>
  <c r="F36" i="55" a="1"/>
  <c r="F36" i="55" s="1"/>
  <c r="H36" i="55" a="1"/>
  <c r="H36" i="55" s="1"/>
  <c r="F37" i="55" a="1"/>
  <c r="F37" i="55" s="1"/>
  <c r="H37" i="55" a="1"/>
  <c r="H37" i="55" s="1"/>
  <c r="F41" i="55" a="1"/>
  <c r="F41" i="55" s="1"/>
  <c r="H41" i="55" a="1"/>
  <c r="H41" i="55" s="1"/>
  <c r="F59" i="55" a="1"/>
  <c r="F59" i="55" s="1"/>
  <c r="H59" i="55" a="1"/>
  <c r="H59" i="55" s="1"/>
  <c r="F78" i="55" a="1"/>
  <c r="F78" i="55" s="1"/>
  <c r="H78" i="55" a="1"/>
  <c r="H78" i="55" s="1"/>
  <c r="F80" i="55" a="1"/>
  <c r="F80" i="55" s="1"/>
  <c r="H80" i="55" a="1"/>
  <c r="H80" i="55" s="1"/>
  <c r="F83" i="55" a="1"/>
  <c r="F83" i="55" s="1"/>
  <c r="H83" i="55" a="1"/>
  <c r="H83" i="55" s="1"/>
  <c r="F89" i="55" a="1"/>
  <c r="F89" i="55" s="1"/>
  <c r="H89" i="55" a="1"/>
  <c r="H89" i="55" s="1"/>
  <c r="F91" i="55" a="1"/>
  <c r="F91" i="55" s="1"/>
  <c r="H91" i="55" a="1"/>
  <c r="H91" i="55" s="1"/>
  <c r="F103" i="55" a="1"/>
  <c r="F103" i="55" s="1"/>
  <c r="H103" i="55" a="1"/>
  <c r="H103" i="55" s="1"/>
  <c r="F106" i="55" a="1"/>
  <c r="F106" i="55" s="1"/>
  <c r="H106" i="55" a="1"/>
  <c r="H106" i="55" s="1"/>
  <c r="F107" i="55" a="1"/>
  <c r="F107" i="55" s="1"/>
  <c r="H107" i="55" a="1"/>
  <c r="H107" i="55" s="1"/>
  <c r="F109" i="55" a="1"/>
  <c r="F109" i="55" s="1"/>
  <c r="H109" i="55" a="1"/>
  <c r="H109" i="55" s="1"/>
  <c r="F123" i="55" a="1"/>
  <c r="F123" i="55" s="1"/>
  <c r="H123" i="55" a="1"/>
  <c r="H123" i="55" s="1"/>
  <c r="F142" i="55" a="1"/>
  <c r="F142" i="55" s="1"/>
  <c r="H142" i="55" a="1"/>
  <c r="H142" i="55" s="1"/>
  <c r="F144" i="55" a="1"/>
  <c r="F144" i="55" s="1"/>
  <c r="H144" i="55" a="1"/>
  <c r="H144" i="55" s="1"/>
  <c r="F145" i="55" a="1"/>
  <c r="F145" i="55" s="1"/>
  <c r="H145" i="55" a="1"/>
  <c r="H145" i="55" s="1"/>
  <c r="F171" i="55" a="1"/>
  <c r="F171" i="55" s="1"/>
  <c r="H171" i="55" a="1"/>
  <c r="H171" i="55" s="1"/>
  <c r="F176" i="55" a="1"/>
  <c r="F176" i="55" s="1"/>
  <c r="H176" i="55" a="1"/>
  <c r="H176" i="55" s="1"/>
  <c r="F177" i="55" a="1"/>
  <c r="F177" i="55" s="1"/>
  <c r="H177" i="55" a="1"/>
  <c r="H177" i="55" s="1"/>
  <c r="F186" i="55" a="1"/>
  <c r="F186" i="55" s="1"/>
  <c r="H186" i="55" a="1"/>
  <c r="H186" i="55" s="1"/>
  <c r="F194" i="55" a="1"/>
  <c r="F194" i="55" s="1"/>
  <c r="H194" i="55" a="1"/>
  <c r="H194" i="55" s="1"/>
  <c r="F195" i="55" a="1"/>
  <c r="F195" i="55" s="1"/>
  <c r="H195" i="55" a="1"/>
  <c r="H195" i="55" s="1"/>
  <c r="F198" i="55" a="1"/>
  <c r="F198" i="55" s="1"/>
  <c r="H198" i="55" a="1"/>
  <c r="H198" i="55" s="1"/>
  <c r="F199" i="55" a="1"/>
  <c r="F199" i="55" s="1"/>
  <c r="H199" i="55" a="1"/>
  <c r="H199" i="55" s="1"/>
  <c r="F200" i="55" a="1"/>
  <c r="F200" i="55" s="1"/>
  <c r="H200" i="55" a="1"/>
  <c r="H200" i="55" s="1"/>
  <c r="F202" i="55" a="1"/>
  <c r="F202" i="55" s="1"/>
  <c r="H202" i="55" a="1"/>
  <c r="H202" i="55" s="1"/>
  <c r="F214" i="55" a="1"/>
  <c r="F214" i="55" s="1"/>
  <c r="H214" i="55" a="1"/>
  <c r="H214" i="55" s="1"/>
  <c r="F215" i="55" a="1"/>
  <c r="F215" i="55" s="1"/>
  <c r="H215" i="55" a="1"/>
  <c r="H215" i="55" s="1"/>
  <c r="F218" i="55" a="1"/>
  <c r="F218" i="55" s="1"/>
  <c r="H218" i="55" a="1"/>
  <c r="H218" i="55" s="1"/>
  <c r="F220" i="55" a="1"/>
  <c r="F220" i="55" s="1"/>
  <c r="H220" i="55" a="1"/>
  <c r="H220" i="55" s="1"/>
  <c r="F224" i="55" a="1"/>
  <c r="F224" i="55" s="1"/>
  <c r="H224" i="55" a="1"/>
  <c r="H224" i="55" s="1"/>
  <c r="F225" i="55" a="1"/>
  <c r="F225" i="55" s="1"/>
  <c r="H225" i="55" a="1"/>
  <c r="H225" i="55" s="1"/>
  <c r="F229" i="55" a="1"/>
  <c r="F229" i="55" s="1"/>
  <c r="H229" i="55" a="1"/>
  <c r="H229" i="55" s="1"/>
  <c r="F230" i="55" a="1"/>
  <c r="F230" i="55" s="1"/>
  <c r="H230" i="55" a="1"/>
  <c r="H230" i="55" s="1"/>
  <c r="F231" i="55" a="1"/>
  <c r="F231" i="55" s="1"/>
  <c r="H231" i="55" a="1"/>
  <c r="H231" i="55" s="1"/>
  <c r="F233" i="55" a="1"/>
  <c r="F233" i="55" s="1"/>
  <c r="H233" i="55" a="1"/>
  <c r="H233" i="55" s="1"/>
  <c r="F237" i="55" a="1"/>
  <c r="F237" i="55" s="1"/>
  <c r="H237" i="55" a="1"/>
  <c r="H237" i="55" s="1"/>
  <c r="F241" i="55" a="1"/>
  <c r="F241" i="55" s="1"/>
  <c r="H241" i="55" a="1"/>
  <c r="H241" i="55" s="1"/>
  <c r="F242" i="55" a="1"/>
  <c r="F242" i="55" s="1"/>
  <c r="H242" i="55" a="1"/>
  <c r="H242" i="55" s="1"/>
  <c r="F245" i="55" a="1"/>
  <c r="F245" i="55" s="1"/>
  <c r="H245" i="55" a="1"/>
  <c r="H245" i="55" s="1"/>
  <c r="F246" i="55" a="1"/>
  <c r="F246" i="55" s="1"/>
  <c r="H246" i="55" a="1"/>
  <c r="H246" i="55" s="1"/>
  <c r="F292" i="55" a="1"/>
  <c r="F292" i="55" s="1"/>
  <c r="H292" i="55" a="1"/>
  <c r="H292" i="55" s="1"/>
  <c r="F305" i="55" a="1"/>
  <c r="F305" i="55" s="1"/>
  <c r="H305" i="55" a="1"/>
  <c r="H305" i="55" s="1"/>
  <c r="F306" i="55" a="1"/>
  <c r="F306" i="55" s="1"/>
  <c r="H306" i="55" a="1"/>
  <c r="H306" i="55" s="1"/>
  <c r="F316" i="55" a="1"/>
  <c r="F316" i="55" s="1"/>
  <c r="H316" i="55" a="1"/>
  <c r="H316" i="55" s="1"/>
  <c r="F317" i="55" a="1"/>
  <c r="F317" i="55" s="1"/>
  <c r="H317" i="55" a="1"/>
  <c r="H317" i="55" s="1"/>
  <c r="F319" i="55" a="1"/>
  <c r="F319" i="55" s="1"/>
  <c r="H319" i="55" a="1"/>
  <c r="H319" i="55" s="1"/>
  <c r="F320" i="55" a="1"/>
  <c r="F320" i="55" s="1"/>
  <c r="H320" i="55" a="1"/>
  <c r="H320" i="55" s="1"/>
  <c r="F321" i="55" a="1"/>
  <c r="F321" i="55" s="1"/>
  <c r="H321" i="55" a="1"/>
  <c r="H321" i="55" s="1"/>
  <c r="F323" i="55" a="1"/>
  <c r="F323" i="55" s="1"/>
  <c r="H323" i="55" a="1"/>
  <c r="H323" i="55" s="1"/>
  <c r="F205" i="55" a="1"/>
  <c r="F205" i="55" s="1"/>
  <c r="H205" i="55" a="1"/>
  <c r="H205" i="55" s="1"/>
  <c r="F206" i="55" a="1"/>
  <c r="F206" i="55" s="1"/>
  <c r="H206" i="55" a="1"/>
  <c r="H206" i="55" s="1"/>
  <c r="F207" i="55" a="1"/>
  <c r="F207" i="55" s="1"/>
  <c r="H207" i="55" a="1"/>
  <c r="H207" i="55" s="1"/>
  <c r="F208" i="55" a="1"/>
  <c r="F208" i="55" s="1"/>
  <c r="H208" i="55" a="1"/>
  <c r="H208" i="55" s="1"/>
  <c r="F209" i="55" a="1"/>
  <c r="F209" i="55" s="1"/>
  <c r="H209" i="55" a="1"/>
  <c r="H209" i="55" s="1"/>
  <c r="F256" i="55" a="1"/>
  <c r="F256" i="55" s="1"/>
  <c r="H256" i="55" a="1"/>
  <c r="H256" i="55" s="1"/>
  <c r="F258" i="55" a="1"/>
  <c r="F258" i="55" s="1"/>
  <c r="H258" i="55" a="1"/>
  <c r="H258" i="55" s="1"/>
  <c r="F265" i="55" a="1"/>
  <c r="F265" i="55" s="1"/>
  <c r="H265" i="55" a="1"/>
  <c r="H265" i="55" s="1"/>
  <c r="F266" i="55" a="1"/>
  <c r="F266" i="55" s="1"/>
  <c r="H266" i="55" a="1"/>
  <c r="H266" i="55" s="1"/>
  <c r="F268" i="55" a="1"/>
  <c r="F268" i="55" s="1"/>
  <c r="H268" i="55" a="1"/>
  <c r="H268" i="55" s="1"/>
  <c r="F270" i="55" a="1"/>
  <c r="F270" i="55" s="1"/>
  <c r="H270" i="55" a="1"/>
  <c r="H270" i="55" s="1"/>
  <c r="F271" i="55" a="1"/>
  <c r="F271" i="55" s="1"/>
  <c r="H271" i="55" a="1"/>
  <c r="H271" i="55" s="1"/>
  <c r="F274" i="55" a="1"/>
  <c r="F274" i="55" s="1"/>
  <c r="H274" i="55" a="1"/>
  <c r="H274" i="55" s="1"/>
  <c r="F275" i="55" a="1"/>
  <c r="F275" i="55" s="1"/>
  <c r="H275" i="55" a="1"/>
  <c r="H275" i="55" s="1"/>
  <c r="F278" i="55" a="1"/>
  <c r="F278" i="55" s="1"/>
  <c r="H278" i="55" a="1"/>
  <c r="H278" i="55" s="1"/>
  <c r="F280" i="55" a="1"/>
  <c r="F280" i="55" s="1"/>
  <c r="H280" i="55" a="1"/>
  <c r="H280" i="55" s="1"/>
  <c r="F291" i="55" a="1"/>
  <c r="F291" i="55" s="1"/>
  <c r="H291" i="55" a="1"/>
  <c r="H291" i="55" s="1"/>
  <c r="F606" i="55" a="1"/>
  <c r="F606" i="55" s="1"/>
  <c r="H606" i="55" a="1"/>
  <c r="H606" i="55" s="1"/>
  <c r="F593" i="55" a="1"/>
  <c r="F593" i="55" s="1"/>
  <c r="H593" i="55" a="1"/>
  <c r="H593" i="55" s="1"/>
  <c r="F543" i="55" a="1"/>
  <c r="F543" i="55" s="1"/>
  <c r="H543" i="55" a="1"/>
  <c r="H543" i="55" s="1"/>
  <c r="F906" i="55" a="1"/>
  <c r="F906" i="55" s="1"/>
  <c r="H906" i="55" a="1"/>
  <c r="H906" i="55" s="1"/>
  <c r="F681" i="55" a="1"/>
  <c r="F681" i="55" s="1"/>
  <c r="H681" i="55" a="1"/>
  <c r="H681" i="55" s="1"/>
  <c r="F420" i="55" a="1"/>
  <c r="F420" i="55" s="1"/>
  <c r="H420" i="55" a="1"/>
  <c r="H420" i="55" s="1"/>
  <c r="F802" i="55" a="1"/>
  <c r="F802" i="55" s="1"/>
  <c r="H802" i="55" a="1"/>
  <c r="H802" i="55" s="1"/>
  <c r="F607" i="55" a="1"/>
  <c r="F607" i="55" s="1"/>
  <c r="H607" i="55" a="1"/>
  <c r="H607" i="55" s="1"/>
  <c r="F814" i="55" a="1"/>
  <c r="F814" i="55" s="1"/>
  <c r="H814" i="55" a="1"/>
  <c r="H814" i="55" s="1"/>
  <c r="F471" i="55" a="1"/>
  <c r="F471" i="55" s="1"/>
  <c r="H471" i="55" a="1"/>
  <c r="H471" i="55" s="1"/>
  <c r="F419" i="55" a="1"/>
  <c r="F419" i="55" s="1"/>
  <c r="H419" i="55" a="1"/>
  <c r="H419" i="55" s="1"/>
  <c r="F663" i="55" a="1"/>
  <c r="F663" i="55" s="1"/>
  <c r="H663" i="55" a="1"/>
  <c r="H663" i="55" s="1"/>
  <c r="F664" i="55" a="1"/>
  <c r="F664" i="55" s="1"/>
  <c r="H664" i="55" a="1"/>
  <c r="H664" i="55" s="1"/>
  <c r="F945" i="55" a="1"/>
  <c r="F945" i="55" s="1"/>
  <c r="H945" i="55" a="1"/>
  <c r="H945" i="55" s="1"/>
  <c r="F714" i="55" a="1"/>
  <c r="F714" i="55" s="1"/>
  <c r="H714" i="55" a="1"/>
  <c r="H714" i="55" s="1"/>
  <c r="F609" i="55" a="1"/>
  <c r="F609" i="55" s="1"/>
  <c r="H609" i="55" a="1"/>
  <c r="H609" i="55" s="1"/>
  <c r="F908" i="55" a="1"/>
  <c r="F908" i="55" s="1"/>
  <c r="H908" i="55" a="1"/>
  <c r="H908" i="55" s="1"/>
  <c r="F372" i="55" a="1"/>
  <c r="F372" i="55" s="1"/>
  <c r="H372" i="55" a="1"/>
  <c r="H372" i="55" s="1"/>
  <c r="F910" i="55" a="1"/>
  <c r="F910" i="55" s="1"/>
  <c r="H910" i="55" a="1"/>
  <c r="H910" i="55" s="1"/>
  <c r="F711" i="55" a="1"/>
  <c r="F711" i="55" s="1"/>
  <c r="H711" i="55" a="1"/>
  <c r="H711" i="55" s="1"/>
  <c r="F875" i="55" a="1"/>
  <c r="F875" i="55" s="1"/>
  <c r="H875" i="55" a="1"/>
  <c r="H875" i="55" s="1"/>
  <c r="F330" i="55" a="1"/>
  <c r="F330" i="55" s="1"/>
  <c r="H330" i="55" a="1"/>
  <c r="H330" i="55" s="1"/>
  <c r="F210" i="55" a="1"/>
  <c r="F210" i="55" s="1"/>
  <c r="H210" i="55" a="1"/>
  <c r="H210" i="55" s="1"/>
  <c r="F694" i="55" a="1"/>
  <c r="F694" i="55" s="1"/>
  <c r="H694" i="55" a="1"/>
  <c r="H694" i="55" s="1"/>
  <c r="F751" i="55" a="1"/>
  <c r="F751" i="55" s="1"/>
  <c r="H751" i="55" a="1"/>
  <c r="H751" i="55" s="1"/>
  <c r="F820" i="55" a="1"/>
  <c r="F820" i="55" s="1"/>
  <c r="H820" i="55" a="1"/>
  <c r="H820" i="55" s="1"/>
  <c r="F387" i="55" a="1"/>
  <c r="F387" i="55" s="1"/>
  <c r="H387" i="55" a="1"/>
  <c r="H387" i="55" s="1"/>
  <c r="F679" i="55" a="1"/>
  <c r="F679" i="55" s="1"/>
  <c r="H679" i="55" a="1"/>
  <c r="H679" i="55" s="1"/>
  <c r="F479" i="55" a="1"/>
  <c r="F479" i="55" s="1"/>
  <c r="H479" i="55" a="1"/>
  <c r="H479" i="55" s="1"/>
  <c r="F815" i="55" a="1"/>
  <c r="F815" i="55" s="1"/>
  <c r="H815" i="55" a="1"/>
  <c r="H815" i="55" s="1"/>
  <c r="F576" i="55" a="1"/>
  <c r="F576" i="55" s="1"/>
  <c r="H576" i="55" a="1"/>
  <c r="H576" i="55" s="1"/>
  <c r="F841" i="55" a="1"/>
  <c r="F841" i="55" s="1"/>
  <c r="H841" i="55" a="1"/>
  <c r="H841" i="55" s="1"/>
  <c r="F880" i="55" a="1"/>
  <c r="F880" i="55" s="1"/>
  <c r="H880" i="55" a="1"/>
  <c r="H880" i="55" s="1"/>
  <c r="F407" i="55" a="1"/>
  <c r="F407" i="55" s="1"/>
  <c r="H407" i="55" a="1"/>
  <c r="H407" i="55" s="1"/>
  <c r="F363" i="55" a="1"/>
  <c r="F363" i="55" s="1"/>
  <c r="H363" i="55" a="1"/>
  <c r="H363" i="55" s="1"/>
  <c r="F668" i="55" a="1"/>
  <c r="F668" i="55" s="1"/>
  <c r="H668" i="55" a="1"/>
  <c r="H668" i="55" s="1"/>
  <c r="F847" i="55" a="1"/>
  <c r="F847" i="55" s="1"/>
  <c r="H847" i="55" a="1"/>
  <c r="H847" i="55" s="1"/>
  <c r="F851" i="55" a="1"/>
  <c r="F851" i="55" s="1"/>
  <c r="H851" i="55" a="1"/>
  <c r="H851" i="55" s="1"/>
  <c r="F360" i="55" a="1"/>
  <c r="F360" i="55" s="1"/>
  <c r="H360" i="55" a="1"/>
  <c r="H360" i="55" s="1"/>
  <c r="F716" i="55" a="1"/>
  <c r="F716" i="55" s="1"/>
  <c r="H716" i="55" a="1"/>
  <c r="H716" i="55" s="1"/>
  <c r="F749" i="55" a="1"/>
  <c r="F749" i="55" s="1"/>
  <c r="H749" i="55" a="1"/>
  <c r="H749" i="55" s="1"/>
  <c r="F845" i="55" a="1"/>
  <c r="F845" i="55" s="1"/>
  <c r="H845" i="55" a="1"/>
  <c r="H845" i="55" s="1"/>
  <c r="F844" i="55" a="1"/>
  <c r="F844" i="55" s="1"/>
  <c r="H844" i="55" a="1"/>
  <c r="H844" i="55" s="1"/>
  <c r="F505" i="55" a="1"/>
  <c r="F505" i="55" s="1"/>
  <c r="H505" i="55" a="1"/>
  <c r="H505" i="55" s="1"/>
  <c r="F818" i="55" a="1"/>
  <c r="F818" i="55" s="1"/>
  <c r="H818" i="55" a="1"/>
  <c r="H818" i="55" s="1"/>
  <c r="F115" i="55" a="1"/>
  <c r="F115" i="55" s="1"/>
  <c r="H115" i="55" a="1"/>
  <c r="H115" i="55" s="1"/>
  <c r="F119" i="55" a="1"/>
  <c r="F119" i="55" s="1"/>
  <c r="H119" i="55" a="1"/>
  <c r="H119" i="55" s="1"/>
  <c r="F19" i="55" a="1"/>
  <c r="F19" i="55" s="1"/>
  <c r="H19" i="55" a="1"/>
  <c r="H19" i="55" s="1"/>
  <c r="F695" i="55" a="1"/>
  <c r="F695" i="55" s="1"/>
  <c r="H695" i="55" a="1"/>
  <c r="H695" i="55" s="1"/>
  <c r="F371" i="55" a="1"/>
  <c r="F371" i="55" s="1"/>
  <c r="H371" i="55" a="1"/>
  <c r="H371" i="55" s="1"/>
  <c r="F770" i="55" a="1"/>
  <c r="F770" i="55" s="1"/>
  <c r="H770" i="55" a="1"/>
  <c r="H770" i="55" s="1"/>
  <c r="F416" i="55" a="1"/>
  <c r="F416" i="55" s="1"/>
  <c r="H416" i="55" a="1"/>
  <c r="H416" i="55" s="1"/>
  <c r="F390" i="55" a="1"/>
  <c r="F390" i="55" s="1"/>
  <c r="H390" i="55" a="1"/>
  <c r="H390" i="55" s="1"/>
  <c r="F573" i="55" a="1"/>
  <c r="F573" i="55" s="1"/>
  <c r="H573" i="55" a="1"/>
  <c r="H573" i="55" s="1"/>
  <c r="F581" i="55" a="1"/>
  <c r="F581" i="55" s="1"/>
  <c r="H581" i="55" a="1"/>
  <c r="H581" i="55" s="1"/>
  <c r="F676" i="55" a="1"/>
  <c r="F676" i="55" s="1"/>
  <c r="H676" i="55" a="1"/>
  <c r="H676" i="55" s="1"/>
  <c r="F649" i="55" a="1"/>
  <c r="F649" i="55" s="1"/>
  <c r="H649" i="55" a="1"/>
  <c r="H649" i="55" s="1"/>
  <c r="F889" i="55" a="1"/>
  <c r="F889" i="55" s="1"/>
  <c r="H889" i="55" a="1"/>
  <c r="H889" i="55" s="1"/>
  <c r="F366" i="55" a="1"/>
  <c r="F366" i="55" s="1"/>
  <c r="H366" i="55" a="1"/>
  <c r="H366" i="55" s="1"/>
  <c r="F823" i="55" a="1"/>
  <c r="F823" i="55" s="1"/>
  <c r="H823" i="55" a="1"/>
  <c r="H823" i="55" s="1"/>
  <c r="F667" i="55" a="1"/>
  <c r="F667" i="55" s="1"/>
  <c r="H667" i="55" a="1"/>
  <c r="H667" i="55" s="1"/>
  <c r="F79" i="55" a="1"/>
  <c r="F79" i="55" s="1"/>
  <c r="H79" i="55" a="1"/>
  <c r="H79" i="55" s="1"/>
  <c r="F64" i="55" a="1"/>
  <c r="F64" i="55" s="1"/>
  <c r="H64" i="55" a="1"/>
  <c r="H64" i="55" s="1"/>
  <c r="F261" i="55" a="1"/>
  <c r="F261" i="55" s="1"/>
  <c r="H261" i="55" a="1"/>
  <c r="H261" i="55" s="1"/>
  <c r="F287" i="55" a="1"/>
  <c r="F287" i="55" s="1"/>
  <c r="H287" i="55" a="1"/>
  <c r="H287" i="55" s="1"/>
  <c r="F281" i="55" a="1"/>
  <c r="F281" i="55" s="1"/>
  <c r="H281" i="55" a="1"/>
  <c r="H281" i="55" s="1"/>
  <c r="F263" i="55" a="1"/>
  <c r="F263" i="55" s="1"/>
  <c r="H263" i="55" a="1"/>
  <c r="H263" i="55" s="1"/>
  <c r="F838" i="55" a="1"/>
  <c r="F838" i="55" s="1"/>
  <c r="H838" i="55" a="1"/>
  <c r="H838" i="55" s="1"/>
  <c r="F260" i="55" a="1"/>
  <c r="F260" i="55" s="1"/>
  <c r="H260" i="55" a="1"/>
  <c r="H260" i="55" s="1"/>
  <c r="F327" i="55" a="1"/>
  <c r="F327" i="55" s="1"/>
  <c r="H327" i="55" a="1"/>
  <c r="H327" i="55" s="1"/>
  <c r="F286" i="55" a="1"/>
  <c r="F286" i="55" s="1"/>
  <c r="H286" i="55" a="1"/>
  <c r="H286" i="55" s="1"/>
  <c r="F193" i="55" a="1"/>
  <c r="F193" i="55" s="1"/>
  <c r="H193" i="55" a="1"/>
  <c r="H193" i="55" s="1"/>
  <c r="F364" i="55" a="1"/>
  <c r="F364" i="55" s="1"/>
  <c r="H364" i="55" a="1"/>
  <c r="H364" i="55" s="1"/>
  <c r="F251" i="55" a="1"/>
  <c r="F251" i="55" s="1"/>
  <c r="H251" i="55" a="1"/>
  <c r="H251" i="55" s="1"/>
  <c r="F227" i="55" a="1"/>
  <c r="F227" i="55" s="1"/>
  <c r="H227" i="55" a="1"/>
  <c r="H227" i="55" s="1"/>
  <c r="F175" i="55" a="1"/>
  <c r="F175" i="55" s="1"/>
  <c r="H175" i="55" a="1"/>
  <c r="H175" i="55" s="1"/>
  <c r="F94" i="55" a="1"/>
  <c r="F94" i="55" s="1"/>
  <c r="H94" i="55" a="1"/>
  <c r="H94" i="55" s="1"/>
  <c r="F680" i="55" a="1"/>
  <c r="F680" i="55" s="1"/>
  <c r="H680" i="55" a="1"/>
  <c r="H680" i="55" s="1"/>
  <c r="F784" i="55" a="1"/>
  <c r="F784" i="55" s="1"/>
  <c r="H784" i="55" a="1"/>
  <c r="H784" i="55" s="1"/>
  <c r="F541" i="55" a="1"/>
  <c r="F541" i="55" s="1"/>
  <c r="H541" i="55" a="1"/>
  <c r="H541" i="55" s="1"/>
  <c r="F713" i="55" a="1"/>
  <c r="F713" i="55" s="1"/>
  <c r="H713" i="55" a="1"/>
  <c r="H713" i="55" s="1"/>
  <c r="F746" i="55" a="1"/>
  <c r="F746" i="55" s="1"/>
  <c r="H746" i="55" a="1"/>
  <c r="H746" i="55" s="1"/>
  <c r="F903" i="55" a="1"/>
  <c r="F903" i="55" s="1"/>
  <c r="H903" i="55" a="1"/>
  <c r="H903" i="55" s="1"/>
  <c r="H12" i="55" a="1"/>
  <c r="H12" i="55" s="1"/>
  <c r="F12" i="55" a="1"/>
  <c r="F12" i="55" s="1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7" i="34"/>
  <c r="B957" i="34" s="1"/>
  <c r="C956" i="34"/>
  <c r="B956" i="34" s="1"/>
  <c r="C955" i="34"/>
  <c r="B955" i="34" s="1"/>
  <c r="C954" i="34"/>
  <c r="B954" i="34" s="1"/>
  <c r="C953" i="34"/>
  <c r="B953" i="34" s="1"/>
  <c r="C952" i="34"/>
  <c r="B952" i="34" s="1"/>
  <c r="C958" i="34"/>
  <c r="B958" i="34" s="1"/>
  <c r="C951" i="34"/>
  <c r="B951" i="34" s="1"/>
  <c r="C1089" i="34"/>
  <c r="B1089" i="34" s="1"/>
  <c r="C1573" i="34"/>
  <c r="B1573" i="34" s="1"/>
  <c r="C1577" i="34"/>
  <c r="B1577" i="34" s="1"/>
  <c r="C1430" i="34"/>
  <c r="B1430" i="34" s="1"/>
  <c r="C1576" i="34"/>
  <c r="B1576" i="34" s="1"/>
  <c r="C1290" i="34"/>
  <c r="B1290" i="34" s="1"/>
  <c r="C1311" i="34"/>
  <c r="B1311" i="34" s="1"/>
  <c r="C1312" i="34"/>
  <c r="B1312" i="34" s="1"/>
  <c r="C1383" i="34"/>
  <c r="B1383" i="34" s="1"/>
  <c r="C1385" i="34"/>
  <c r="B1385" i="34" s="1"/>
  <c r="C1386" i="34"/>
  <c r="B1386" i="34" s="1"/>
  <c r="C1405" i="34"/>
  <c r="B1405" i="34" s="1"/>
  <c r="R1405" i="34" s="1"/>
  <c r="C1406" i="34"/>
  <c r="B1406" i="34" s="1"/>
  <c r="C1407" i="34"/>
  <c r="B1407" i="34" s="1"/>
  <c r="C1417" i="34"/>
  <c r="B1417" i="34" s="1"/>
  <c r="C1418" i="34"/>
  <c r="B1418" i="34" s="1"/>
  <c r="C1419" i="34"/>
  <c r="B1419" i="34" s="1"/>
  <c r="C686" i="34"/>
  <c r="B686" i="34" s="1"/>
  <c r="C682" i="34"/>
  <c r="B682" i="34" s="1"/>
  <c r="C651" i="34"/>
  <c r="B651" i="34" s="1"/>
  <c r="C626" i="34"/>
  <c r="B626" i="34" s="1"/>
  <c r="C1172" i="34"/>
  <c r="B1172" i="34" s="1"/>
  <c r="G45" i="15"/>
  <c r="H45" i="15"/>
  <c r="C1112" i="34"/>
  <c r="B1112" i="34" s="1"/>
  <c r="C1113" i="34"/>
  <c r="B1113" i="34" s="1"/>
  <c r="C18" i="34"/>
  <c r="B18" i="34" s="1"/>
  <c r="A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5" i="34"/>
  <c r="B1225" i="34" s="1"/>
  <c r="C1236" i="34"/>
  <c r="B1236" i="34" s="1"/>
  <c r="C1233" i="34"/>
  <c r="B1233" i="34" s="1"/>
  <c r="C1205" i="34"/>
  <c r="B1205" i="34" s="1"/>
  <c r="C1154" i="34"/>
  <c r="B1154" i="34" s="1"/>
  <c r="C1137" i="34"/>
  <c r="B1137" i="34" s="1"/>
  <c r="C1156" i="34"/>
  <c r="B1156" i="34" s="1"/>
  <c r="C1163" i="34"/>
  <c r="B1163" i="34" s="1"/>
  <c r="C1153" i="34"/>
  <c r="B1153" i="34" s="1"/>
  <c r="C1223" i="34"/>
  <c r="B1223" i="34" s="1"/>
  <c r="C1211" i="34"/>
  <c r="B1211" i="34" s="1"/>
  <c r="C1191" i="34"/>
  <c r="B1191" i="34" s="1"/>
  <c r="C1167" i="34"/>
  <c r="B1167" i="34" s="1"/>
  <c r="C1161" i="34"/>
  <c r="B1161" i="34" s="1"/>
  <c r="C1162" i="34"/>
  <c r="B1162" i="34" s="1"/>
  <c r="C1175" i="34"/>
  <c r="B1175" i="34" s="1"/>
  <c r="C1235" i="34"/>
  <c r="B1235" i="34" s="1"/>
  <c r="C1226" i="34"/>
  <c r="B1226" i="34" s="1"/>
  <c r="C1168" i="34"/>
  <c r="B1168" i="34" s="1"/>
  <c r="C1240" i="34"/>
  <c r="B1240" i="34" s="1"/>
  <c r="C1189" i="34"/>
  <c r="B1189" i="34" s="1"/>
  <c r="C1210" i="34"/>
  <c r="B1210" i="34" s="1"/>
  <c r="C1241" i="34"/>
  <c r="B1241" i="34" s="1"/>
  <c r="C1155" i="34"/>
  <c r="B1155" i="34" s="1"/>
  <c r="C1231" i="34"/>
  <c r="B1231" i="34" s="1"/>
  <c r="C1184" i="34"/>
  <c r="B1184" i="34" s="1"/>
  <c r="C1197" i="34"/>
  <c r="B1197" i="34" s="1"/>
  <c r="C1198" i="34"/>
  <c r="B1198" i="34" s="1"/>
  <c r="C1169" i="34"/>
  <c r="B1169" i="34" s="1"/>
  <c r="C1164" i="34"/>
  <c r="B1164" i="34" s="1"/>
  <c r="C1166" i="34"/>
  <c r="B1166" i="34" s="1"/>
  <c r="C1152" i="34"/>
  <c r="B1152" i="34" s="1"/>
  <c r="C1209" i="34"/>
  <c r="B1209" i="34" s="1"/>
  <c r="C1224" i="34"/>
  <c r="B1224" i="34" s="1"/>
  <c r="C1171" i="34"/>
  <c r="B1171" i="34" s="1"/>
  <c r="C1187" i="34"/>
  <c r="B1187" i="34" s="1"/>
  <c r="C1195" i="34"/>
  <c r="B1195" i="34" s="1"/>
  <c r="C1186" i="34"/>
  <c r="B1186" i="34" s="1"/>
  <c r="C1170" i="34"/>
  <c r="B1170" i="34" s="1"/>
  <c r="C1227" i="34"/>
  <c r="B1227" i="34" s="1"/>
  <c r="C1244" i="34"/>
  <c r="B1244" i="34" s="1"/>
  <c r="C1146" i="34"/>
  <c r="B1146" i="34" s="1"/>
  <c r="C1216" i="34"/>
  <c r="B1216" i="34" s="1"/>
  <c r="C1229" i="34"/>
  <c r="B1229" i="34" s="1"/>
  <c r="C1203" i="34"/>
  <c r="B1203" i="34" s="1"/>
  <c r="C1217" i="34"/>
  <c r="B1217" i="34" s="1"/>
  <c r="C1139" i="34"/>
  <c r="B1139" i="34" s="1"/>
  <c r="C1200" i="34"/>
  <c r="B1200" i="34" s="1"/>
  <c r="C1228" i="34"/>
  <c r="B1228" i="34" s="1"/>
  <c r="C1238" i="34"/>
  <c r="B1238" i="34" s="1"/>
  <c r="C1219" i="34"/>
  <c r="B1219" i="34" s="1"/>
  <c r="C1222" i="34"/>
  <c r="B1222" i="34" s="1"/>
  <c r="C1192" i="34"/>
  <c r="B1192" i="34" s="1"/>
  <c r="C1173" i="34"/>
  <c r="B1173" i="34" s="1"/>
  <c r="C1147" i="34"/>
  <c r="B1147" i="34" s="1"/>
  <c r="C1218" i="34"/>
  <c r="B1218" i="34" s="1"/>
  <c r="C1245" i="34"/>
  <c r="B1245" i="34" s="1"/>
  <c r="C1143" i="34"/>
  <c r="B1143" i="34" s="1"/>
  <c r="C1177" i="34"/>
  <c r="B1177" i="34" s="1"/>
  <c r="C1193" i="34"/>
  <c r="B1193" i="34" s="1"/>
  <c r="C1220" i="34"/>
  <c r="B1220" i="34" s="1"/>
  <c r="C1212" i="34"/>
  <c r="B1212" i="34" s="1"/>
  <c r="C1237" i="34"/>
  <c r="B1237" i="34" s="1"/>
  <c r="C1242" i="34"/>
  <c r="B1242" i="34" s="1"/>
  <c r="C1176" i="34"/>
  <c r="B1176" i="34" s="1"/>
  <c r="C1185" i="34"/>
  <c r="B1185" i="34" s="1"/>
  <c r="C1202" i="34"/>
  <c r="B1202" i="34" s="1"/>
  <c r="C1201" i="34"/>
  <c r="B1201" i="34" s="1"/>
  <c r="C1144" i="34"/>
  <c r="B1144" i="34" s="1"/>
  <c r="C1157" i="34"/>
  <c r="B1157" i="34" s="1"/>
  <c r="C1190" i="34"/>
  <c r="B1190" i="34" s="1"/>
  <c r="C1188" i="34"/>
  <c r="B1188" i="34" s="1"/>
  <c r="C1232" i="34"/>
  <c r="B1232" i="34" s="1"/>
  <c r="C1158" i="34"/>
  <c r="B1158" i="34" s="1"/>
  <c r="C1151" i="34"/>
  <c r="B1151" i="34" s="1"/>
  <c r="C1149" i="34"/>
  <c r="B1149" i="34" s="1"/>
  <c r="C1179" i="34"/>
  <c r="B1179" i="34" s="1"/>
  <c r="C1207" i="34"/>
  <c r="B1207" i="34" s="1"/>
  <c r="A1207" i="34" s="1"/>
  <c r="C1159" i="34"/>
  <c r="B1159" i="34" s="1"/>
  <c r="C1213" i="34"/>
  <c r="B1213" i="34" s="1"/>
  <c r="C1182" i="34"/>
  <c r="B1182" i="34" s="1"/>
  <c r="C1246" i="34"/>
  <c r="B1246" i="34" s="1"/>
  <c r="C1266" i="34"/>
  <c r="B1266" i="34" s="1"/>
  <c r="C1267" i="34"/>
  <c r="B1267" i="34" s="1"/>
  <c r="A1267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A1286" i="34" s="1"/>
  <c r="C1287" i="34"/>
  <c r="B1287" i="34" s="1"/>
  <c r="C1291" i="34"/>
  <c r="B1291" i="34" s="1"/>
  <c r="C1292" i="34"/>
  <c r="B129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Y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C1361" i="34"/>
  <c r="B1361" i="34" s="1"/>
  <c r="C1377" i="34"/>
  <c r="B1377" i="34" s="1"/>
  <c r="C1378" i="34"/>
  <c r="B1378" i="34" s="1"/>
  <c r="C1379" i="34"/>
  <c r="B1379" i="34" s="1"/>
  <c r="C1380" i="34"/>
  <c r="B1380" i="34" s="1"/>
  <c r="C1381" i="34"/>
  <c r="B1381" i="34" s="1"/>
  <c r="C1388" i="34"/>
  <c r="B1388" i="34" s="1"/>
  <c r="C1389" i="34"/>
  <c r="B1389" i="34" s="1"/>
  <c r="C1390" i="34"/>
  <c r="B1390" i="34" s="1"/>
  <c r="C1391" i="34"/>
  <c r="B1391" i="34" s="1"/>
  <c r="C1393" i="34"/>
  <c r="B1393" i="34" s="1"/>
  <c r="C1394" i="34"/>
  <c r="B1394" i="34" s="1"/>
  <c r="C1395" i="34"/>
  <c r="B1395" i="34" s="1"/>
  <c r="C1398" i="34"/>
  <c r="B1398" i="34" s="1"/>
  <c r="C1399" i="34"/>
  <c r="B1399" i="34" s="1"/>
  <c r="C1410" i="34"/>
  <c r="B1410" i="34" s="1"/>
  <c r="C1411" i="34"/>
  <c r="B1411" i="34" s="1"/>
  <c r="C1412" i="34"/>
  <c r="B1412" i="34" s="1"/>
  <c r="C1413" i="34"/>
  <c r="B1413" i="34" s="1"/>
  <c r="C1414" i="34"/>
  <c r="B1414" i="34" s="1"/>
  <c r="C1433" i="34"/>
  <c r="B1433" i="34" s="1"/>
  <c r="C1434" i="34"/>
  <c r="B1434" i="34" s="1"/>
  <c r="C1435" i="34"/>
  <c r="B1435" i="34" s="1"/>
  <c r="C1437" i="34"/>
  <c r="B1437" i="34" s="1"/>
  <c r="C1438" i="34"/>
  <c r="B1438" i="34" s="1"/>
  <c r="C1439" i="34"/>
  <c r="B1439" i="34" s="1"/>
  <c r="C1440" i="34"/>
  <c r="B1440" i="34" s="1"/>
  <c r="C1441" i="34"/>
  <c r="B1441" i="34" s="1"/>
  <c r="C1574" i="34"/>
  <c r="B1574" i="34" s="1"/>
  <c r="C1575" i="34"/>
  <c r="B1575" i="34" s="1"/>
  <c r="C1580" i="34"/>
  <c r="B1580" i="34" s="1"/>
  <c r="C1581" i="34"/>
  <c r="B1581" i="34" s="1"/>
  <c r="C1583" i="34"/>
  <c r="B1583" i="34" s="1"/>
  <c r="C1584" i="34"/>
  <c r="B1584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3" i="34"/>
  <c r="B1613" i="34" s="1"/>
  <c r="C1614" i="34"/>
  <c r="B1614" i="34" s="1"/>
  <c r="C1615" i="34"/>
  <c r="B1615" i="34" s="1"/>
  <c r="C1635" i="34"/>
  <c r="B1635" i="34" s="1"/>
  <c r="C1637" i="34"/>
  <c r="B1637" i="34" s="1"/>
  <c r="C1642" i="34"/>
  <c r="B1642" i="34" s="1"/>
  <c r="C1633" i="34"/>
  <c r="B1633" i="34" s="1"/>
  <c r="C1643" i="34"/>
  <c r="B1643" i="34" s="1"/>
  <c r="C1640" i="34"/>
  <c r="B1640" i="34" s="1"/>
  <c r="C1644" i="34"/>
  <c r="B1644" i="34" s="1"/>
  <c r="C1658" i="34"/>
  <c r="B1658" i="34" s="1"/>
  <c r="C1631" i="34"/>
  <c r="B1631" i="34" s="1"/>
  <c r="C1632" i="34"/>
  <c r="B1632" i="34" s="1"/>
  <c r="C1638" i="34"/>
  <c r="B1638" i="34" s="1"/>
  <c r="C1652" i="34"/>
  <c r="B1652" i="34" s="1"/>
  <c r="C1649" i="34"/>
  <c r="B1649" i="34" s="1"/>
  <c r="C1656" i="34"/>
  <c r="B1656" i="34" s="1"/>
  <c r="C1634" i="34"/>
  <c r="B1634" i="34" s="1"/>
  <c r="C1639" i="34"/>
  <c r="B1639" i="34" s="1"/>
  <c r="C1636" i="34"/>
  <c r="B1636" i="34" s="1"/>
  <c r="C1660" i="34"/>
  <c r="B1660" i="34" s="1"/>
  <c r="C1641" i="34"/>
  <c r="B1641" i="34" s="1"/>
  <c r="C1650" i="34"/>
  <c r="B1650" i="34" s="1"/>
  <c r="C1666" i="34"/>
  <c r="B1666" i="34" s="1"/>
  <c r="C1651" i="34"/>
  <c r="B1651" i="34" s="1"/>
  <c r="C1653" i="34"/>
  <c r="B1653" i="34" s="1"/>
  <c r="C1667" i="34"/>
  <c r="B1667" i="34" s="1"/>
  <c r="C1674" i="34"/>
  <c r="B1674" i="34" s="1"/>
  <c r="C1619" i="34"/>
  <c r="B1619" i="34" s="1"/>
  <c r="C1622" i="34"/>
  <c r="B1622" i="34" s="1"/>
  <c r="C1625" i="34"/>
  <c r="B1625" i="34" s="1"/>
  <c r="C1671" i="34"/>
  <c r="B1671" i="34" s="1"/>
  <c r="C1668" i="34"/>
  <c r="B1668" i="34" s="1"/>
  <c r="C1679" i="34"/>
  <c r="B1679" i="34" s="1"/>
  <c r="C1627" i="34"/>
  <c r="B1627" i="34" s="1"/>
  <c r="C1654" i="34"/>
  <c r="B1654" i="34" s="1"/>
  <c r="C1629" i="34"/>
  <c r="B1629" i="34" s="1"/>
  <c r="C1669" i="34"/>
  <c r="B1669" i="34" s="1"/>
  <c r="C1628" i="34"/>
  <c r="B1628" i="34" s="1"/>
  <c r="C1672" i="34"/>
  <c r="B1672" i="34" s="1"/>
  <c r="C1673" i="34"/>
  <c r="B1673" i="34" s="1"/>
  <c r="C1659" i="34"/>
  <c r="B1659" i="34" s="1"/>
  <c r="C1665" i="34"/>
  <c r="B1665" i="34" s="1"/>
  <c r="C1645" i="34"/>
  <c r="B1645" i="34" s="1"/>
  <c r="C1647" i="34"/>
  <c r="B1647" i="34" s="1"/>
  <c r="C1623" i="34"/>
  <c r="B1623" i="34" s="1"/>
  <c r="C1662" i="34"/>
  <c r="B1662" i="34" s="1"/>
  <c r="C1624" i="34"/>
  <c r="B1624" i="34" s="1"/>
  <c r="C1661" i="34"/>
  <c r="B1661" i="34" s="1"/>
  <c r="C1620" i="34"/>
  <c r="B1620" i="34" s="1"/>
  <c r="C1648" i="34"/>
  <c r="B1648" i="34" s="1"/>
  <c r="C1657" i="34"/>
  <c r="B1657" i="34" s="1"/>
  <c r="C1663" i="34"/>
  <c r="B1663" i="34" s="1"/>
  <c r="C1680" i="34"/>
  <c r="B1680" i="34" s="1"/>
  <c r="C1684" i="34"/>
  <c r="B1684" i="34" s="1"/>
  <c r="C1683" i="34"/>
  <c r="B1683" i="34" s="1"/>
  <c r="C1617" i="34"/>
  <c r="B1617" i="34" s="1"/>
  <c r="C1670" i="34"/>
  <c r="B1670" i="34" s="1"/>
  <c r="C1618" i="34"/>
  <c r="B1618" i="34" s="1"/>
  <c r="C1646" i="34"/>
  <c r="B1646" i="34" s="1"/>
  <c r="C1676" i="34"/>
  <c r="B1676" i="34" s="1"/>
  <c r="C1664" i="34"/>
  <c r="B1664" i="34" s="1"/>
  <c r="C1621" i="34"/>
  <c r="B1621" i="34" s="1"/>
  <c r="C1681" i="34"/>
  <c r="B1681" i="34" s="1"/>
  <c r="O1681" i="34" s="1"/>
  <c r="C1630" i="34"/>
  <c r="B1630" i="34" s="1"/>
  <c r="C1678" i="34"/>
  <c r="B1678" i="34" s="1"/>
  <c r="C1626" i="34"/>
  <c r="B1626" i="34" s="1"/>
  <c r="C1675" i="34"/>
  <c r="B1675" i="34" s="1"/>
  <c r="C1682" i="34"/>
  <c r="B1682" i="34" s="1"/>
  <c r="C1655" i="34"/>
  <c r="B1655" i="34" s="1"/>
  <c r="C1677" i="34"/>
  <c r="B1677" i="34" s="1"/>
  <c r="C1616" i="34"/>
  <c r="B1616" i="34" s="1"/>
  <c r="U1616" i="34" s="1"/>
  <c r="C1685" i="34"/>
  <c r="B1685" i="34" s="1"/>
  <c r="C609" i="34"/>
  <c r="B609" i="34" s="1"/>
  <c r="C622" i="34"/>
  <c r="B622" i="34" s="1"/>
  <c r="C623" i="34"/>
  <c r="B623" i="34" s="1"/>
  <c r="C648" i="34"/>
  <c r="B648" i="34" s="1"/>
  <c r="C674" i="34"/>
  <c r="B674" i="34" s="1"/>
  <c r="C679" i="34"/>
  <c r="B679" i="34" s="1"/>
  <c r="C680" i="34"/>
  <c r="B680" i="34" s="1"/>
  <c r="C818" i="34"/>
  <c r="B818" i="34" s="1"/>
  <c r="C921" i="34"/>
  <c r="B921" i="34" s="1"/>
  <c r="C922" i="34"/>
  <c r="B922" i="34" s="1"/>
  <c r="C939" i="34"/>
  <c r="B939" i="34" s="1"/>
  <c r="C940" i="34"/>
  <c r="B940" i="34" s="1"/>
  <c r="C1090" i="34"/>
  <c r="B1090" i="34" s="1"/>
  <c r="C1097" i="34"/>
  <c r="B1097" i="34" s="1"/>
  <c r="C1118" i="34"/>
  <c r="B1118" i="34" s="1"/>
  <c r="C615" i="34"/>
  <c r="B615" i="34" s="1"/>
  <c r="C624" i="34"/>
  <c r="B624" i="34" s="1"/>
  <c r="C625" i="34"/>
  <c r="B625" i="34" s="1"/>
  <c r="C649" i="34"/>
  <c r="B649" i="34" s="1"/>
  <c r="C650" i="34"/>
  <c r="B650" i="34" s="1"/>
  <c r="C681" i="34"/>
  <c r="B681" i="34" s="1"/>
  <c r="C683" i="34"/>
  <c r="B683" i="34" s="1"/>
  <c r="C684" i="34"/>
  <c r="B684" i="34" s="1"/>
  <c r="C685" i="34"/>
  <c r="B685" i="34" s="1"/>
  <c r="S685" i="34" s="1"/>
  <c r="C819" i="34"/>
  <c r="B819" i="34" s="1"/>
  <c r="C820" i="34"/>
  <c r="B820" i="34" s="1"/>
  <c r="C821" i="34"/>
  <c r="B821" i="34" s="1"/>
  <c r="C920" i="34"/>
  <c r="B920" i="34" s="1"/>
  <c r="C923" i="34"/>
  <c r="B923" i="34" s="1"/>
  <c r="C941" i="34"/>
  <c r="B941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1091" i="34"/>
  <c r="B1091" i="34" s="1"/>
  <c r="C1092" i="34"/>
  <c r="B1092" i="34" s="1"/>
  <c r="C1098" i="34"/>
  <c r="B1098" i="34" s="1"/>
  <c r="C1099" i="34"/>
  <c r="B1099" i="34" s="1"/>
  <c r="C1119" i="34"/>
  <c r="B1119" i="34" s="1"/>
  <c r="C1251" i="34"/>
  <c r="B1251" i="34" s="1"/>
  <c r="C1268" i="34"/>
  <c r="B1268" i="34" s="1"/>
  <c r="C1288" i="34"/>
  <c r="B1288" i="34" s="1"/>
  <c r="C1289" i="34"/>
  <c r="B1289" i="34" s="1"/>
  <c r="C1382" i="34"/>
  <c r="B1382" i="34" s="1"/>
  <c r="C1403" i="34"/>
  <c r="B1403" i="34" s="1"/>
  <c r="C1404" i="34"/>
  <c r="B1404" i="34" s="1"/>
  <c r="C1415" i="34"/>
  <c r="B1415" i="34" s="1"/>
  <c r="C1416" i="34"/>
  <c r="B1416" i="34" s="1"/>
  <c r="C1252" i="34"/>
  <c r="B1252" i="34" s="1"/>
  <c r="S1252" i="34" s="1"/>
  <c r="C1269" i="34"/>
  <c r="B1269" i="34" s="1"/>
  <c r="T8" i="43"/>
  <c r="C1204" i="34"/>
  <c r="B1204" i="34" s="1"/>
  <c r="C1141" i="34"/>
  <c r="B1141" i="34" s="1"/>
  <c r="C1140" i="34"/>
  <c r="B1140" i="34" s="1"/>
  <c r="C1206" i="34"/>
  <c r="B1206" i="34" s="1"/>
  <c r="C1180" i="34"/>
  <c r="B1180" i="34" s="1"/>
  <c r="C1178" i="34"/>
  <c r="B1178" i="34" s="1"/>
  <c r="C1145" i="34"/>
  <c r="B1145" i="34" s="1"/>
  <c r="A1145" i="34" s="1"/>
  <c r="C1165" i="34"/>
  <c r="B1165" i="34" s="1"/>
  <c r="C1150" i="34"/>
  <c r="B1150" i="34" s="1"/>
  <c r="C1148" i="34"/>
  <c r="B1148" i="34" s="1"/>
  <c r="C1183" i="34"/>
  <c r="B1183" i="34" s="1"/>
  <c r="Y1183" i="34" s="1"/>
  <c r="C1160" i="34"/>
  <c r="B1160" i="34" s="1"/>
  <c r="C1214" i="34"/>
  <c r="B1214" i="34" s="1"/>
  <c r="C1142" i="34"/>
  <c r="B1142" i="34" s="1"/>
  <c r="C1239" i="34"/>
  <c r="B1239" i="34" s="1"/>
  <c r="C1138" i="34"/>
  <c r="B1138" i="34" s="1"/>
  <c r="C1243" i="34"/>
  <c r="B1243" i="34" s="1"/>
  <c r="C1181" i="34"/>
  <c r="B1181" i="34" s="1"/>
  <c r="C1199" i="34"/>
  <c r="B1199" i="34" s="1"/>
  <c r="C1221" i="34"/>
  <c r="B1221" i="34" s="1"/>
  <c r="C1194" i="34"/>
  <c r="B1194" i="34" s="1"/>
  <c r="C1208" i="34"/>
  <c r="B1208" i="34" s="1"/>
  <c r="C1230" i="34"/>
  <c r="B1230" i="34" s="1"/>
  <c r="C1215" i="34"/>
  <c r="B1215" i="34" s="1"/>
  <c r="C1196" i="34"/>
  <c r="B1196" i="34" s="1"/>
  <c r="C1234" i="34"/>
  <c r="B1234" i="34" s="1"/>
  <c r="C1174" i="34"/>
  <c r="B1174" i="34" s="1"/>
  <c r="C1115" i="34"/>
  <c r="B1115" i="34" s="1"/>
  <c r="C1114" i="34"/>
  <c r="B1114" i="34" s="1"/>
  <c r="C1107" i="34"/>
  <c r="B1107" i="34" s="1"/>
  <c r="C1106" i="34"/>
  <c r="B1106" i="34" s="1"/>
  <c r="C1105" i="34"/>
  <c r="B1105" i="34" s="1"/>
  <c r="C1111" i="34"/>
  <c r="B1111" i="34" s="1"/>
  <c r="U1111" i="34" s="1"/>
  <c r="C1110" i="34"/>
  <c r="B1110" i="34" s="1"/>
  <c r="C1109" i="34"/>
  <c r="B1109" i="34" s="1"/>
  <c r="C1104" i="34"/>
  <c r="B1104" i="34" s="1"/>
  <c r="C1103" i="34"/>
  <c r="B1103" i="34" s="1"/>
  <c r="C1101" i="34"/>
  <c r="B1101" i="34" s="1"/>
  <c r="C1100" i="34"/>
  <c r="B1100" i="34" s="1"/>
  <c r="C1096" i="34"/>
  <c r="B1096" i="34" s="1"/>
  <c r="C1095" i="34"/>
  <c r="B1095" i="34" s="1"/>
  <c r="C964" i="34"/>
  <c r="B96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32" i="34"/>
  <c r="B932" i="34" s="1"/>
  <c r="C931" i="34"/>
  <c r="B931" i="34" s="1"/>
  <c r="C828" i="34"/>
  <c r="B828" i="34" s="1"/>
  <c r="C827" i="34"/>
  <c r="B827" i="34" s="1"/>
  <c r="C826" i="34"/>
  <c r="B826" i="34" s="1"/>
  <c r="C825" i="34"/>
  <c r="B825" i="34" s="1"/>
  <c r="C824" i="34"/>
  <c r="B824" i="34" s="1"/>
  <c r="C830" i="34"/>
  <c r="B830" i="34" s="1"/>
  <c r="C829" i="34"/>
  <c r="B829" i="34" s="1"/>
  <c r="C905" i="34"/>
  <c r="B905" i="34" s="1"/>
  <c r="C896" i="34"/>
  <c r="B896" i="34" s="1"/>
  <c r="C834" i="34"/>
  <c r="B834" i="34" s="1"/>
  <c r="C840" i="34"/>
  <c r="B840" i="34" s="1"/>
  <c r="C838" i="34"/>
  <c r="B838" i="34" s="1"/>
  <c r="C858" i="34"/>
  <c r="B858" i="34" s="1"/>
  <c r="C867" i="34"/>
  <c r="B867" i="34" s="1"/>
  <c r="C857" i="34"/>
  <c r="B857" i="34" s="1"/>
  <c r="C870" i="34"/>
  <c r="B870" i="34" s="1"/>
  <c r="C856" i="34"/>
  <c r="B856" i="34" s="1"/>
  <c r="C861" i="34"/>
  <c r="B861" i="34" s="1"/>
  <c r="Y861" i="34" s="1"/>
  <c r="C860" i="34"/>
  <c r="B860" i="34" s="1"/>
  <c r="C859" i="34"/>
  <c r="B859" i="34" s="1"/>
  <c r="C889" i="34"/>
  <c r="B889" i="34" s="1"/>
  <c r="C886" i="34"/>
  <c r="B886" i="34" s="1"/>
  <c r="C887" i="34"/>
  <c r="B887" i="34" s="1"/>
  <c r="C863" i="34"/>
  <c r="B863" i="34" s="1"/>
  <c r="C878" i="34"/>
  <c r="B878" i="34" s="1"/>
  <c r="C852" i="34"/>
  <c r="B852" i="34" s="1"/>
  <c r="C853" i="34"/>
  <c r="B853" i="34" s="1"/>
  <c r="C854" i="34"/>
  <c r="B854" i="34" s="1"/>
  <c r="C848" i="34"/>
  <c r="B848" i="34" s="1"/>
  <c r="C851" i="34"/>
  <c r="B851" i="34" s="1"/>
  <c r="C891" i="34"/>
  <c r="B891" i="34" s="1"/>
  <c r="C855" i="34"/>
  <c r="B855" i="34" s="1"/>
  <c r="C880" i="34"/>
  <c r="B880" i="34" s="1"/>
  <c r="C903" i="34"/>
  <c r="B903" i="34" s="1"/>
  <c r="C892" i="34"/>
  <c r="B892" i="34" s="1"/>
  <c r="C898" i="34"/>
  <c r="B898" i="34" s="1"/>
  <c r="C875" i="34"/>
  <c r="B875" i="34" s="1"/>
  <c r="C879" i="34"/>
  <c r="B879" i="34" s="1"/>
  <c r="C874" i="34"/>
  <c r="B874" i="34" s="1"/>
  <c r="C890" i="34"/>
  <c r="B890" i="34" s="1"/>
  <c r="C847" i="34"/>
  <c r="B847" i="34" s="1"/>
  <c r="C873" i="34"/>
  <c r="B873" i="34" s="1"/>
  <c r="C864" i="34"/>
  <c r="B864" i="34" s="1"/>
  <c r="C862" i="34"/>
  <c r="B862" i="34" s="1"/>
  <c r="C839" i="34"/>
  <c r="B839" i="34" s="1"/>
  <c r="C846" i="34"/>
  <c r="B846" i="34" s="1"/>
  <c r="C841" i="34"/>
  <c r="B841" i="34" s="1"/>
  <c r="C842" i="34"/>
  <c r="B842" i="34" s="1"/>
  <c r="C866" i="34"/>
  <c r="B866" i="34" s="1"/>
  <c r="C844" i="34"/>
  <c r="B844" i="34" s="1"/>
  <c r="C884" i="34"/>
  <c r="B884" i="34" s="1"/>
  <c r="C836" i="34"/>
  <c r="B836" i="34" s="1"/>
  <c r="C901" i="34"/>
  <c r="B901" i="34" s="1"/>
  <c r="C895" i="34"/>
  <c r="B895" i="34" s="1"/>
  <c r="C894" i="34"/>
  <c r="B894" i="34" s="1"/>
  <c r="C850" i="34"/>
  <c r="B850" i="34" s="1"/>
  <c r="C902" i="34"/>
  <c r="B902" i="34" s="1"/>
  <c r="C885" i="34"/>
  <c r="B885" i="34" s="1"/>
  <c r="C865" i="34"/>
  <c r="B865" i="34" s="1"/>
  <c r="C900" i="34"/>
  <c r="B900" i="34" s="1"/>
  <c r="C843" i="34"/>
  <c r="B843" i="34" s="1"/>
  <c r="C837" i="34"/>
  <c r="B837" i="34" s="1"/>
  <c r="C883" i="34"/>
  <c r="B883" i="34" s="1"/>
  <c r="C845" i="34"/>
  <c r="B845" i="34" s="1"/>
  <c r="C888" i="34"/>
  <c r="B888" i="34" s="1"/>
  <c r="C871" i="34"/>
  <c r="B871" i="34" s="1"/>
  <c r="C897" i="34"/>
  <c r="B897" i="34" s="1"/>
  <c r="C869" i="34"/>
  <c r="B869" i="34" s="1"/>
  <c r="C893" i="34"/>
  <c r="B893" i="34" s="1"/>
  <c r="C868" i="34"/>
  <c r="B868" i="34" s="1"/>
  <c r="C849" i="34"/>
  <c r="B849" i="34" s="1"/>
  <c r="C899" i="34"/>
  <c r="B899" i="34" s="1"/>
  <c r="C877" i="34"/>
  <c r="B877" i="34" s="1"/>
  <c r="C876" i="34"/>
  <c r="B876" i="34" s="1"/>
  <c r="C882" i="34"/>
  <c r="B882" i="34" s="1"/>
  <c r="C881" i="34"/>
  <c r="B881" i="34" s="1"/>
  <c r="C872" i="34"/>
  <c r="B872" i="34" s="1"/>
  <c r="C904" i="34"/>
  <c r="B904" i="34" s="1"/>
  <c r="C835" i="34"/>
  <c r="B835" i="34" s="1"/>
  <c r="C833" i="34"/>
  <c r="B833" i="34" s="1"/>
  <c r="C832" i="34"/>
  <c r="B832" i="34" s="1"/>
  <c r="C823" i="34"/>
  <c r="B823" i="34" s="1"/>
  <c r="C822" i="34"/>
  <c r="B822" i="34" s="1"/>
  <c r="C817" i="34"/>
  <c r="B817" i="34" s="1"/>
  <c r="C816" i="34"/>
  <c r="B816" i="34" s="1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672" i="34"/>
  <c r="B672" i="34" s="1"/>
  <c r="C671" i="34"/>
  <c r="B671" i="34" s="1"/>
  <c r="C670" i="34"/>
  <c r="B670" i="34" s="1"/>
  <c r="C669" i="34"/>
  <c r="B669" i="34" s="1"/>
  <c r="C668" i="34"/>
  <c r="B668" i="34" s="1"/>
  <c r="C666" i="34"/>
  <c r="B666" i="34" s="1"/>
  <c r="Y666" i="34" s="1"/>
  <c r="C665" i="34"/>
  <c r="B665" i="34" s="1"/>
  <c r="C646" i="34"/>
  <c r="B646" i="34" s="1"/>
  <c r="C645" i="34"/>
  <c r="B645" i="34" s="1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7" i="34"/>
  <c r="B637" i="34" s="1"/>
  <c r="C636" i="34"/>
  <c r="B636" i="34" s="1"/>
  <c r="C635" i="34"/>
  <c r="B635" i="34" s="1"/>
  <c r="C634" i="34"/>
  <c r="B634" i="34" s="1"/>
  <c r="C632" i="34"/>
  <c r="B632" i="34" s="1"/>
  <c r="Y632" i="34" s="1"/>
  <c r="C631" i="34"/>
  <c r="B631" i="34" s="1"/>
  <c r="C630" i="34"/>
  <c r="B630" i="34" s="1"/>
  <c r="Y630" i="34" s="1"/>
  <c r="C629" i="34"/>
  <c r="B629" i="34" s="1"/>
  <c r="C628" i="34"/>
  <c r="B628" i="34" s="1"/>
  <c r="C627" i="34"/>
  <c r="B627" i="34" s="1"/>
  <c r="C621" i="34"/>
  <c r="B621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3" i="34"/>
  <c r="B613" i="34" s="1"/>
  <c r="C612" i="34"/>
  <c r="B612" i="34" s="1"/>
  <c r="C608" i="34"/>
  <c r="B608" i="34" s="1"/>
  <c r="C607" i="34"/>
  <c r="B607" i="34" s="1"/>
  <c r="C606" i="34"/>
  <c r="B606" i="34" s="1"/>
  <c r="C605" i="34"/>
  <c r="B605" i="34" s="1"/>
  <c r="C598" i="34"/>
  <c r="B598" i="34" s="1"/>
  <c r="Y598" i="34" s="1"/>
  <c r="C597" i="34"/>
  <c r="B597" i="34" s="1"/>
  <c r="C938" i="34"/>
  <c r="B938" i="34" s="1"/>
  <c r="C937" i="34"/>
  <c r="B937" i="34" s="1"/>
  <c r="C659" i="34"/>
  <c r="B659" i="34" s="1"/>
  <c r="A659" i="34" s="1"/>
  <c r="C658" i="34"/>
  <c r="B658" i="34" s="1"/>
  <c r="C936" i="34"/>
  <c r="B936" i="34" s="1"/>
  <c r="C935" i="34"/>
  <c r="B935" i="34" s="1"/>
  <c r="C657" i="34"/>
  <c r="B657" i="34" s="1"/>
  <c r="C656" i="34"/>
  <c r="B656" i="34" s="1"/>
  <c r="C678" i="34"/>
  <c r="B678" i="34" s="1"/>
  <c r="C677" i="34"/>
  <c r="B677" i="34" s="1"/>
  <c r="C655" i="34"/>
  <c r="B655" i="34" s="1"/>
  <c r="C654" i="34"/>
  <c r="B654" i="34" s="1"/>
  <c r="C1094" i="34"/>
  <c r="B1094" i="34" s="1"/>
  <c r="C1093" i="34"/>
  <c r="B1093" i="34" s="1"/>
  <c r="C676" i="34"/>
  <c r="B676" i="34" s="1"/>
  <c r="C675" i="34"/>
  <c r="B675" i="34" s="1"/>
  <c r="C919" i="34"/>
  <c r="B919" i="34" s="1"/>
  <c r="C918" i="34"/>
  <c r="B918" i="34" s="1"/>
  <c r="C611" i="34"/>
  <c r="B611" i="34" s="1"/>
  <c r="A611" i="34" s="1"/>
  <c r="C610" i="34"/>
  <c r="B610" i="34" s="1"/>
  <c r="C1117" i="34"/>
  <c r="B1117" i="34" s="1"/>
  <c r="C1116" i="34"/>
  <c r="B1116" i="34" s="1"/>
  <c r="C934" i="34"/>
  <c r="B934" i="34" s="1"/>
  <c r="C933" i="34"/>
  <c r="B933" i="34" s="1"/>
  <c r="C653" i="34"/>
  <c r="B653" i="34" s="1"/>
  <c r="C652" i="34"/>
  <c r="B652" i="34" s="1"/>
  <c r="C1579" i="34"/>
  <c r="B1579" i="34" s="1"/>
  <c r="C1387" i="34"/>
  <c r="B1387" i="34" s="1"/>
  <c r="C808" i="34"/>
  <c r="B808" i="34" s="1"/>
  <c r="C807" i="34"/>
  <c r="B807" i="34" s="1"/>
  <c r="C806" i="34"/>
  <c r="B806" i="34" s="1"/>
  <c r="C805" i="34"/>
  <c r="B805" i="34" s="1"/>
  <c r="C804" i="34"/>
  <c r="B804" i="34" s="1"/>
  <c r="C803" i="34"/>
  <c r="B803" i="34" s="1"/>
  <c r="C802" i="34"/>
  <c r="B802" i="34" s="1"/>
  <c r="C801" i="34"/>
  <c r="B801" i="34" s="1"/>
  <c r="C800" i="34"/>
  <c r="B800" i="34" s="1"/>
  <c r="C799" i="34"/>
  <c r="B799" i="34" s="1"/>
  <c r="U799" i="34" s="1"/>
  <c r="C798" i="34"/>
  <c r="B798" i="34" s="1"/>
  <c r="C797" i="34"/>
  <c r="B797" i="34" s="1"/>
  <c r="C796" i="34"/>
  <c r="B796" i="34" s="1"/>
  <c r="C795" i="34"/>
  <c r="B795" i="34" s="1"/>
  <c r="C794" i="34"/>
  <c r="B794" i="34" s="1"/>
  <c r="C793" i="34"/>
  <c r="B793" i="34" s="1"/>
  <c r="C792" i="34"/>
  <c r="B792" i="34" s="1"/>
  <c r="C791" i="34"/>
  <c r="B791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C784" i="34"/>
  <c r="B784" i="34" s="1"/>
  <c r="C783" i="34"/>
  <c r="B783" i="34" s="1"/>
  <c r="C782" i="34"/>
  <c r="B782" i="34" s="1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 s="1"/>
  <c r="C775" i="34"/>
  <c r="B775" i="34" s="1"/>
  <c r="C774" i="34"/>
  <c r="B774" i="34" s="1"/>
  <c r="C773" i="34"/>
  <c r="B773" i="34" s="1"/>
  <c r="C772" i="34"/>
  <c r="B772" i="34" s="1"/>
  <c r="C771" i="34"/>
  <c r="B771" i="34" s="1"/>
  <c r="A771" i="34" s="1"/>
  <c r="C770" i="34"/>
  <c r="B770" i="34" s="1"/>
  <c r="C769" i="34"/>
  <c r="B769" i="34" s="1"/>
  <c r="U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A755" i="34" s="1"/>
  <c r="C754" i="34"/>
  <c r="B754" i="34" s="1"/>
  <c r="C753" i="34"/>
  <c r="B753" i="34" s="1"/>
  <c r="U753" i="34" s="1"/>
  <c r="C752" i="34"/>
  <c r="B752" i="34" s="1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 s="1"/>
  <c r="C745" i="34"/>
  <c r="B745" i="34" s="1"/>
  <c r="C744" i="34"/>
  <c r="B744" i="34" s="1"/>
  <c r="C743" i="34"/>
  <c r="B743" i="34" s="1"/>
  <c r="C742" i="34"/>
  <c r="B742" i="34" s="1"/>
  <c r="C741" i="34"/>
  <c r="B741" i="34" s="1"/>
  <c r="C740" i="34"/>
  <c r="B740" i="34" s="1"/>
  <c r="C739" i="34"/>
  <c r="B739" i="34" s="1"/>
  <c r="A739" i="34" s="1"/>
  <c r="C738" i="34"/>
  <c r="B738" i="34" s="1"/>
  <c r="C737" i="34"/>
  <c r="B737" i="34" s="1"/>
  <c r="U737" i="34" s="1"/>
  <c r="C736" i="34"/>
  <c r="B736" i="34" s="1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 s="1"/>
  <c r="C729" i="34"/>
  <c r="B729" i="34" s="1"/>
  <c r="C728" i="34"/>
  <c r="B728" i="34" s="1"/>
  <c r="C727" i="34"/>
  <c r="B727" i="34" s="1"/>
  <c r="C726" i="34"/>
  <c r="B726" i="34" s="1"/>
  <c r="C725" i="34"/>
  <c r="B725" i="34" s="1"/>
  <c r="C724" i="34"/>
  <c r="B724" i="34" s="1"/>
  <c r="C723" i="34"/>
  <c r="B723" i="34" s="1"/>
  <c r="A723" i="34" s="1"/>
  <c r="C722" i="34"/>
  <c r="B722" i="34" s="1"/>
  <c r="C721" i="34"/>
  <c r="B721" i="34" s="1"/>
  <c r="U721" i="34" s="1"/>
  <c r="C720" i="34"/>
  <c r="B720" i="34" s="1"/>
  <c r="C719" i="34"/>
  <c r="B719" i="34" s="1"/>
  <c r="C718" i="34"/>
  <c r="B71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A713" i="34" s="1"/>
  <c r="C712" i="34"/>
  <c r="B712" i="34" s="1"/>
  <c r="C711" i="34"/>
  <c r="B711" i="34" s="1"/>
  <c r="C710" i="34"/>
  <c r="B710" i="34" s="1"/>
  <c r="C709" i="34"/>
  <c r="B709" i="34" s="1"/>
  <c r="C708" i="34"/>
  <c r="B708" i="34" s="1"/>
  <c r="C707" i="34"/>
  <c r="B707" i="34" s="1"/>
  <c r="A707" i="34" s="1"/>
  <c r="C706" i="34"/>
  <c r="B706" i="34" s="1"/>
  <c r="C705" i="34"/>
  <c r="B705" i="34" s="1"/>
  <c r="U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C691" i="34"/>
  <c r="B691" i="34" s="1"/>
  <c r="A691" i="34" s="1"/>
  <c r="C690" i="34"/>
  <c r="B690" i="34" s="1"/>
  <c r="C689" i="34"/>
  <c r="B689" i="34" s="1"/>
  <c r="U689" i="34" s="1"/>
  <c r="C688" i="34"/>
  <c r="B688" i="34" s="1"/>
  <c r="C687" i="34"/>
  <c r="B687" i="34" s="1"/>
  <c r="C664" i="34"/>
  <c r="B664" i="34" s="1"/>
  <c r="C663" i="34"/>
  <c r="B663" i="34" s="1"/>
  <c r="C662" i="34"/>
  <c r="B662" i="34" s="1"/>
  <c r="C661" i="34"/>
  <c r="B661" i="34" s="1"/>
  <c r="C660" i="34"/>
  <c r="B660" i="34" s="1"/>
  <c r="C601" i="34"/>
  <c r="B601" i="34" s="1"/>
  <c r="U601" i="34" s="1"/>
  <c r="C600" i="34"/>
  <c r="B600" i="34" s="1"/>
  <c r="C599" i="34"/>
  <c r="B599" i="34" s="1"/>
  <c r="C536" i="34"/>
  <c r="B536" i="34" s="1"/>
  <c r="C535" i="34"/>
  <c r="B535" i="34" s="1"/>
  <c r="C534" i="34"/>
  <c r="B534" i="34" s="1"/>
  <c r="C533" i="34"/>
  <c r="B533" i="34" s="1"/>
  <c r="A533" i="34" s="1"/>
  <c r="C532" i="34"/>
  <c r="B532" i="34" s="1"/>
  <c r="C531" i="34"/>
  <c r="B531" i="34" s="1"/>
  <c r="U531" i="34" s="1"/>
  <c r="C530" i="34"/>
  <c r="B530" i="34" s="1"/>
  <c r="C529" i="34"/>
  <c r="B529" i="34" s="1"/>
  <c r="C528" i="34"/>
  <c r="B528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494" i="34"/>
  <c r="B494" i="34" s="1"/>
  <c r="C493" i="34"/>
  <c r="B493" i="34" s="1"/>
  <c r="C492" i="34"/>
  <c r="B492" i="34" s="1"/>
  <c r="A492" i="34" s="1"/>
  <c r="C491" i="34"/>
  <c r="B491" i="34" s="1"/>
  <c r="C490" i="34"/>
  <c r="B490" i="34" s="1"/>
  <c r="U490" i="34" s="1"/>
  <c r="C489" i="34"/>
  <c r="B489" i="34" s="1"/>
  <c r="C488" i="34"/>
  <c r="B488" i="34" s="1"/>
  <c r="C487" i="34"/>
  <c r="B487" i="34" s="1"/>
  <c r="C486" i="34"/>
  <c r="B486" i="34" s="1"/>
  <c r="C485" i="34"/>
  <c r="B485" i="34" s="1"/>
  <c r="C484" i="34"/>
  <c r="B484" i="34" s="1"/>
  <c r="C483" i="34"/>
  <c r="B483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A454" i="34" s="1"/>
  <c r="C410" i="34"/>
  <c r="B410" i="34" s="1"/>
  <c r="C409" i="34"/>
  <c r="B409" i="34" s="1"/>
  <c r="C408" i="34"/>
  <c r="B408" i="34" s="1"/>
  <c r="C407" i="34"/>
  <c r="B407" i="34" s="1"/>
  <c r="C1603" i="34"/>
  <c r="B1603" i="34" s="1"/>
  <c r="C1602" i="34"/>
  <c r="B1602" i="34" s="1"/>
  <c r="U1602" i="34" s="1"/>
  <c r="C1601" i="34"/>
  <c r="B1601" i="34" s="1"/>
  <c r="C1424" i="34"/>
  <c r="B1424" i="34" s="1"/>
  <c r="U1424" i="34" s="1"/>
  <c r="C1423" i="34"/>
  <c r="B1423" i="34" s="1"/>
  <c r="C1422" i="34"/>
  <c r="B1422" i="34" s="1"/>
  <c r="C1421" i="34"/>
  <c r="B1421" i="34" s="1"/>
  <c r="C1420" i="34"/>
  <c r="B1420" i="34" s="1"/>
  <c r="C1397" i="34"/>
  <c r="B1397" i="34" s="1"/>
  <c r="C1396" i="34"/>
  <c r="B1396" i="34" s="1"/>
  <c r="C1272" i="34"/>
  <c r="B1272" i="34" s="1"/>
  <c r="C1271" i="34"/>
  <c r="B1271" i="34" s="1"/>
  <c r="A1271" i="34" s="1"/>
  <c r="C1250" i="34"/>
  <c r="B1250" i="34" s="1"/>
  <c r="C1249" i="34"/>
  <c r="B1249" i="34" s="1"/>
  <c r="C604" i="34"/>
  <c r="B604" i="34" s="1"/>
  <c r="C603" i="34"/>
  <c r="B603" i="34" s="1"/>
  <c r="C602" i="34"/>
  <c r="B602" i="34" s="1"/>
  <c r="C422" i="34"/>
  <c r="B422" i="34" s="1"/>
  <c r="U422" i="34" s="1"/>
  <c r="C421" i="34"/>
  <c r="B421" i="34" s="1"/>
  <c r="C912" i="34"/>
  <c r="B912" i="34" s="1"/>
  <c r="Y912" i="34" s="1"/>
  <c r="C911" i="34"/>
  <c r="B911" i="34" s="1"/>
  <c r="C596" i="34"/>
  <c r="B596" i="34" s="1"/>
  <c r="C595" i="34"/>
  <c r="B595" i="34" s="1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 s="1"/>
  <c r="E16" i="61"/>
  <c r="C11" i="34"/>
  <c r="B11" i="34" s="1"/>
  <c r="C12" i="34"/>
  <c r="B12" i="34" s="1"/>
  <c r="C13" i="34"/>
  <c r="B13" i="34" s="1"/>
  <c r="C15" i="34"/>
  <c r="B15" i="34" s="1"/>
  <c r="A15" i="34" s="1"/>
  <c r="C16" i="34"/>
  <c r="B16" i="34" s="1"/>
  <c r="C17" i="34"/>
  <c r="B17" i="34" s="1"/>
  <c r="A17" i="34" s="1"/>
  <c r="C19" i="34"/>
  <c r="B19" i="34" s="1"/>
  <c r="A19" i="34" s="1"/>
  <c r="C20" i="34"/>
  <c r="B20" i="34" s="1"/>
  <c r="C21" i="34"/>
  <c r="B21" i="34" s="1"/>
  <c r="C22" i="34"/>
  <c r="B22" i="34" s="1"/>
  <c r="C10" i="34"/>
  <c r="L3" i="39"/>
  <c r="L2" i="39"/>
  <c r="B4251" i="34"/>
  <c r="B5477" i="34"/>
  <c r="B5476" i="34"/>
  <c r="B5475" i="34"/>
  <c r="B5472" i="34"/>
  <c r="B4154" i="34"/>
  <c r="B4153" i="34"/>
  <c r="B4152" i="34"/>
  <c r="B4149" i="34"/>
  <c r="B4121" i="34"/>
  <c r="B4120" i="34"/>
  <c r="B4118" i="34"/>
  <c r="B4117" i="34"/>
  <c r="B4116" i="34"/>
  <c r="B4114" i="34"/>
  <c r="B4113" i="34"/>
  <c r="B5441" i="34"/>
  <c r="B5437" i="34"/>
  <c r="B5435" i="34"/>
  <c r="B5433" i="34"/>
  <c r="B5406" i="34"/>
  <c r="B5405" i="34"/>
  <c r="B5402" i="34"/>
  <c r="B5401" i="34"/>
  <c r="B5400" i="34"/>
  <c r="B235" i="34"/>
  <c r="B398" i="34"/>
  <c r="B5309" i="34"/>
  <c r="B5307" i="34"/>
  <c r="B503" i="34"/>
  <c r="B499" i="34"/>
  <c r="B390" i="34"/>
  <c r="B386" i="34"/>
  <c r="B106" i="34"/>
  <c r="B100" i="34"/>
  <c r="B236" i="34"/>
  <c r="B134" i="34"/>
  <c r="B130" i="34"/>
  <c r="B126" i="34"/>
  <c r="B84" i="34"/>
  <c r="B68" i="34"/>
  <c r="A5399" i="34"/>
  <c r="A5470" i="34"/>
  <c r="B71" i="34"/>
  <c r="B4083" i="34"/>
  <c r="B153" i="34"/>
  <c r="B94" i="34"/>
  <c r="B540" i="34"/>
  <c r="B5480" i="34"/>
  <c r="B5482" i="34"/>
  <c r="B5483" i="34"/>
  <c r="B5484" i="34"/>
  <c r="B5485" i="34"/>
  <c r="B5486" i="34"/>
  <c r="B5487" i="34"/>
  <c r="B5488" i="34"/>
  <c r="B5489" i="34"/>
  <c r="B5490" i="34"/>
  <c r="B5491" i="34"/>
  <c r="B5492" i="34"/>
  <c r="B5493" i="34"/>
  <c r="B5541" i="34"/>
  <c r="B5542" i="34"/>
  <c r="B5543" i="34"/>
  <c r="B5544" i="34"/>
  <c r="B5546" i="34"/>
  <c r="B5547" i="34"/>
  <c r="B5548" i="34"/>
  <c r="B5549" i="34"/>
  <c r="B5550" i="34"/>
  <c r="B5551" i="34"/>
  <c r="B5552" i="34"/>
  <c r="B5553" i="34"/>
  <c r="B5554" i="34"/>
  <c r="B5555" i="34"/>
  <c r="B5556" i="34"/>
  <c r="B5557" i="34"/>
  <c r="B5558" i="34"/>
  <c r="B5559" i="34"/>
  <c r="B2170" i="34"/>
  <c r="B2171" i="34"/>
  <c r="B2175" i="34"/>
  <c r="B2266" i="34"/>
  <c r="B2161" i="34"/>
  <c r="B2162" i="34"/>
  <c r="B2172" i="34"/>
  <c r="B2177" i="34"/>
  <c r="B2179" i="34"/>
  <c r="B2267" i="34"/>
  <c r="B2268" i="34"/>
  <c r="B2269" i="34"/>
  <c r="B2152" i="34"/>
  <c r="B2015" i="34"/>
  <c r="B2016" i="34"/>
  <c r="B2133" i="34"/>
  <c r="B1769" i="34"/>
  <c r="B1770" i="34"/>
  <c r="B1799" i="34"/>
  <c r="B2013" i="34"/>
  <c r="B2014" i="34"/>
  <c r="B2148" i="34"/>
  <c r="B4390" i="34"/>
  <c r="B5494" i="34"/>
  <c r="B5495" i="34"/>
  <c r="B5496" i="34"/>
  <c r="B5497" i="34"/>
  <c r="B5498" i="34"/>
  <c r="B5499" i="34"/>
  <c r="B5500" i="34"/>
  <c r="B5501" i="34"/>
  <c r="B5502" i="34"/>
  <c r="B5503" i="34"/>
  <c r="B5504" i="34"/>
  <c r="B5505" i="34"/>
  <c r="B5506" i="34"/>
  <c r="B5507" i="34"/>
  <c r="B5508" i="34"/>
  <c r="B5509" i="34"/>
  <c r="B5560" i="34"/>
  <c r="B5561" i="34"/>
  <c r="B5563" i="34"/>
  <c r="B5564" i="34"/>
  <c r="B5565" i="34"/>
  <c r="B5566" i="34"/>
  <c r="B5567" i="34"/>
  <c r="B5568" i="34"/>
  <c r="B5569" i="34"/>
  <c r="B5570" i="34"/>
  <c r="B5571" i="34"/>
  <c r="B5572" i="34"/>
  <c r="B5573" i="34"/>
  <c r="B5574" i="34"/>
  <c r="B5575" i="34"/>
  <c r="B5576" i="34"/>
  <c r="B5577" i="34"/>
  <c r="B1686" i="34"/>
  <c r="B1700" i="34"/>
  <c r="B1708" i="34"/>
  <c r="B5478" i="34"/>
  <c r="B5562" i="34"/>
  <c r="Q241" i="60"/>
  <c r="C241" i="60"/>
  <c r="Q240" i="60"/>
  <c r="C240" i="60"/>
  <c r="Q203" i="60"/>
  <c r="C203" i="60"/>
  <c r="B4337" i="34"/>
  <c r="B4336" i="34"/>
  <c r="B4335" i="34"/>
  <c r="B4314" i="34"/>
  <c r="B4339" i="34"/>
  <c r="B4340" i="34"/>
  <c r="B4309" i="34"/>
  <c r="B4307" i="34"/>
  <c r="B4311" i="34"/>
  <c r="B4310" i="34"/>
  <c r="B4272" i="34"/>
  <c r="B4271" i="34"/>
  <c r="B4270" i="34"/>
  <c r="B4273" i="34"/>
  <c r="B296" i="34"/>
  <c r="B266" i="34"/>
  <c r="B150" i="34"/>
  <c r="B517" i="34"/>
  <c r="B516" i="34"/>
  <c r="B513" i="34"/>
  <c r="B382" i="34"/>
  <c r="B378" i="34"/>
  <c r="B40" i="34"/>
  <c r="B496" i="34"/>
  <c r="B162" i="34"/>
  <c r="B120" i="34"/>
  <c r="B60" i="34"/>
  <c r="B59" i="34"/>
  <c r="B74" i="34"/>
  <c r="B57" i="34"/>
  <c r="B4145" i="34"/>
  <c r="B4143" i="34"/>
  <c r="B4141" i="34"/>
  <c r="B4139" i="34"/>
  <c r="B5462" i="34"/>
  <c r="B5461" i="34"/>
  <c r="B5460" i="34"/>
  <c r="B5457" i="34"/>
  <c r="B5430" i="34"/>
  <c r="B4285" i="34"/>
  <c r="B4283" i="34"/>
  <c r="B4282" i="34"/>
  <c r="B4281" i="34"/>
  <c r="B4279" i="34"/>
  <c r="B4277" i="34"/>
  <c r="B4235" i="34"/>
  <c r="B4233" i="34"/>
  <c r="B4231" i="34"/>
  <c r="B4230" i="34"/>
  <c r="B4229" i="34"/>
  <c r="B4227" i="34"/>
  <c r="B4225" i="34"/>
  <c r="B4191" i="34"/>
  <c r="B4275" i="34"/>
  <c r="B4200" i="34"/>
  <c r="B4199" i="34"/>
  <c r="B4198" i="34"/>
  <c r="B4195" i="34"/>
  <c r="B4223" i="34"/>
  <c r="B4221" i="34"/>
  <c r="B4219" i="34"/>
  <c r="B4217" i="34"/>
  <c r="B4215" i="34"/>
  <c r="B4190" i="34"/>
  <c r="B4187" i="34"/>
  <c r="B4184" i="34"/>
  <c r="B4183" i="34"/>
  <c r="B4179" i="34"/>
  <c r="B4177" i="34"/>
  <c r="B4175" i="34"/>
  <c r="B4173" i="34"/>
  <c r="B4171" i="34"/>
  <c r="B4169" i="34"/>
  <c r="B4167" i="34"/>
  <c r="B4165" i="34"/>
  <c r="B4181" i="34"/>
  <c r="B4164" i="34"/>
  <c r="B4163" i="34"/>
  <c r="B4362" i="34"/>
  <c r="B4343" i="34"/>
  <c r="B4313" i="34"/>
  <c r="B4305" i="34"/>
  <c r="B4269" i="34"/>
  <c r="B4267" i="34"/>
  <c r="B4265" i="34"/>
  <c r="B4263" i="34"/>
  <c r="B4261" i="34"/>
  <c r="B4259" i="34"/>
  <c r="B4213" i="34"/>
  <c r="B4211" i="34"/>
  <c r="B4209" i="34"/>
  <c r="B4207" i="34"/>
  <c r="B4205" i="34"/>
  <c r="B4203" i="34"/>
  <c r="B4202" i="34"/>
  <c r="B4201" i="34"/>
  <c r="B4375" i="34"/>
  <c r="B4370" i="34"/>
  <c r="B4369" i="34"/>
  <c r="B4368" i="34"/>
  <c r="B4367" i="34"/>
  <c r="B4258" i="34"/>
  <c r="B4257" i="34"/>
  <c r="B4256" i="34"/>
  <c r="B4255" i="34"/>
  <c r="B4254" i="34"/>
  <c r="B4249" i="34"/>
  <c r="B4248" i="34"/>
  <c r="B320" i="34"/>
  <c r="B314" i="34"/>
  <c r="B312" i="34"/>
  <c r="B4371" i="34"/>
  <c r="B5532" i="34"/>
  <c r="B5531" i="34"/>
  <c r="B5530" i="34"/>
  <c r="B5529" i="34"/>
  <c r="B5528" i="34"/>
  <c r="B5527" i="34"/>
  <c r="B5526" i="34"/>
  <c r="B5525" i="34"/>
  <c r="B5524" i="34"/>
  <c r="B5523" i="34"/>
  <c r="B5520" i="34"/>
  <c r="B5519" i="34"/>
  <c r="B5580" i="34"/>
  <c r="B5579" i="34"/>
  <c r="B5578" i="34"/>
  <c r="B4366" i="34"/>
  <c r="B4359" i="34"/>
  <c r="B4358" i="34"/>
  <c r="B4357" i="34"/>
  <c r="B4356" i="34"/>
  <c r="B4355" i="34"/>
  <c r="B4354" i="34"/>
  <c r="B4353" i="34"/>
  <c r="B4352" i="34"/>
  <c r="B4333" i="34"/>
  <c r="B4332" i="34"/>
  <c r="B4331" i="34"/>
  <c r="B4329" i="34"/>
  <c r="B4327" i="34"/>
  <c r="B4325" i="34"/>
  <c r="B4303" i="34"/>
  <c r="B4301" i="34"/>
  <c r="B4299" i="34"/>
  <c r="B4298" i="34"/>
  <c r="B4297" i="34"/>
  <c r="B4295" i="34"/>
  <c r="B4293" i="34"/>
  <c r="B4291" i="34"/>
  <c r="B4247" i="34"/>
  <c r="B4245" i="34"/>
  <c r="B4243" i="34"/>
  <c r="B4241" i="34"/>
  <c r="B4239" i="34"/>
  <c r="B4237" i="34"/>
  <c r="B4192" i="34"/>
  <c r="B4363" i="34"/>
  <c r="B4351" i="34"/>
  <c r="B4350" i="34"/>
  <c r="B4349" i="34"/>
  <c r="B4348" i="34"/>
  <c r="B4347" i="34"/>
  <c r="B4346" i="34"/>
  <c r="B4345" i="34"/>
  <c r="B4344" i="34"/>
  <c r="B4323" i="34"/>
  <c r="B4320" i="34"/>
  <c r="B4319" i="34"/>
  <c r="B4318" i="34"/>
  <c r="B4315" i="34"/>
  <c r="B4289" i="34"/>
  <c r="B4287" i="34"/>
  <c r="B5589" i="34"/>
  <c r="B5588" i="34"/>
  <c r="B5587" i="34"/>
  <c r="B5586" i="34"/>
  <c r="B5585" i="34"/>
  <c r="B5584" i="34"/>
  <c r="B5583" i="34"/>
  <c r="B5582" i="34"/>
  <c r="B5581" i="34"/>
  <c r="B5518" i="34"/>
  <c r="B5517" i="34"/>
  <c r="B5516" i="34"/>
  <c r="B5515" i="34"/>
  <c r="B5514" i="34"/>
  <c r="B5513" i="34"/>
  <c r="B5512" i="34"/>
  <c r="B5511" i="34"/>
  <c r="B5510" i="34"/>
  <c r="B4405" i="34"/>
  <c r="B4403" i="34"/>
  <c r="B4402" i="34"/>
  <c r="B4401" i="34"/>
  <c r="B4399" i="34"/>
  <c r="B4397" i="34"/>
  <c r="B4395" i="34"/>
  <c r="B4389" i="34"/>
  <c r="B4387" i="34"/>
  <c r="B4386" i="34"/>
  <c r="B4385" i="34"/>
  <c r="B4383" i="34"/>
  <c r="B4379" i="34"/>
  <c r="B2160" i="34"/>
  <c r="B2100" i="34"/>
  <c r="B2102" i="34"/>
  <c r="B2099" i="34"/>
  <c r="B2090" i="34"/>
  <c r="B2081" i="34"/>
  <c r="B2074" i="34"/>
  <c r="B2031" i="34"/>
  <c r="B2029" i="34"/>
  <c r="B2025" i="34"/>
  <c r="B2098" i="34"/>
  <c r="B2079" i="34"/>
  <c r="B2073" i="34"/>
  <c r="B2030" i="34"/>
  <c r="B2028" i="34"/>
  <c r="B2023" i="34"/>
  <c r="B1853" i="34"/>
  <c r="B1797" i="34"/>
  <c r="B1794" i="34"/>
  <c r="B1776" i="34"/>
  <c r="B1771" i="34"/>
  <c r="B1764" i="34"/>
  <c r="B5540" i="34"/>
  <c r="B5539" i="34"/>
  <c r="B5538" i="34"/>
  <c r="B5536" i="34"/>
  <c r="B5535" i="34"/>
  <c r="B5534" i="34"/>
  <c r="B5533" i="34"/>
  <c r="A5431" i="34"/>
  <c r="A5459" i="34"/>
  <c r="B4084" i="34"/>
  <c r="B464" i="34"/>
  <c r="B463" i="34"/>
  <c r="B460" i="34"/>
  <c r="B442" i="34"/>
  <c r="B436" i="34"/>
  <c r="B432" i="34"/>
  <c r="B423" i="34"/>
  <c r="B412" i="34"/>
  <c r="B405" i="34"/>
  <c r="B372" i="34"/>
  <c r="B331" i="34"/>
  <c r="B278" i="34"/>
  <c r="B277" i="34"/>
  <c r="B274" i="34"/>
  <c r="B270" i="34"/>
  <c r="B246" i="34"/>
  <c r="B231" i="34"/>
  <c r="B225" i="34"/>
  <c r="B224" i="34"/>
  <c r="B216" i="34"/>
  <c r="B211" i="34"/>
  <c r="B202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4107" i="34"/>
  <c r="B4108" i="34"/>
  <c r="B5388" i="34"/>
  <c r="B5389" i="34"/>
  <c r="B5390" i="34"/>
  <c r="B5393" i="34"/>
  <c r="B5407" i="34"/>
  <c r="B5408" i="34"/>
  <c r="B5409" i="34"/>
  <c r="B5410" i="34"/>
  <c r="B5411" i="34"/>
  <c r="B5412" i="34"/>
  <c r="B5413" i="34"/>
  <c r="B5414" i="34"/>
  <c r="B5415" i="34"/>
  <c r="B5416" i="34"/>
  <c r="B5443" i="34"/>
  <c r="B5445" i="34"/>
  <c r="B5446" i="34"/>
  <c r="B5447" i="34"/>
  <c r="B5469" i="34"/>
  <c r="B4112" i="34"/>
  <c r="B4123" i="34"/>
  <c r="B4125" i="34"/>
  <c r="B4127" i="34"/>
  <c r="B4129" i="34"/>
  <c r="B161" i="34"/>
  <c r="B234" i="34"/>
  <c r="B291" i="34"/>
  <c r="B292" i="34"/>
  <c r="B374" i="34"/>
  <c r="B77" i="34"/>
  <c r="B78" i="34"/>
  <c r="B54" i="34"/>
  <c r="B110" i="34"/>
  <c r="B114" i="34"/>
  <c r="B395" i="34"/>
  <c r="B5449" i="34"/>
  <c r="B5448" i="34"/>
  <c r="B5423" i="34"/>
  <c r="B5422" i="34"/>
  <c r="B5421" i="34"/>
  <c r="B5420" i="34"/>
  <c r="B5419" i="34"/>
  <c r="B5418" i="34"/>
  <c r="B5417" i="34"/>
  <c r="B4161" i="34"/>
  <c r="B4160" i="34"/>
  <c r="B4158" i="34"/>
  <c r="B4156" i="34"/>
  <c r="B5313" i="34"/>
  <c r="B5312" i="34"/>
  <c r="B5311" i="34"/>
  <c r="B4137" i="34"/>
  <c r="B4135" i="34"/>
  <c r="B4134" i="34"/>
  <c r="B4133" i="34"/>
  <c r="B4131" i="34"/>
  <c r="B5455" i="34"/>
  <c r="B5453" i="34"/>
  <c r="B5451" i="34"/>
  <c r="B258" i="34"/>
  <c r="B89" i="34"/>
  <c r="B342" i="34"/>
  <c r="B159" i="34"/>
  <c r="B118" i="34"/>
  <c r="B138" i="34"/>
  <c r="B512" i="34"/>
  <c r="B509" i="34"/>
  <c r="B505" i="34"/>
  <c r="B419" i="34"/>
  <c r="B415" i="34"/>
  <c r="B1724" i="34"/>
  <c r="B5429" i="34"/>
  <c r="B5427" i="34"/>
  <c r="B5425" i="34"/>
  <c r="B5310" i="34"/>
  <c r="B1796" i="34"/>
  <c r="B1793" i="34"/>
  <c r="B1790" i="34"/>
  <c r="B1763" i="34"/>
  <c r="B1748" i="34"/>
  <c r="B1747" i="34"/>
  <c r="B1745" i="34"/>
  <c r="B1734" i="34"/>
  <c r="B1727" i="34"/>
  <c r="B1709" i="34"/>
  <c r="B1702" i="34"/>
  <c r="B1701" i="34"/>
  <c r="B1687" i="34"/>
  <c r="B1744" i="34"/>
  <c r="B1733" i="34"/>
  <c r="B4391" i="34"/>
  <c r="B4377" i="34"/>
  <c r="B308" i="34"/>
  <c r="A5391" i="34"/>
  <c r="A5387" i="34"/>
  <c r="B4081" i="34"/>
  <c r="E974" i="55"/>
  <c r="E975" i="55" s="1"/>
  <c r="Q158" i="60"/>
  <c r="C158" i="60"/>
  <c r="Q157" i="60"/>
  <c r="C157" i="60"/>
  <c r="Q159" i="60"/>
  <c r="C159" i="60"/>
  <c r="Q152" i="60"/>
  <c r="C152" i="60"/>
  <c r="Q150" i="60"/>
  <c r="C150" i="60"/>
  <c r="Q153" i="60"/>
  <c r="C153" i="60"/>
  <c r="Q151" i="60"/>
  <c r="C151" i="60"/>
  <c r="Q154" i="60"/>
  <c r="C154" i="60"/>
  <c r="Q155" i="60"/>
  <c r="C155" i="60"/>
  <c r="Q156" i="60"/>
  <c r="C156" i="60"/>
  <c r="Q160" i="60"/>
  <c r="C160" i="60"/>
  <c r="B585" i="34"/>
  <c r="I6" i="12"/>
  <c r="I7" i="12"/>
  <c r="I9" i="12"/>
  <c r="I11" i="12"/>
  <c r="I10" i="12"/>
  <c r="I8" i="12"/>
  <c r="I13" i="12"/>
  <c r="I14" i="12"/>
  <c r="I15" i="12"/>
  <c r="I12" i="12"/>
  <c r="B223" i="34"/>
  <c r="B594" i="34"/>
  <c r="B1248" i="34"/>
  <c r="B586" i="34"/>
  <c r="B552" i="34"/>
  <c r="B538" i="34"/>
  <c r="B537" i="34"/>
  <c r="B468" i="34"/>
  <c r="B477" i="34"/>
  <c r="B470" i="34"/>
  <c r="B473" i="34"/>
  <c r="B4148" i="34"/>
  <c r="B4147" i="34"/>
  <c r="B5465" i="34"/>
  <c r="B5432" i="34"/>
  <c r="B5397" i="34"/>
  <c r="B5395" i="34"/>
  <c r="B5385" i="34"/>
  <c r="B5383" i="34"/>
  <c r="B5382" i="34"/>
  <c r="B5381" i="34"/>
  <c r="B4109" i="34"/>
  <c r="B4091" i="34"/>
  <c r="B4087" i="34"/>
  <c r="B4086" i="34"/>
  <c r="B4085" i="34"/>
  <c r="B407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300" i="34"/>
  <c r="B304" i="34"/>
  <c r="B102" i="34"/>
  <c r="B46" i="34"/>
  <c r="Q68" i="60"/>
  <c r="C68" i="60"/>
  <c r="B205" i="34"/>
  <c r="B4093" i="34"/>
  <c r="B29" i="34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73" i="60"/>
  <c r="C73" i="60"/>
  <c r="Q72" i="60"/>
  <c r="C72" i="60"/>
  <c r="A68" i="60"/>
  <c r="A70" i="60"/>
  <c r="A72" i="60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5" i="60" s="1"/>
  <c r="A86" i="60" s="1"/>
  <c r="A87" i="60" s="1"/>
  <c r="A88" i="60" s="1"/>
  <c r="A89" i="60" s="1"/>
  <c r="A90" i="60" s="1"/>
  <c r="A91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N11" i="34"/>
  <c r="N10" i="34"/>
  <c r="B4079" i="34"/>
  <c r="D5" i="61"/>
  <c r="Q70" i="60"/>
  <c r="C70" i="60"/>
  <c r="Q67" i="60"/>
  <c r="C67" i="60"/>
  <c r="Q198" i="60"/>
  <c r="C198" i="60"/>
  <c r="Q200" i="60"/>
  <c r="C200" i="60"/>
  <c r="Q199" i="60"/>
  <c r="C199" i="60"/>
  <c r="Q201" i="60"/>
  <c r="C201" i="60"/>
  <c r="Q202" i="60"/>
  <c r="C202" i="60"/>
  <c r="Q257" i="60"/>
  <c r="Q148" i="60"/>
  <c r="C148" i="60"/>
  <c r="Q149" i="60"/>
  <c r="C149" i="60"/>
  <c r="Q190" i="60"/>
  <c r="O60" i="60"/>
  <c r="Q7" i="60"/>
  <c r="C7" i="60"/>
  <c r="A146" i="60"/>
  <c r="A147" i="60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Q6" i="60"/>
  <c r="C6" i="60"/>
  <c r="Q146" i="60"/>
  <c r="Q147" i="60"/>
  <c r="C147" i="60"/>
  <c r="Q197" i="60"/>
  <c r="C197" i="60"/>
  <c r="I9" i="70"/>
  <c r="I7" i="70"/>
  <c r="I21" i="70"/>
  <c r="I12" i="70"/>
  <c r="I8" i="70"/>
  <c r="I14" i="70"/>
  <c r="I60" i="70"/>
  <c r="I22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5" i="34"/>
  <c r="B4076" i="34"/>
  <c r="B4077" i="34"/>
  <c r="H13" i="71"/>
  <c r="O11" i="42"/>
  <c r="N11" i="42"/>
  <c r="I13" i="71"/>
  <c r="D61" i="70"/>
  <c r="C61" i="70"/>
  <c r="T10" i="34"/>
  <c r="R10" i="34"/>
  <c r="O8" i="43"/>
  <c r="N8" i="43"/>
  <c r="B5590" i="34"/>
  <c r="B5591" i="34"/>
  <c r="B5592" i="34"/>
  <c r="B5593" i="34"/>
  <c r="I6" i="43"/>
  <c r="A15" i="12"/>
  <c r="A6" i="60"/>
  <c r="A7" i="60"/>
  <c r="A8" i="60"/>
  <c r="A9" i="60"/>
  <c r="A10" i="60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D16" i="12"/>
  <c r="C16" i="12"/>
  <c r="B11" i="61"/>
  <c r="I191" i="60"/>
  <c r="F146" i="60"/>
  <c r="A190" i="60"/>
  <c r="I138" i="60"/>
  <c r="E67" i="60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48" i="57" s="1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/>
  <c r="H221" i="60"/>
  <c r="J221" i="60"/>
  <c r="H211" i="60"/>
  <c r="J211" i="60"/>
  <c r="H213" i="60"/>
  <c r="J213" i="60"/>
  <c r="H207" i="60"/>
  <c r="J207" i="60"/>
  <c r="H217" i="60"/>
  <c r="J217" i="60"/>
  <c r="H233" i="60"/>
  <c r="J233" i="60"/>
  <c r="H205" i="60"/>
  <c r="J205" i="60"/>
  <c r="H219" i="60"/>
  <c r="J219" i="60"/>
  <c r="H227" i="60"/>
  <c r="J227" i="60"/>
  <c r="H235" i="60"/>
  <c r="J235" i="60"/>
  <c r="H215" i="60"/>
  <c r="J215" i="60"/>
  <c r="H209" i="60"/>
  <c r="J209" i="60"/>
  <c r="H225" i="60"/>
  <c r="J225" i="60"/>
  <c r="H229" i="60"/>
  <c r="J229" i="60"/>
  <c r="H223" i="60"/>
  <c r="J223" i="60"/>
  <c r="H17" i="60"/>
  <c r="J17" i="60"/>
  <c r="H26" i="60"/>
  <c r="J26" i="60"/>
  <c r="H25" i="60"/>
  <c r="J25" i="60"/>
  <c r="H20" i="60"/>
  <c r="J20" i="60"/>
  <c r="H136" i="60"/>
  <c r="J136" i="60"/>
  <c r="H121" i="60"/>
  <c r="J121" i="60"/>
  <c r="H115" i="60"/>
  <c r="J115" i="60"/>
  <c r="H123" i="60"/>
  <c r="J123" i="60"/>
  <c r="H78" i="60"/>
  <c r="J78" i="60"/>
  <c r="H82" i="60"/>
  <c r="J82" i="60"/>
  <c r="H75" i="60"/>
  <c r="J75" i="60"/>
  <c r="H76" i="60"/>
  <c r="J76" i="60"/>
  <c r="H80" i="60"/>
  <c r="J80" i="60"/>
  <c r="H85" i="60"/>
  <c r="J85" i="60"/>
  <c r="H77" i="60"/>
  <c r="J77" i="60"/>
  <c r="H81" i="60"/>
  <c r="J81" i="60"/>
  <c r="H86" i="60"/>
  <c r="J86" i="60"/>
  <c r="H87" i="60"/>
  <c r="J87" i="60"/>
  <c r="H91" i="60"/>
  <c r="J91" i="60"/>
  <c r="H88" i="60"/>
  <c r="J88" i="60"/>
  <c r="H93" i="60"/>
  <c r="J93" i="60"/>
  <c r="H97" i="60"/>
  <c r="J97" i="60"/>
  <c r="H89" i="60"/>
  <c r="J89" i="60"/>
  <c r="H94" i="60"/>
  <c r="J94" i="60"/>
  <c r="H98" i="60"/>
  <c r="J98" i="60"/>
  <c r="H95" i="60"/>
  <c r="J95" i="60"/>
  <c r="H99" i="60"/>
  <c r="J99" i="60"/>
  <c r="H120" i="60"/>
  <c r="J120" i="60"/>
  <c r="H103" i="60"/>
  <c r="J103" i="60"/>
  <c r="H100" i="60"/>
  <c r="J100" i="60"/>
  <c r="H104" i="60"/>
  <c r="J104" i="60"/>
  <c r="H107" i="60"/>
  <c r="J107" i="60"/>
  <c r="H116" i="60"/>
  <c r="J116" i="60"/>
  <c r="H101" i="60"/>
  <c r="J101" i="60"/>
  <c r="H111" i="60"/>
  <c r="J111" i="60"/>
  <c r="H108" i="60"/>
  <c r="J108" i="60"/>
  <c r="H105" i="60"/>
  <c r="J105" i="60"/>
  <c r="H109" i="60"/>
  <c r="J109" i="60"/>
  <c r="H54" i="60"/>
  <c r="J54" i="60"/>
  <c r="H117" i="60"/>
  <c r="J117" i="60"/>
  <c r="H112" i="60"/>
  <c r="J112" i="60"/>
  <c r="H119" i="60"/>
  <c r="J119" i="60"/>
  <c r="H113" i="60"/>
  <c r="J113" i="60"/>
  <c r="H198" i="60"/>
  <c r="J198" i="60"/>
  <c r="H240" i="60"/>
  <c r="J240" i="60"/>
  <c r="H202" i="60"/>
  <c r="J202" i="60"/>
  <c r="H199" i="60"/>
  <c r="J199" i="60"/>
  <c r="H31" i="60"/>
  <c r="J31" i="60"/>
  <c r="H39" i="60"/>
  <c r="J39" i="60"/>
  <c r="H47" i="60"/>
  <c r="J47" i="60"/>
  <c r="H36" i="60"/>
  <c r="J36" i="60"/>
  <c r="H52" i="60"/>
  <c r="J52" i="60"/>
  <c r="H41" i="60"/>
  <c r="J41" i="60"/>
  <c r="H44" i="60"/>
  <c r="J44" i="60"/>
  <c r="H58" i="60"/>
  <c r="J58" i="60"/>
  <c r="H57" i="60"/>
  <c r="J57" i="60"/>
  <c r="H56" i="60"/>
  <c r="J56" i="60"/>
  <c r="H15" i="60"/>
  <c r="J15" i="60"/>
  <c r="H13" i="60"/>
  <c r="J13" i="60"/>
  <c r="H9" i="60"/>
  <c r="J9" i="60"/>
  <c r="H12" i="60"/>
  <c r="J12" i="60"/>
  <c r="H8" i="60"/>
  <c r="J8" i="60"/>
  <c r="H11" i="60"/>
  <c r="J11" i="60"/>
  <c r="H10" i="60"/>
  <c r="J10" i="60"/>
  <c r="H128" i="60"/>
  <c r="J128" i="60" s="1"/>
  <c r="H132" i="60"/>
  <c r="J132" i="60"/>
  <c r="F42" i="57"/>
  <c r="Y3627" i="34"/>
  <c r="Y3649" i="34"/>
  <c r="Y1737" i="34"/>
  <c r="Y3225" i="34"/>
  <c r="Y3648" i="34"/>
  <c r="Y1735" i="34"/>
  <c r="Y3650" i="34"/>
  <c r="Y1736" i="34"/>
  <c r="Y3158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7" i="34"/>
  <c r="Q1735" i="34"/>
  <c r="O3648" i="34"/>
  <c r="P3648" i="34"/>
  <c r="Q3158" i="34"/>
  <c r="O3650" i="34"/>
  <c r="Q3648" i="34"/>
  <c r="O1737" i="34"/>
  <c r="P3650" i="34"/>
  <c r="Q3649" i="34"/>
  <c r="P3225" i="34"/>
  <c r="O3158" i="34"/>
  <c r="P1737" i="34"/>
  <c r="Q1736" i="34"/>
  <c r="O1735" i="34"/>
  <c r="O3649" i="34"/>
  <c r="Q3650" i="34"/>
  <c r="Q3225" i="34"/>
  <c r="P3158" i="34"/>
  <c r="O1736" i="34"/>
  <c r="O3225" i="34"/>
  <c r="P1735" i="34"/>
  <c r="P3649" i="34"/>
  <c r="P1736" i="34"/>
  <c r="O1409" i="34"/>
  <c r="P1409" i="34"/>
  <c r="Q1409" i="34"/>
  <c r="S3649" i="34"/>
  <c r="T1737" i="34"/>
  <c r="T3650" i="34"/>
  <c r="R3648" i="34"/>
  <c r="T3158" i="34"/>
  <c r="S1736" i="34"/>
  <c r="T1735" i="34"/>
  <c r="T3649" i="34"/>
  <c r="S3648" i="34"/>
  <c r="T3225" i="34"/>
  <c r="S3225" i="34"/>
  <c r="T1736" i="34"/>
  <c r="R1736" i="34"/>
  <c r="S1735" i="34"/>
  <c r="S3650" i="34"/>
  <c r="R3158" i="34"/>
  <c r="S3158" i="34"/>
  <c r="S1737" i="34"/>
  <c r="R3650" i="34"/>
  <c r="R3649" i="34"/>
  <c r="T3648" i="34"/>
  <c r="R3225" i="34"/>
  <c r="R1737" i="34"/>
  <c r="R1735" i="34"/>
  <c r="T1409" i="34"/>
  <c r="S1409" i="34"/>
  <c r="R1409" i="34"/>
  <c r="S52" i="34"/>
  <c r="S56" i="34"/>
  <c r="S58" i="34"/>
  <c r="S60" i="34"/>
  <c r="S62" i="34"/>
  <c r="S64" i="34"/>
  <c r="S66" i="34"/>
  <c r="S68" i="34"/>
  <c r="S74" i="34"/>
  <c r="S80" i="34"/>
  <c r="S82" i="34"/>
  <c r="S84" i="34"/>
  <c r="S86" i="34"/>
  <c r="R98" i="34"/>
  <c r="T99" i="34"/>
  <c r="T117" i="34"/>
  <c r="R118" i="34"/>
  <c r="T119" i="34"/>
  <c r="R120" i="34"/>
  <c r="T121" i="34"/>
  <c r="R122" i="34"/>
  <c r="T123" i="34"/>
  <c r="R124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R174" i="34"/>
  <c r="S239" i="34"/>
  <c r="S241" i="34"/>
  <c r="S281" i="34"/>
  <c r="S283" i="34"/>
  <c r="S285" i="34"/>
  <c r="S291" i="34"/>
  <c r="S293" i="34"/>
  <c r="S295" i="34"/>
  <c r="S339" i="34"/>
  <c r="T374" i="34"/>
  <c r="R375" i="34"/>
  <c r="R397" i="34"/>
  <c r="T398" i="34"/>
  <c r="R399" i="34"/>
  <c r="T400" i="34"/>
  <c r="T428" i="34"/>
  <c r="R429" i="34"/>
  <c r="R439" i="34"/>
  <c r="T440" i="34"/>
  <c r="R469" i="34"/>
  <c r="T470" i="34"/>
  <c r="R471" i="34"/>
  <c r="T472" i="34"/>
  <c r="R473" i="34"/>
  <c r="T474" i="34"/>
  <c r="R475" i="34"/>
  <c r="T476" i="34"/>
  <c r="R477" i="34"/>
  <c r="T478" i="34"/>
  <c r="R481" i="34"/>
  <c r="T482" i="34"/>
  <c r="R539" i="34"/>
  <c r="T540" i="34"/>
  <c r="R541" i="34"/>
  <c r="T542" i="34"/>
  <c r="R543" i="34"/>
  <c r="T544" i="34"/>
  <c r="R545" i="34"/>
  <c r="T546" i="34"/>
  <c r="S615" i="34"/>
  <c r="S625" i="34"/>
  <c r="T52" i="34"/>
  <c r="R53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T68" i="34"/>
  <c r="T74" i="34"/>
  <c r="R75" i="34"/>
  <c r="T80" i="34"/>
  <c r="R81" i="34"/>
  <c r="T82" i="34"/>
  <c r="R83" i="34"/>
  <c r="T84" i="34"/>
  <c r="R85" i="34"/>
  <c r="T86" i="34"/>
  <c r="S98" i="34"/>
  <c r="S118" i="34"/>
  <c r="S120" i="34"/>
  <c r="S122" i="34"/>
  <c r="S124" i="34"/>
  <c r="S158" i="34"/>
  <c r="S160" i="34"/>
  <c r="S162" i="34"/>
  <c r="S164" i="34"/>
  <c r="S166" i="34"/>
  <c r="S168" i="34"/>
  <c r="S170" i="34"/>
  <c r="S172" i="34"/>
  <c r="S174" i="34"/>
  <c r="R234" i="34"/>
  <c r="T239" i="34"/>
  <c r="R240" i="34"/>
  <c r="T241" i="34"/>
  <c r="R280" i="34"/>
  <c r="T281" i="34"/>
  <c r="R282" i="34"/>
  <c r="T283" i="34"/>
  <c r="R284" i="34"/>
  <c r="T285" i="34"/>
  <c r="T291" i="34"/>
  <c r="R292" i="34"/>
  <c r="T293" i="34"/>
  <c r="R294" i="34"/>
  <c r="T295" i="34"/>
  <c r="R338" i="34"/>
  <c r="T339" i="34"/>
  <c r="S375" i="34"/>
  <c r="S397" i="34"/>
  <c r="S399" i="34"/>
  <c r="S429" i="34"/>
  <c r="S439" i="34"/>
  <c r="S469" i="34"/>
  <c r="S471" i="34"/>
  <c r="S473" i="34"/>
  <c r="S475" i="34"/>
  <c r="S477" i="34"/>
  <c r="S481" i="34"/>
  <c r="S539" i="34"/>
  <c r="S541" i="34"/>
  <c r="S543" i="34"/>
  <c r="S545" i="34"/>
  <c r="T615" i="34"/>
  <c r="T625" i="34"/>
  <c r="R626" i="34"/>
  <c r="R648" i="34"/>
  <c r="R650" i="34"/>
  <c r="T679" i="34"/>
  <c r="S53" i="34"/>
  <c r="S57" i="34"/>
  <c r="S59" i="34"/>
  <c r="S61" i="34"/>
  <c r="S63" i="34"/>
  <c r="S65" i="34"/>
  <c r="S67" i="34"/>
  <c r="S75" i="34"/>
  <c r="S81" i="34"/>
  <c r="S83" i="34"/>
  <c r="S85" i="34"/>
  <c r="T98" i="34"/>
  <c r="R99" i="34"/>
  <c r="R117" i="34"/>
  <c r="T118" i="34"/>
  <c r="R119" i="34"/>
  <c r="T120" i="34"/>
  <c r="R121" i="34"/>
  <c r="T122" i="34"/>
  <c r="R123" i="34"/>
  <c r="T124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T174" i="34"/>
  <c r="S234" i="34"/>
  <c r="S240" i="34"/>
  <c r="S280" i="34"/>
  <c r="S282" i="34"/>
  <c r="S284" i="34"/>
  <c r="S292" i="34"/>
  <c r="S294" i="34"/>
  <c r="S338" i="34"/>
  <c r="R374" i="34"/>
  <c r="T375" i="34"/>
  <c r="T397" i="34"/>
  <c r="R398" i="34"/>
  <c r="T399" i="34"/>
  <c r="R400" i="34"/>
  <c r="R428" i="34"/>
  <c r="T429" i="34"/>
  <c r="T439" i="34"/>
  <c r="R440" i="34"/>
  <c r="T469" i="34"/>
  <c r="R470" i="34"/>
  <c r="T471" i="34"/>
  <c r="R472" i="34"/>
  <c r="T473" i="34"/>
  <c r="R474" i="34"/>
  <c r="T475" i="34"/>
  <c r="R476" i="34"/>
  <c r="T477" i="34"/>
  <c r="R478" i="34"/>
  <c r="T481" i="34"/>
  <c r="R482" i="34"/>
  <c r="T539" i="34"/>
  <c r="R540" i="34"/>
  <c r="T541" i="34"/>
  <c r="R542" i="34"/>
  <c r="T543" i="34"/>
  <c r="R544" i="34"/>
  <c r="T545" i="34"/>
  <c r="R546" i="34"/>
  <c r="S622" i="34"/>
  <c r="S626" i="34"/>
  <c r="R52" i="34"/>
  <c r="T53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R68" i="34"/>
  <c r="R74" i="34"/>
  <c r="T75" i="34"/>
  <c r="R80" i="34"/>
  <c r="T81" i="34"/>
  <c r="R82" i="34"/>
  <c r="T83" i="34"/>
  <c r="R84" i="34"/>
  <c r="T85" i="34"/>
  <c r="R86" i="34"/>
  <c r="S99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T234" i="34"/>
  <c r="R239" i="34"/>
  <c r="T240" i="34"/>
  <c r="R241" i="34"/>
  <c r="T280" i="34"/>
  <c r="R281" i="34"/>
  <c r="T282" i="34"/>
  <c r="R283" i="34"/>
  <c r="T284" i="34"/>
  <c r="R285" i="34"/>
  <c r="R291" i="34"/>
  <c r="T292" i="34"/>
  <c r="R293" i="34"/>
  <c r="T294" i="34"/>
  <c r="R295" i="34"/>
  <c r="T338" i="34"/>
  <c r="R339" i="34"/>
  <c r="S374" i="34"/>
  <c r="S398" i="34"/>
  <c r="S400" i="34"/>
  <c r="S428" i="34"/>
  <c r="S440" i="34"/>
  <c r="S470" i="34"/>
  <c r="S472" i="34"/>
  <c r="S474" i="34"/>
  <c r="S476" i="34"/>
  <c r="S478" i="34"/>
  <c r="S482" i="34"/>
  <c r="S540" i="34"/>
  <c r="S542" i="34"/>
  <c r="S544" i="34"/>
  <c r="S546" i="34"/>
  <c r="R615" i="34"/>
  <c r="R625" i="34"/>
  <c r="T626" i="34"/>
  <c r="T648" i="34"/>
  <c r="T650" i="34"/>
  <c r="R679" i="34"/>
  <c r="T682" i="34"/>
  <c r="R683" i="34"/>
  <c r="R685" i="34"/>
  <c r="T686" i="34"/>
  <c r="S682" i="34"/>
  <c r="S683" i="34"/>
  <c r="S686" i="34"/>
  <c r="T820" i="34"/>
  <c r="R920" i="34"/>
  <c r="R922" i="34"/>
  <c r="S940" i="34"/>
  <c r="S942" i="34"/>
  <c r="S944" i="34"/>
  <c r="S946" i="34"/>
  <c r="S950" i="34"/>
  <c r="S1098" i="34"/>
  <c r="S1120" i="34"/>
  <c r="T1252" i="34"/>
  <c r="R1268" i="34"/>
  <c r="R1270" i="34"/>
  <c r="T1289" i="34"/>
  <c r="T1311" i="34"/>
  <c r="R1312" i="34"/>
  <c r="T1383" i="34"/>
  <c r="R1384" i="34"/>
  <c r="T1385" i="34"/>
  <c r="R1386" i="34"/>
  <c r="S1406" i="34"/>
  <c r="S1408" i="34"/>
  <c r="S1415" i="34"/>
  <c r="S1417" i="34"/>
  <c r="S1419" i="34"/>
  <c r="S1577" i="34"/>
  <c r="R1686" i="34"/>
  <c r="T1687" i="34"/>
  <c r="R1688" i="34"/>
  <c r="T1689" i="34"/>
  <c r="T1699" i="34"/>
  <c r="R1700" i="34"/>
  <c r="T1701" i="34"/>
  <c r="R1702" i="34"/>
  <c r="T1703" i="34"/>
  <c r="T1708" i="34"/>
  <c r="R1709" i="34"/>
  <c r="T1724" i="34"/>
  <c r="R1725" i="34"/>
  <c r="T1726" i="34"/>
  <c r="R1727" i="34"/>
  <c r="R1733" i="34"/>
  <c r="T1734" i="34"/>
  <c r="S1745" i="34"/>
  <c r="S1747" i="34"/>
  <c r="S1763" i="34"/>
  <c r="S1765" i="34"/>
  <c r="S1767" i="34"/>
  <c r="S1771" i="34"/>
  <c r="S1777" i="34"/>
  <c r="S1793" i="34"/>
  <c r="S1795" i="34"/>
  <c r="S1797" i="34"/>
  <c r="S1853" i="34"/>
  <c r="T2023" i="34"/>
  <c r="R2024" i="34"/>
  <c r="T2025" i="34"/>
  <c r="R2026" i="34"/>
  <c r="T2027" i="34"/>
  <c r="R2028" i="34"/>
  <c r="T2029" i="34"/>
  <c r="R2030" i="34"/>
  <c r="T2031" i="34"/>
  <c r="T2073" i="34"/>
  <c r="R2074" i="34"/>
  <c r="R2078" i="34"/>
  <c r="T2079" i="34"/>
  <c r="T683" i="34"/>
  <c r="S920" i="34"/>
  <c r="S922" i="34"/>
  <c r="T940" i="34"/>
  <c r="R941" i="34"/>
  <c r="T942" i="34"/>
  <c r="R943" i="34"/>
  <c r="T944" i="34"/>
  <c r="T946" i="34"/>
  <c r="T950" i="34"/>
  <c r="R1091" i="34"/>
  <c r="R1097" i="34"/>
  <c r="T1098" i="34"/>
  <c r="T1120" i="34"/>
  <c r="S1268" i="34"/>
  <c r="S1270" i="34"/>
  <c r="S1312" i="34"/>
  <c r="S1384" i="34"/>
  <c r="S1386" i="34"/>
  <c r="R1403" i="34"/>
  <c r="T1406" i="34"/>
  <c r="T1408" i="34"/>
  <c r="T1415" i="34"/>
  <c r="T1417" i="34"/>
  <c r="R1418" i="34"/>
  <c r="T1419" i="34"/>
  <c r="R1576" i="34"/>
  <c r="T1577" i="34"/>
  <c r="R1578" i="34"/>
  <c r="S1686" i="34"/>
  <c r="S1688" i="34"/>
  <c r="S1700" i="34"/>
  <c r="S1702" i="34"/>
  <c r="S1709" i="34"/>
  <c r="S1725" i="34"/>
  <c r="S1727" i="34"/>
  <c r="S1733" i="34"/>
  <c r="R1744" i="34"/>
  <c r="T1745" i="34"/>
  <c r="R1746" i="34"/>
  <c r="T1747" i="34"/>
  <c r="R1748" i="34"/>
  <c r="T1763" i="34"/>
  <c r="R1764" i="34"/>
  <c r="T1765" i="34"/>
  <c r="R1766" i="34"/>
  <c r="T1767" i="34"/>
  <c r="R1768" i="34"/>
  <c r="T1771" i="34"/>
  <c r="R1772" i="34"/>
  <c r="R1776" i="34"/>
  <c r="T1777" i="34"/>
  <c r="R1790" i="34"/>
  <c r="T1793" i="34"/>
  <c r="R1794" i="34"/>
  <c r="T1795" i="34"/>
  <c r="R1796" i="34"/>
  <c r="T1797" i="34"/>
  <c r="R1852" i="34"/>
  <c r="R820" i="34"/>
  <c r="T920" i="34"/>
  <c r="T922" i="34"/>
  <c r="S941" i="34"/>
  <c r="S943" i="34"/>
  <c r="S1091" i="34"/>
  <c r="S1097" i="34"/>
  <c r="R1252" i="34"/>
  <c r="T1268" i="34"/>
  <c r="T1270" i="34"/>
  <c r="R1289" i="34"/>
  <c r="R1311" i="34"/>
  <c r="T1312" i="34"/>
  <c r="R1383" i="34"/>
  <c r="T1384" i="34"/>
  <c r="R1385" i="34"/>
  <c r="T1386" i="34"/>
  <c r="S1403" i="34"/>
  <c r="S1405" i="34"/>
  <c r="S1418" i="34"/>
  <c r="S1576" i="34"/>
  <c r="S1578" i="34"/>
  <c r="T1686" i="34"/>
  <c r="R1687" i="34"/>
  <c r="T1688" i="34"/>
  <c r="R1689" i="34"/>
  <c r="R1699" i="34"/>
  <c r="T1700" i="34"/>
  <c r="R1701" i="34"/>
  <c r="T1702" i="34"/>
  <c r="R1703" i="34"/>
  <c r="R1708" i="34"/>
  <c r="T1709" i="34"/>
  <c r="R1724" i="34"/>
  <c r="T1725" i="34"/>
  <c r="R1726" i="34"/>
  <c r="T1727" i="34"/>
  <c r="T1733" i="34"/>
  <c r="R1734" i="34"/>
  <c r="S1744" i="34"/>
  <c r="S1746" i="34"/>
  <c r="S1748" i="34"/>
  <c r="S1764" i="34"/>
  <c r="S1766" i="34"/>
  <c r="S1768" i="34"/>
  <c r="S1772" i="34"/>
  <c r="S1776" i="34"/>
  <c r="S1790" i="34"/>
  <c r="S1794" i="34"/>
  <c r="S1796" i="34"/>
  <c r="S1852" i="34"/>
  <c r="S648" i="34"/>
  <c r="S650" i="34"/>
  <c r="S679" i="34"/>
  <c r="R682" i="34"/>
  <c r="T685" i="34"/>
  <c r="R686" i="34"/>
  <c r="S820" i="34"/>
  <c r="R940" i="34"/>
  <c r="T941" i="34"/>
  <c r="R942" i="34"/>
  <c r="T943" i="34"/>
  <c r="R944" i="34"/>
  <c r="R946" i="34"/>
  <c r="R950" i="34"/>
  <c r="T1091" i="34"/>
  <c r="T1097" i="34"/>
  <c r="R1098" i="34"/>
  <c r="R1120" i="34"/>
  <c r="S1289" i="34"/>
  <c r="S1311" i="34"/>
  <c r="S1383" i="34"/>
  <c r="S1385" i="34"/>
  <c r="T1403" i="34"/>
  <c r="T1405" i="34"/>
  <c r="R1406" i="34"/>
  <c r="R1408" i="34"/>
  <c r="R1415" i="34"/>
  <c r="R1417" i="34"/>
  <c r="T1418" i="34"/>
  <c r="R1419" i="34"/>
  <c r="T1576" i="34"/>
  <c r="R1577" i="34"/>
  <c r="T1578" i="34"/>
  <c r="S1687" i="34"/>
  <c r="S1689" i="34"/>
  <c r="S1699" i="34"/>
  <c r="S1701" i="34"/>
  <c r="S1703" i="34"/>
  <c r="S1708" i="34"/>
  <c r="S1724" i="34"/>
  <c r="S1726" i="34"/>
  <c r="S1734" i="34"/>
  <c r="T1744" i="34"/>
  <c r="R1745" i="34"/>
  <c r="T1746" i="34"/>
  <c r="R1747" i="34"/>
  <c r="T1748" i="34"/>
  <c r="R1763" i="34"/>
  <c r="T1764" i="34"/>
  <c r="R1765" i="34"/>
  <c r="T1766" i="34"/>
  <c r="R1767" i="34"/>
  <c r="T1768" i="34"/>
  <c r="R1771" i="34"/>
  <c r="T1772" i="34"/>
  <c r="T1776" i="34"/>
  <c r="R1777" i="34"/>
  <c r="T1790" i="34"/>
  <c r="R1793" i="34"/>
  <c r="T1794" i="34"/>
  <c r="R1795" i="34"/>
  <c r="T1796" i="34"/>
  <c r="R1797" i="34"/>
  <c r="T1852" i="34"/>
  <c r="R1853" i="34"/>
  <c r="S2023" i="34"/>
  <c r="S2025" i="34"/>
  <c r="S2027" i="34"/>
  <c r="S2029" i="34"/>
  <c r="S2031" i="34"/>
  <c r="S2073" i="34"/>
  <c r="S2079" i="34"/>
  <c r="S2081" i="34"/>
  <c r="S2091" i="34"/>
  <c r="S2099" i="34"/>
  <c r="S2101" i="34"/>
  <c r="S2103" i="34"/>
  <c r="S2161" i="34"/>
  <c r="S2163" i="34"/>
  <c r="R2023" i="34"/>
  <c r="S2024" i="34"/>
  <c r="T2030" i="34"/>
  <c r="R2031" i="34"/>
  <c r="T2080" i="34"/>
  <c r="R2081" i="34"/>
  <c r="T2091" i="34"/>
  <c r="R2098" i="34"/>
  <c r="S2100" i="34"/>
  <c r="T2102" i="34"/>
  <c r="R2103" i="34"/>
  <c r="T2161" i="34"/>
  <c r="R2162" i="34"/>
  <c r="S2164" i="34"/>
  <c r="S2170" i="34"/>
  <c r="S2172" i="34"/>
  <c r="S2176" i="34"/>
  <c r="S2178" i="34"/>
  <c r="S2180" i="34"/>
  <c r="S2266" i="34"/>
  <c r="S2268" i="34"/>
  <c r="R2401" i="34"/>
  <c r="T2402" i="34"/>
  <c r="R2403" i="34"/>
  <c r="T2404" i="34"/>
  <c r="R2411" i="34"/>
  <c r="T2412" i="34"/>
  <c r="R2413" i="34"/>
  <c r="T2414" i="34"/>
  <c r="T2442" i="34"/>
  <c r="R2443" i="34"/>
  <c r="T2446" i="34"/>
  <c r="R2447" i="34"/>
  <c r="T2448" i="34"/>
  <c r="R2449" i="34"/>
  <c r="T2450" i="34"/>
  <c r="S2466" i="34"/>
  <c r="S2511" i="34"/>
  <c r="S2517" i="34"/>
  <c r="S2519" i="34"/>
  <c r="S2593" i="34"/>
  <c r="S2595" i="34"/>
  <c r="S2597" i="34"/>
  <c r="S2599" i="34"/>
  <c r="S2619" i="34"/>
  <c r="S2621" i="34"/>
  <c r="R2746" i="34"/>
  <c r="T2747" i="34"/>
  <c r="R2748" i="34"/>
  <c r="T2749" i="34"/>
  <c r="R2775" i="34"/>
  <c r="T2776" i="34"/>
  <c r="R2777" i="34"/>
  <c r="T2778" i="34"/>
  <c r="T2782" i="34"/>
  <c r="R2783" i="34"/>
  <c r="T2784" i="34"/>
  <c r="R2785" i="34"/>
  <c r="T2810" i="34"/>
  <c r="R2811" i="34"/>
  <c r="R2823" i="34"/>
  <c r="T2824" i="34"/>
  <c r="S2826" i="34"/>
  <c r="S2828" i="34"/>
  <c r="S2830" i="34"/>
  <c r="T2850" i="34"/>
  <c r="T2856" i="34"/>
  <c r="S2861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S2985" i="34"/>
  <c r="S2987" i="34"/>
  <c r="S2989" i="34"/>
  <c r="T2024" i="34"/>
  <c r="R2025" i="34"/>
  <c r="S2026" i="34"/>
  <c r="S2078" i="34"/>
  <c r="T2081" i="34"/>
  <c r="R2082" i="34"/>
  <c r="R2090" i="34"/>
  <c r="S2098" i="34"/>
  <c r="T2100" i="34"/>
  <c r="R2101" i="34"/>
  <c r="T2103" i="34"/>
  <c r="R2160" i="34"/>
  <c r="S2162" i="34"/>
  <c r="T2164" i="34"/>
  <c r="R2165" i="34"/>
  <c r="R2169" i="34"/>
  <c r="T2170" i="34"/>
  <c r="R2171" i="34"/>
  <c r="T2172" i="34"/>
  <c r="R2175" i="34"/>
  <c r="T2176" i="34"/>
  <c r="R2177" i="34"/>
  <c r="T2178" i="34"/>
  <c r="R2179" i="34"/>
  <c r="T2180" i="34"/>
  <c r="T2266" i="34"/>
  <c r="R2267" i="34"/>
  <c r="T2268" i="34"/>
  <c r="R2269" i="34"/>
  <c r="S2401" i="34"/>
  <c r="S2403" i="34"/>
  <c r="S2411" i="34"/>
  <c r="S2413" i="34"/>
  <c r="S2443" i="34"/>
  <c r="S2447" i="34"/>
  <c r="S2449" i="34"/>
  <c r="T2466" i="34"/>
  <c r="R2487" i="34"/>
  <c r="T2511" i="34"/>
  <c r="R2512" i="34"/>
  <c r="T2517" i="34"/>
  <c r="R2518" i="34"/>
  <c r="T2519" i="34"/>
  <c r="T2593" i="34"/>
  <c r="R2594" i="34"/>
  <c r="T2595" i="34"/>
  <c r="R2596" i="34"/>
  <c r="T2597" i="34"/>
  <c r="R2598" i="34"/>
  <c r="T2599" i="34"/>
  <c r="R2600" i="34"/>
  <c r="R2618" i="34"/>
  <c r="T2619" i="34"/>
  <c r="R2620" i="34"/>
  <c r="T2621" i="34"/>
  <c r="R2622" i="34"/>
  <c r="T2623" i="34"/>
  <c r="R2624" i="34"/>
  <c r="S2746" i="34"/>
  <c r="S2748" i="34"/>
  <c r="S2775" i="34"/>
  <c r="S2777" i="34"/>
  <c r="S2783" i="34"/>
  <c r="S2785" i="34"/>
  <c r="S2811" i="34"/>
  <c r="S2823" i="34"/>
  <c r="T2826" i="34"/>
  <c r="R2827" i="34"/>
  <c r="T2828" i="34"/>
  <c r="R2829" i="34"/>
  <c r="T2830" i="34"/>
  <c r="R2831" i="34"/>
  <c r="R2860" i="34"/>
  <c r="T2861" i="34"/>
  <c r="R2878" i="34"/>
  <c r="T2879" i="34"/>
  <c r="R2880" i="34"/>
  <c r="T2881" i="34"/>
  <c r="R2882" i="34"/>
  <c r="T2889" i="34"/>
  <c r="R2890" i="34"/>
  <c r="T2897" i="34"/>
  <c r="R2898" i="34"/>
  <c r="T2899" i="34"/>
  <c r="R2900" i="34"/>
  <c r="T2901" i="34"/>
  <c r="R2902" i="34"/>
  <c r="T2026" i="34"/>
  <c r="R2027" i="34"/>
  <c r="S2028" i="34"/>
  <c r="R2073" i="34"/>
  <c r="S2074" i="34"/>
  <c r="T2078" i="34"/>
  <c r="R2079" i="34"/>
  <c r="R2080" i="34"/>
  <c r="S2082" i="34"/>
  <c r="S2090" i="34"/>
  <c r="T2098" i="34"/>
  <c r="R2099" i="34"/>
  <c r="T2101" i="34"/>
  <c r="R2102" i="34"/>
  <c r="S2160" i="34"/>
  <c r="T2162" i="34"/>
  <c r="R2163" i="34"/>
  <c r="S2165" i="34"/>
  <c r="S2169" i="34"/>
  <c r="S2171" i="34"/>
  <c r="S2175" i="34"/>
  <c r="S2177" i="34"/>
  <c r="S2179" i="34"/>
  <c r="S2267" i="34"/>
  <c r="S2269" i="34"/>
  <c r="T2401" i="34"/>
  <c r="R2402" i="34"/>
  <c r="T2403" i="34"/>
  <c r="R2404" i="34"/>
  <c r="T2411" i="34"/>
  <c r="R2412" i="34"/>
  <c r="T2413" i="34"/>
  <c r="R2414" i="34"/>
  <c r="R2442" i="34"/>
  <c r="T2443" i="34"/>
  <c r="R2446" i="34"/>
  <c r="T2447" i="34"/>
  <c r="R2448" i="34"/>
  <c r="T2449" i="34"/>
  <c r="R2450" i="34"/>
  <c r="S2487" i="34"/>
  <c r="S2512" i="34"/>
  <c r="S2518" i="34"/>
  <c r="S2594" i="34"/>
  <c r="S2596" i="34"/>
  <c r="S2598" i="34"/>
  <c r="S2600" i="34"/>
  <c r="S2618" i="34"/>
  <c r="S2620" i="34"/>
  <c r="S2622" i="34"/>
  <c r="S2624" i="34"/>
  <c r="T2746" i="34"/>
  <c r="R2747" i="34"/>
  <c r="T2748" i="34"/>
  <c r="R2749" i="34"/>
  <c r="T2775" i="34"/>
  <c r="R2776" i="34"/>
  <c r="T2777" i="34"/>
  <c r="R2778" i="34"/>
  <c r="R2782" i="34"/>
  <c r="T2783" i="34"/>
  <c r="R2784" i="34"/>
  <c r="T2785" i="34"/>
  <c r="R2810" i="34"/>
  <c r="T2811" i="34"/>
  <c r="T2823" i="34"/>
  <c r="R2824" i="34"/>
  <c r="S2827" i="34"/>
  <c r="S2829" i="34"/>
  <c r="S2831" i="34"/>
  <c r="R2850" i="34"/>
  <c r="R2856" i="34"/>
  <c r="S2860" i="34"/>
  <c r="S2878" i="34"/>
  <c r="S2880" i="34"/>
  <c r="S2882" i="34"/>
  <c r="S2890" i="34"/>
  <c r="S2898" i="34"/>
  <c r="S2900" i="34"/>
  <c r="S2902" i="34"/>
  <c r="S2976" i="34"/>
  <c r="S2978" i="34"/>
  <c r="S2980" i="34"/>
  <c r="S2982" i="34"/>
  <c r="S2984" i="34"/>
  <c r="T1853" i="34"/>
  <c r="T2028" i="34"/>
  <c r="R2029" i="34"/>
  <c r="S2030" i="34"/>
  <c r="T2074" i="34"/>
  <c r="S2080" i="34"/>
  <c r="T2082" i="34"/>
  <c r="T2090" i="34"/>
  <c r="R2091" i="34"/>
  <c r="T2099" i="34"/>
  <c r="R2100" i="34"/>
  <c r="S2102" i="34"/>
  <c r="T2160" i="34"/>
  <c r="R2161" i="34"/>
  <c r="T2163" i="34"/>
  <c r="R2164" i="34"/>
  <c r="T2165" i="34"/>
  <c r="T2169" i="34"/>
  <c r="R2170" i="34"/>
  <c r="T2171" i="34"/>
  <c r="R2172" i="34"/>
  <c r="T2175" i="34"/>
  <c r="R2176" i="34"/>
  <c r="T2177" i="34"/>
  <c r="R2178" i="34"/>
  <c r="T2179" i="34"/>
  <c r="R2180" i="34"/>
  <c r="R2266" i="34"/>
  <c r="T2267" i="34"/>
  <c r="R2268" i="34"/>
  <c r="T2269" i="34"/>
  <c r="S2402" i="34"/>
  <c r="S2404" i="34"/>
  <c r="S2412" i="34"/>
  <c r="S2414" i="34"/>
  <c r="S2442" i="34"/>
  <c r="S2446" i="34"/>
  <c r="S2448" i="34"/>
  <c r="S2450" i="34"/>
  <c r="R2466" i="34"/>
  <c r="T2487" i="34"/>
  <c r="R2511" i="34"/>
  <c r="T2512" i="34"/>
  <c r="R2517" i="34"/>
  <c r="T2518" i="34"/>
  <c r="R2519" i="34"/>
  <c r="R2593" i="34"/>
  <c r="T2594" i="34"/>
  <c r="R2595" i="34"/>
  <c r="T2596" i="34"/>
  <c r="R2597" i="34"/>
  <c r="T2598" i="34"/>
  <c r="R2599" i="34"/>
  <c r="T2600" i="34"/>
  <c r="T2618" i="34"/>
  <c r="R2619" i="34"/>
  <c r="T2620" i="34"/>
  <c r="R2621" i="34"/>
  <c r="T2622" i="34"/>
  <c r="T2624" i="34"/>
  <c r="S2747" i="34"/>
  <c r="S2749" i="34"/>
  <c r="S2776" i="34"/>
  <c r="S2778" i="34"/>
  <c r="S2782" i="34"/>
  <c r="S2784" i="34"/>
  <c r="S2810" i="34"/>
  <c r="S2824" i="34"/>
  <c r="R2826" i="34"/>
  <c r="T2827" i="34"/>
  <c r="R2828" i="34"/>
  <c r="T2829" i="34"/>
  <c r="R2830" i="34"/>
  <c r="T2831" i="34"/>
  <c r="S2850" i="34"/>
  <c r="S2856" i="34"/>
  <c r="T2860" i="34"/>
  <c r="R2861" i="34"/>
  <c r="T2878" i="34"/>
  <c r="R2879" i="34"/>
  <c r="T2880" i="34"/>
  <c r="R2881" i="34"/>
  <c r="T2882" i="34"/>
  <c r="R2889" i="34"/>
  <c r="T2890" i="34"/>
  <c r="R2897" i="34"/>
  <c r="T2898" i="34"/>
  <c r="R2899" i="34"/>
  <c r="T2900" i="34"/>
  <c r="T2975" i="34"/>
  <c r="R2976" i="34"/>
  <c r="T2979" i="34"/>
  <c r="R2980" i="34"/>
  <c r="T2983" i="34"/>
  <c r="R2984" i="34"/>
  <c r="T2986" i="34"/>
  <c r="R2987" i="34"/>
  <c r="T2989" i="34"/>
  <c r="R2990" i="34"/>
  <c r="S3087" i="34"/>
  <c r="S3098" i="34"/>
  <c r="S3100" i="34"/>
  <c r="S3112" i="34"/>
  <c r="S3114" i="34"/>
  <c r="S3116" i="34"/>
  <c r="S3118" i="34"/>
  <c r="S3144" i="34"/>
  <c r="S3146" i="34"/>
  <c r="S3148" i="34"/>
  <c r="S3150" i="34"/>
  <c r="S3154" i="34"/>
  <c r="S3156" i="34"/>
  <c r="S3159" i="34"/>
  <c r="S3161" i="34"/>
  <c r="S3163" i="34"/>
  <c r="S3171" i="34"/>
  <c r="S3173" i="34"/>
  <c r="S3175" i="34"/>
  <c r="S3177" i="34"/>
  <c r="S3179" i="34"/>
  <c r="S3181" i="34"/>
  <c r="S3183" i="34"/>
  <c r="T3209" i="34"/>
  <c r="R3221" i="34"/>
  <c r="T3222" i="34"/>
  <c r="R3223" i="34"/>
  <c r="T3224" i="34"/>
  <c r="R3226" i="34"/>
  <c r="T3227" i="34"/>
  <c r="R3228" i="34"/>
  <c r="T3229" i="34"/>
  <c r="R3230" i="34"/>
  <c r="S3236" i="34"/>
  <c r="S3238" i="34"/>
  <c r="S3240" i="34"/>
  <c r="S3242" i="34"/>
  <c r="S3246" i="34"/>
  <c r="S3248" i="34"/>
  <c r="S3250" i="34"/>
  <c r="S3352" i="34"/>
  <c r="S3376" i="34"/>
  <c r="S3378" i="34"/>
  <c r="S3380" i="34"/>
  <c r="S3382" i="34"/>
  <c r="R3533" i="34"/>
  <c r="R3577" i="34"/>
  <c r="R3585" i="34"/>
  <c r="T3586" i="34"/>
  <c r="R3595" i="34"/>
  <c r="T3596" i="34"/>
  <c r="R3603" i="34"/>
  <c r="T3604" i="34"/>
  <c r="R3605" i="34"/>
  <c r="T3606" i="34"/>
  <c r="R3607" i="34"/>
  <c r="T3608" i="34"/>
  <c r="R3609" i="34"/>
  <c r="T3610" i="34"/>
  <c r="R3613" i="34"/>
  <c r="R3637" i="34"/>
  <c r="T3638" i="34"/>
  <c r="R3639" i="34"/>
  <c r="T3646" i="34"/>
  <c r="R3647" i="34"/>
  <c r="T3729" i="34"/>
  <c r="R3730" i="34"/>
  <c r="T3735" i="34"/>
  <c r="R3738" i="34"/>
  <c r="T3739" i="34"/>
  <c r="R3740" i="34"/>
  <c r="T3741" i="34"/>
  <c r="R3742" i="34"/>
  <c r="T3743" i="34"/>
  <c r="R3744" i="34"/>
  <c r="T3745" i="34"/>
  <c r="T2976" i="34"/>
  <c r="R2977" i="34"/>
  <c r="T2980" i="34"/>
  <c r="R2981" i="34"/>
  <c r="T2984" i="34"/>
  <c r="R2985" i="34"/>
  <c r="T2987" i="34"/>
  <c r="R2988" i="34"/>
  <c r="S2990" i="34"/>
  <c r="R3086" i="34"/>
  <c r="T3087" i="34"/>
  <c r="T3098" i="34"/>
  <c r="R3099" i="34"/>
  <c r="T3100" i="34"/>
  <c r="R3101" i="34"/>
  <c r="T3112" i="34"/>
  <c r="R3113" i="34"/>
  <c r="T3114" i="34"/>
  <c r="R3115" i="34"/>
  <c r="T3116" i="34"/>
  <c r="R3117" i="34"/>
  <c r="T3118" i="34"/>
  <c r="R3119" i="34"/>
  <c r="T3144" i="34"/>
  <c r="R3145" i="34"/>
  <c r="T3146" i="34"/>
  <c r="R3147" i="34"/>
  <c r="T3148" i="34"/>
  <c r="R3149" i="34"/>
  <c r="T3150" i="34"/>
  <c r="R3151" i="34"/>
  <c r="T3154" i="34"/>
  <c r="R3155" i="34"/>
  <c r="T3156" i="34"/>
  <c r="R3157" i="34"/>
  <c r="T3159" i="34"/>
  <c r="R3160" i="34"/>
  <c r="T3161" i="34"/>
  <c r="R3162" i="34"/>
  <c r="T3163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R3182" i="34"/>
  <c r="T3183" i="34"/>
  <c r="S3221" i="34"/>
  <c r="S3223" i="34"/>
  <c r="S3226" i="34"/>
  <c r="S3228" i="34"/>
  <c r="S3230" i="34"/>
  <c r="T3236" i="34"/>
  <c r="R3237" i="34"/>
  <c r="T3238" i="34"/>
  <c r="R3239" i="34"/>
  <c r="T3240" i="34"/>
  <c r="R3241" i="34"/>
  <c r="T3242" i="34"/>
  <c r="T3246" i="34"/>
  <c r="R3247" i="34"/>
  <c r="T3248" i="34"/>
  <c r="R3249" i="34"/>
  <c r="T3250" i="34"/>
  <c r="T3352" i="34"/>
  <c r="R3353" i="34"/>
  <c r="R3375" i="34"/>
  <c r="T3376" i="34"/>
  <c r="R3377" i="34"/>
  <c r="T3378" i="34"/>
  <c r="R3379" i="34"/>
  <c r="T3380" i="34"/>
  <c r="R3381" i="34"/>
  <c r="T3382" i="34"/>
  <c r="S3533" i="34"/>
  <c r="S3577" i="34"/>
  <c r="S3585" i="34"/>
  <c r="S3595" i="34"/>
  <c r="S3603" i="34"/>
  <c r="S3605" i="34"/>
  <c r="S3607" i="34"/>
  <c r="S3609" i="34"/>
  <c r="S3613" i="34"/>
  <c r="S3637" i="34"/>
  <c r="S3639" i="34"/>
  <c r="S3647" i="34"/>
  <c r="S3730" i="34"/>
  <c r="S3738" i="34"/>
  <c r="S3740" i="34"/>
  <c r="S3742" i="34"/>
  <c r="S3744" i="34"/>
  <c r="T2977" i="34"/>
  <c r="R2978" i="34"/>
  <c r="T2981" i="34"/>
  <c r="R2982" i="34"/>
  <c r="T2985" i="34"/>
  <c r="R2986" i="34"/>
  <c r="S2988" i="34"/>
  <c r="T2990" i="34"/>
  <c r="S3086" i="34"/>
  <c r="S3099" i="34"/>
  <c r="S3101" i="34"/>
  <c r="S3113" i="34"/>
  <c r="S3115" i="34"/>
  <c r="S3117" i="34"/>
  <c r="S3119" i="34"/>
  <c r="S3145" i="34"/>
  <c r="S3147" i="34"/>
  <c r="S3149" i="34"/>
  <c r="S3151" i="34"/>
  <c r="S3155" i="34"/>
  <c r="S3157" i="34"/>
  <c r="S3160" i="34"/>
  <c r="S3162" i="34"/>
  <c r="S3170" i="34"/>
  <c r="S3172" i="34"/>
  <c r="S3174" i="34"/>
  <c r="S3176" i="34"/>
  <c r="S3178" i="34"/>
  <c r="S3180" i="34"/>
  <c r="S3182" i="34"/>
  <c r="R3209" i="34"/>
  <c r="T3221" i="34"/>
  <c r="R3222" i="34"/>
  <c r="T3223" i="34"/>
  <c r="R3224" i="34"/>
  <c r="T3226" i="34"/>
  <c r="R3227" i="34"/>
  <c r="T3228" i="34"/>
  <c r="R3229" i="34"/>
  <c r="T3230" i="34"/>
  <c r="S3237" i="34"/>
  <c r="S3239" i="34"/>
  <c r="S3241" i="34"/>
  <c r="S3247" i="34"/>
  <c r="S3249" i="34"/>
  <c r="S3353" i="34"/>
  <c r="S3375" i="34"/>
  <c r="S3377" i="34"/>
  <c r="S3379" i="34"/>
  <c r="S3381" i="34"/>
  <c r="T3533" i="34"/>
  <c r="T3577" i="34"/>
  <c r="T3585" i="34"/>
  <c r="R3586" i="34"/>
  <c r="T3595" i="34"/>
  <c r="R3596" i="34"/>
  <c r="T3603" i="34"/>
  <c r="R3604" i="34"/>
  <c r="T3605" i="34"/>
  <c r="R3606" i="34"/>
  <c r="T3607" i="34"/>
  <c r="R3608" i="34"/>
  <c r="T3609" i="34"/>
  <c r="R3610" i="34"/>
  <c r="T3613" i="34"/>
  <c r="T3637" i="34"/>
  <c r="R3638" i="34"/>
  <c r="T3639" i="34"/>
  <c r="R3646" i="34"/>
  <c r="T3647" i="34"/>
  <c r="R3729" i="34"/>
  <c r="T3730" i="34"/>
  <c r="R3735" i="34"/>
  <c r="T3738" i="34"/>
  <c r="R3739" i="34"/>
  <c r="T3740" i="34"/>
  <c r="R3741" i="34"/>
  <c r="T3742" i="34"/>
  <c r="R3743" i="34"/>
  <c r="T3744" i="34"/>
  <c r="R3745" i="34"/>
  <c r="R2901" i="34"/>
  <c r="T2902" i="34"/>
  <c r="R2975" i="34"/>
  <c r="T2978" i="34"/>
  <c r="R2979" i="34"/>
  <c r="T2982" i="34"/>
  <c r="R2983" i="34"/>
  <c r="S2986" i="34"/>
  <c r="T2988" i="34"/>
  <c r="R2989" i="34"/>
  <c r="T3086" i="34"/>
  <c r="R3087" i="34"/>
  <c r="R3098" i="34"/>
  <c r="T3099" i="34"/>
  <c r="R3100" i="34"/>
  <c r="T3101" i="34"/>
  <c r="R3112" i="34"/>
  <c r="T3113" i="34"/>
  <c r="R3114" i="34"/>
  <c r="T3115" i="34"/>
  <c r="R3116" i="34"/>
  <c r="T3117" i="34"/>
  <c r="R3118" i="34"/>
  <c r="T3119" i="34"/>
  <c r="R3144" i="34"/>
  <c r="T3145" i="34"/>
  <c r="R3146" i="34"/>
  <c r="T3147" i="34"/>
  <c r="R3148" i="34"/>
  <c r="T3149" i="34"/>
  <c r="R3150" i="34"/>
  <c r="T3151" i="34"/>
  <c r="R3154" i="34"/>
  <c r="T3155" i="34"/>
  <c r="R3156" i="34"/>
  <c r="T3157" i="34"/>
  <c r="R3159" i="34"/>
  <c r="T3160" i="34"/>
  <c r="R3161" i="34"/>
  <c r="T3162" i="34"/>
  <c r="R3163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T3182" i="34"/>
  <c r="R3183" i="34"/>
  <c r="S3209" i="34"/>
  <c r="S3222" i="34"/>
  <c r="S3224" i="34"/>
  <c r="S3227" i="34"/>
  <c r="S3229" i="34"/>
  <c r="R3236" i="34"/>
  <c r="T3237" i="34"/>
  <c r="R3238" i="34"/>
  <c r="T3239" i="34"/>
  <c r="R3240" i="34"/>
  <c r="T3241" i="34"/>
  <c r="R3242" i="34"/>
  <c r="R3246" i="34"/>
  <c r="T3247" i="34"/>
  <c r="R3248" i="34"/>
  <c r="T3249" i="34"/>
  <c r="R3250" i="34"/>
  <c r="R3352" i="34"/>
  <c r="T3353" i="34"/>
  <c r="T3375" i="34"/>
  <c r="R3376" i="34"/>
  <c r="T3377" i="34"/>
  <c r="R3378" i="34"/>
  <c r="T3379" i="34"/>
  <c r="R3380" i="34"/>
  <c r="T3381" i="34"/>
  <c r="R3382" i="34"/>
  <c r="S3586" i="34"/>
  <c r="S3596" i="34"/>
  <c r="S3604" i="34"/>
  <c r="S3606" i="34"/>
  <c r="S3608" i="34"/>
  <c r="S3610" i="34"/>
  <c r="S3638" i="34"/>
  <c r="S3646" i="34"/>
  <c r="S3729" i="34"/>
  <c r="S3735" i="34"/>
  <c r="S3739" i="34"/>
  <c r="S3741" i="34"/>
  <c r="S3743" i="34"/>
  <c r="S3745" i="34"/>
  <c r="T2762" i="34"/>
  <c r="S2835" i="34"/>
  <c r="R2763" i="34"/>
  <c r="R2456" i="34"/>
  <c r="S2490" i="34"/>
  <c r="T2838" i="34"/>
  <c r="S2842" i="34"/>
  <c r="R2761" i="34"/>
  <c r="T2769" i="34"/>
  <c r="S2834" i="34"/>
  <c r="T1759" i="34"/>
  <c r="R2142" i="34"/>
  <c r="S2454" i="34"/>
  <c r="R2458" i="34"/>
  <c r="T2462" i="34"/>
  <c r="S2504" i="34"/>
  <c r="R3232" i="34"/>
  <c r="R3652" i="34"/>
  <c r="T3196" i="34"/>
  <c r="S3200" i="34"/>
  <c r="R3211" i="34"/>
  <c r="T2894" i="34"/>
  <c r="S2909" i="34"/>
  <c r="R3184" i="34"/>
  <c r="T3192" i="34"/>
  <c r="S2843" i="34"/>
  <c r="T1861" i="34"/>
  <c r="R2143" i="34"/>
  <c r="S2455" i="34"/>
  <c r="R2459" i="34"/>
  <c r="T2463" i="34"/>
  <c r="S2505" i="34"/>
  <c r="R3233" i="34"/>
  <c r="S3653" i="34"/>
  <c r="T3197" i="34"/>
  <c r="S3201" i="34"/>
  <c r="R3231" i="34"/>
  <c r="T2906" i="34"/>
  <c r="R2991" i="34"/>
  <c r="R3185" i="34"/>
  <c r="T3193" i="34"/>
  <c r="S2766" i="34"/>
  <c r="R2844" i="34"/>
  <c r="R2464" i="34"/>
  <c r="R2625" i="34"/>
  <c r="T3202" i="34"/>
  <c r="S2857" i="34"/>
  <c r="R2892" i="34"/>
  <c r="T3094" i="34"/>
  <c r="S3186" i="34"/>
  <c r="R3190" i="34"/>
  <c r="T2825" i="34"/>
  <c r="S2840" i="34"/>
  <c r="R2767" i="34"/>
  <c r="R2350" i="34"/>
  <c r="S3383" i="34"/>
  <c r="R2837" i="34"/>
  <c r="T2760" i="34"/>
  <c r="S2764" i="34"/>
  <c r="R2768" i="34"/>
  <c r="R1758" i="34"/>
  <c r="T2134" i="34"/>
  <c r="S2415" i="34"/>
  <c r="T2451" i="34"/>
  <c r="S2461" i="34"/>
  <c r="R2465" i="34"/>
  <c r="T2503" i="34"/>
  <c r="T1585" i="34"/>
  <c r="R3651" i="34"/>
  <c r="R3195" i="34"/>
  <c r="T3210" i="34"/>
  <c r="S2858" i="34"/>
  <c r="R2893" i="34"/>
  <c r="T3095" i="34"/>
  <c r="S3187" i="34"/>
  <c r="R3191" i="34"/>
  <c r="R3383" i="34"/>
  <c r="R2764" i="34"/>
  <c r="S2457" i="34"/>
  <c r="T3199" i="34"/>
  <c r="R3187" i="34"/>
  <c r="T2835" i="34"/>
  <c r="S2763" i="34"/>
  <c r="R2832" i="34"/>
  <c r="R2114" i="34"/>
  <c r="R2490" i="34"/>
  <c r="R3194" i="34"/>
  <c r="T2842" i="34"/>
  <c r="S2761" i="34"/>
  <c r="R2765" i="34"/>
  <c r="T2834" i="34"/>
  <c r="S2142" i="34"/>
  <c r="R2416" i="34"/>
  <c r="S2458" i="34"/>
  <c r="R2462" i="34"/>
  <c r="T2488" i="34"/>
  <c r="S3232" i="34"/>
  <c r="S3652" i="34"/>
  <c r="T3200" i="34"/>
  <c r="S3211" i="34"/>
  <c r="R2859" i="34"/>
  <c r="T2909" i="34"/>
  <c r="S3184" i="34"/>
  <c r="R3188" i="34"/>
  <c r="T2843" i="34"/>
  <c r="S2143" i="34"/>
  <c r="R2417" i="34"/>
  <c r="S2459" i="34"/>
  <c r="R2463" i="34"/>
  <c r="T2489" i="34"/>
  <c r="S3233" i="34"/>
  <c r="T3201" i="34"/>
  <c r="S3231" i="34"/>
  <c r="R2891" i="34"/>
  <c r="T2991" i="34"/>
  <c r="S3185" i="34"/>
  <c r="R3189" i="34"/>
  <c r="T2766" i="34"/>
  <c r="S2844" i="34"/>
  <c r="R2836" i="34"/>
  <c r="R2418" i="34"/>
  <c r="S2625" i="34"/>
  <c r="R3198" i="34"/>
  <c r="T2857" i="34"/>
  <c r="S2892" i="34"/>
  <c r="R2907" i="34"/>
  <c r="T3186" i="34"/>
  <c r="S3190" i="34"/>
  <c r="R2839" i="34"/>
  <c r="T2840" i="34"/>
  <c r="S2767" i="34"/>
  <c r="S2350" i="34"/>
  <c r="T2460" i="34"/>
  <c r="T3383" i="34"/>
  <c r="S2837" i="34"/>
  <c r="R2841" i="34"/>
  <c r="T2764" i="34"/>
  <c r="S2768" i="34"/>
  <c r="R2833" i="34"/>
  <c r="S1758" i="34"/>
  <c r="T2415" i="34"/>
  <c r="R2451" i="34"/>
  <c r="T2457" i="34"/>
  <c r="S2465" i="34"/>
  <c r="R2503" i="34"/>
  <c r="R1585" i="34"/>
  <c r="T3651" i="34"/>
  <c r="S3195" i="34"/>
  <c r="R3199" i="34"/>
  <c r="T2858" i="34"/>
  <c r="S2893" i="34"/>
  <c r="R2908" i="34"/>
  <c r="R3095" i="34"/>
  <c r="T3187" i="34"/>
  <c r="S3191" i="34"/>
  <c r="T2841" i="34"/>
  <c r="S2134" i="34"/>
  <c r="T2465" i="34"/>
  <c r="T2908" i="34"/>
  <c r="R2762" i="34"/>
  <c r="T2763" i="34"/>
  <c r="S2832" i="34"/>
  <c r="S2114" i="34"/>
  <c r="T2456" i="34"/>
  <c r="S3194" i="34"/>
  <c r="R2838" i="34"/>
  <c r="T2761" i="34"/>
  <c r="S2765" i="34"/>
  <c r="R2769" i="34"/>
  <c r="R1759" i="34"/>
  <c r="T2142" i="34"/>
  <c r="S2416" i="34"/>
  <c r="T2454" i="34"/>
  <c r="S2462" i="34"/>
  <c r="R2488" i="34"/>
  <c r="T2504" i="34"/>
  <c r="T3232" i="34"/>
  <c r="R3196" i="34"/>
  <c r="T3211" i="34"/>
  <c r="S2859" i="34"/>
  <c r="R2894" i="34"/>
  <c r="T3184" i="34"/>
  <c r="S3188" i="34"/>
  <c r="R3192" i="34"/>
  <c r="R1861" i="34"/>
  <c r="T2143" i="34"/>
  <c r="S2417" i="34"/>
  <c r="T2455" i="34"/>
  <c r="S2463" i="34"/>
  <c r="R2489" i="34"/>
  <c r="T2505" i="34"/>
  <c r="T3233" i="34"/>
  <c r="R3653" i="34"/>
  <c r="R3197" i="34"/>
  <c r="T3231" i="34"/>
  <c r="S2891" i="34"/>
  <c r="R2906" i="34"/>
  <c r="T3185" i="34"/>
  <c r="S3189" i="34"/>
  <c r="R3193" i="34"/>
  <c r="T2844" i="34"/>
  <c r="S2836" i="34"/>
  <c r="S2418" i="34"/>
  <c r="T2464" i="34"/>
  <c r="S3198" i="34"/>
  <c r="R3202" i="34"/>
  <c r="T2892" i="34"/>
  <c r="S2907" i="34"/>
  <c r="R3094" i="34"/>
  <c r="T3190" i="34"/>
  <c r="S2839" i="34"/>
  <c r="R2825" i="34"/>
  <c r="T2767" i="34"/>
  <c r="T2350" i="34"/>
  <c r="S2460" i="34"/>
  <c r="T2837" i="34"/>
  <c r="S2841" i="34"/>
  <c r="R2760" i="34"/>
  <c r="T2768" i="34"/>
  <c r="S2833" i="34"/>
  <c r="T1758" i="34"/>
  <c r="R2134" i="34"/>
  <c r="S2451" i="34"/>
  <c r="R2457" i="34"/>
  <c r="T2461" i="34"/>
  <c r="S2503" i="34"/>
  <c r="S1585" i="34"/>
  <c r="S3651" i="34"/>
  <c r="T3195" i="34"/>
  <c r="S3199" i="34"/>
  <c r="R3210" i="34"/>
  <c r="T2893" i="34"/>
  <c r="S2908" i="34"/>
  <c r="S3095" i="34"/>
  <c r="T3191" i="34"/>
  <c r="R2840" i="34"/>
  <c r="T2833" i="34"/>
  <c r="R2461" i="34"/>
  <c r="S3210" i="34"/>
  <c r="S2762" i="34"/>
  <c r="R2835" i="34"/>
  <c r="T2832" i="34"/>
  <c r="T2114" i="34"/>
  <c r="S2456" i="34"/>
  <c r="T2490" i="34"/>
  <c r="T3194" i="34"/>
  <c r="S2838" i="34"/>
  <c r="R2842" i="34"/>
  <c r="T2765" i="34"/>
  <c r="S2769" i="34"/>
  <c r="R2834" i="34"/>
  <c r="S1759" i="34"/>
  <c r="T2416" i="34"/>
  <c r="R2454" i="34"/>
  <c r="T2458" i="34"/>
  <c r="S2488" i="34"/>
  <c r="R2504" i="34"/>
  <c r="T3652" i="34"/>
  <c r="S3196" i="34"/>
  <c r="R3200" i="34"/>
  <c r="T2859" i="34"/>
  <c r="S2894" i="34"/>
  <c r="R2909" i="34"/>
  <c r="T3188" i="34"/>
  <c r="S3192" i="34"/>
  <c r="R2843" i="34"/>
  <c r="S1861" i="34"/>
  <c r="T2417" i="34"/>
  <c r="R2455" i="34"/>
  <c r="T2459" i="34"/>
  <c r="S2489" i="34"/>
  <c r="R2505" i="34"/>
  <c r="T3653" i="34"/>
  <c r="S3197" i="34"/>
  <c r="R3201" i="34"/>
  <c r="T2891" i="34"/>
  <c r="S2906" i="34"/>
  <c r="S2991" i="34"/>
  <c r="T3189" i="34"/>
  <c r="S3193" i="34"/>
  <c r="R2766" i="34"/>
  <c r="T2836" i="34"/>
  <c r="T2418" i="34"/>
  <c r="S2464" i="34"/>
  <c r="T2625" i="34"/>
  <c r="T3198" i="34"/>
  <c r="S3202" i="34"/>
  <c r="R2857" i="34"/>
  <c r="T2907" i="34"/>
  <c r="S3094" i="34"/>
  <c r="R3186" i="34"/>
  <c r="T2839" i="34"/>
  <c r="S2825" i="34"/>
  <c r="R2460" i="34"/>
  <c r="S2760" i="34"/>
  <c r="R2415" i="34"/>
  <c r="R2858" i="34"/>
  <c r="T914" i="34"/>
  <c r="R929" i="34"/>
  <c r="R1431" i="34"/>
  <c r="R1757" i="34"/>
  <c r="S1400" i="34"/>
  <c r="S1754" i="34"/>
  <c r="T917" i="34"/>
  <c r="S925" i="34"/>
  <c r="S1704" i="34"/>
  <c r="R3665" i="34"/>
  <c r="T591" i="34"/>
  <c r="R1705" i="34"/>
  <c r="S3666" i="34"/>
  <c r="T592" i="34"/>
  <c r="S1121" i="34"/>
  <c r="S1738" i="34"/>
  <c r="R3667" i="34"/>
  <c r="T587" i="34"/>
  <c r="T1254" i="34"/>
  <c r="T1753" i="34"/>
  <c r="S87" i="34"/>
  <c r="T930" i="34"/>
  <c r="T1432" i="34"/>
  <c r="R2845" i="34"/>
  <c r="T203" i="34"/>
  <c r="T916" i="34"/>
  <c r="S927" i="34"/>
  <c r="S1401" i="34"/>
  <c r="R1442" i="34"/>
  <c r="R1755" i="34"/>
  <c r="S2846" i="34"/>
  <c r="R913" i="34"/>
  <c r="T924" i="34"/>
  <c r="R1402" i="34"/>
  <c r="S3664" i="34"/>
  <c r="R831" i="34"/>
  <c r="S929" i="34"/>
  <c r="S1431" i="34"/>
  <c r="S1757" i="34"/>
  <c r="T915" i="34"/>
  <c r="T1400" i="34"/>
  <c r="T1754" i="34"/>
  <c r="R917" i="34"/>
  <c r="T925" i="34"/>
  <c r="R1704" i="34"/>
  <c r="S3665" i="34"/>
  <c r="T926" i="34"/>
  <c r="S1705" i="34"/>
  <c r="S3667" i="34"/>
  <c r="R930" i="34"/>
  <c r="S2845" i="34"/>
  <c r="T927" i="34"/>
  <c r="T1401" i="34"/>
  <c r="S1442" i="34"/>
  <c r="S1755" i="34"/>
  <c r="T2846" i="34"/>
  <c r="S913" i="34"/>
  <c r="R924" i="34"/>
  <c r="T928" i="34"/>
  <c r="T1253" i="34"/>
  <c r="S1402" i="34"/>
  <c r="R1443" i="34"/>
  <c r="R1752" i="34"/>
  <c r="S3668" i="34"/>
  <c r="R1756" i="34"/>
  <c r="R914" i="34"/>
  <c r="S831" i="34"/>
  <c r="T929" i="34"/>
  <c r="T1431" i="34"/>
  <c r="T1757" i="34"/>
  <c r="R915" i="34"/>
  <c r="S917" i="34"/>
  <c r="T1704" i="34"/>
  <c r="S591" i="34"/>
  <c r="R926" i="34"/>
  <c r="T1705" i="34"/>
  <c r="R3666" i="34"/>
  <c r="R592" i="34"/>
  <c r="T1121" i="34"/>
  <c r="T1738" i="34"/>
  <c r="S587" i="34"/>
  <c r="R1254" i="34"/>
  <c r="R1753" i="34"/>
  <c r="R87" i="34"/>
  <c r="S930" i="34"/>
  <c r="R1432" i="34"/>
  <c r="T2845" i="34"/>
  <c r="R203" i="34"/>
  <c r="R916" i="34"/>
  <c r="T1442" i="34"/>
  <c r="T1755" i="34"/>
  <c r="R340" i="34"/>
  <c r="S924" i="34"/>
  <c r="R928" i="34"/>
  <c r="T1402" i="34"/>
  <c r="S1443" i="34"/>
  <c r="S1752" i="34"/>
  <c r="R3664" i="34"/>
  <c r="S914" i="34"/>
  <c r="T831" i="34"/>
  <c r="S915" i="34"/>
  <c r="R1400" i="34"/>
  <c r="R1754" i="34"/>
  <c r="R925" i="34"/>
  <c r="T3665" i="34"/>
  <c r="R591" i="34"/>
  <c r="S926" i="34"/>
  <c r="T3666" i="34"/>
  <c r="S592" i="34"/>
  <c r="R1121" i="34"/>
  <c r="R1738" i="34"/>
  <c r="T3667" i="34"/>
  <c r="R587" i="34"/>
  <c r="S1254" i="34"/>
  <c r="S1753" i="34"/>
  <c r="T87" i="34"/>
  <c r="S1432" i="34"/>
  <c r="S203" i="34"/>
  <c r="S916" i="34"/>
  <c r="R927" i="34"/>
  <c r="R1401" i="34"/>
  <c r="R2846" i="34"/>
  <c r="S340" i="34"/>
  <c r="T913" i="34"/>
  <c r="S928" i="34"/>
  <c r="R1253" i="34"/>
  <c r="T1443" i="34"/>
  <c r="T1752" i="34"/>
  <c r="S1756" i="34"/>
  <c r="T3664" i="34"/>
  <c r="R3668" i="34"/>
  <c r="T340" i="34"/>
  <c r="S1253" i="34"/>
  <c r="T1756" i="34"/>
  <c r="T3668" i="34"/>
  <c r="B10" i="34"/>
  <c r="F18" i="12"/>
  <c r="F63" i="70"/>
  <c r="I977" i="55"/>
  <c r="Y3623" i="34"/>
  <c r="Y3625" i="34"/>
  <c r="Y3251" i="34"/>
  <c r="Y3630" i="34"/>
  <c r="Y3622" i="34"/>
  <c r="Y3628" i="34"/>
  <c r="Y3481" i="34"/>
  <c r="Y3762" i="34"/>
  <c r="Y3484" i="34"/>
  <c r="Y2978" i="34"/>
  <c r="Y3629" i="34"/>
  <c r="Y3482" i="34"/>
  <c r="Y3616" i="34"/>
  <c r="Y3212" i="34"/>
  <c r="Y3632" i="34"/>
  <c r="Y3485" i="34"/>
  <c r="Y3617" i="34"/>
  <c r="Y3765" i="34"/>
  <c r="Y3615" i="34"/>
  <c r="Y3486" i="34"/>
  <c r="Y3620" i="34"/>
  <c r="Y3213" i="34"/>
  <c r="Y3763" i="34"/>
  <c r="Y3614" i="34"/>
  <c r="Y3621" i="34"/>
  <c r="Y1409" i="34"/>
  <c r="Y2431" i="34"/>
  <c r="Y5256" i="34"/>
  <c r="Y3638" i="34"/>
  <c r="Y1293" i="34"/>
  <c r="Y73" i="34"/>
  <c r="Y2168" i="34"/>
  <c r="Y214" i="34"/>
  <c r="Y5259" i="34"/>
  <c r="Y647" i="34"/>
  <c r="Y673" i="34"/>
  <c r="Y425" i="34"/>
  <c r="Y2131" i="34"/>
  <c r="Y2849" i="34"/>
  <c r="Y1436" i="34"/>
  <c r="Y667" i="34"/>
  <c r="Y2022" i="34"/>
  <c r="Y5258" i="34"/>
  <c r="Y633" i="34"/>
  <c r="Y248" i="34"/>
  <c r="Y329" i="34"/>
  <c r="Y638" i="34"/>
  <c r="Y233" i="34"/>
  <c r="Y1392" i="34"/>
  <c r="Y1751" i="34"/>
  <c r="Y5257" i="34"/>
  <c r="Y279" i="34"/>
  <c r="Y3582" i="34"/>
  <c r="Y2441" i="34"/>
  <c r="Y614" i="34"/>
  <c r="Y334" i="34"/>
  <c r="Y5260" i="34"/>
  <c r="Y1612" i="34"/>
  <c r="Y1582" i="34"/>
  <c r="Y1108" i="34"/>
  <c r="Y445" i="34"/>
  <c r="Y3365" i="34"/>
  <c r="Y1102" i="34"/>
  <c r="Y2137" i="34"/>
  <c r="Y2610" i="34"/>
  <c r="Y3224" i="34"/>
  <c r="Y3223" i="34"/>
  <c r="Y2114" i="34"/>
  <c r="Y2456" i="34"/>
  <c r="Y2416" i="34"/>
  <c r="Y2454" i="34"/>
  <c r="Y2462" i="34"/>
  <c r="Y2504" i="34"/>
  <c r="Y2417" i="34"/>
  <c r="Y2455" i="34"/>
  <c r="Y2463" i="34"/>
  <c r="Y2505" i="34"/>
  <c r="Y2418" i="34"/>
  <c r="Y2464" i="34"/>
  <c r="Y2415" i="34"/>
  <c r="Y2451" i="34"/>
  <c r="Y2461" i="34"/>
  <c r="Y2503" i="34"/>
  <c r="Y2837" i="34"/>
  <c r="Y2760" i="34"/>
  <c r="Y3210" i="34"/>
  <c r="Y3191" i="34"/>
  <c r="Y2762" i="34"/>
  <c r="Y2763" i="34"/>
  <c r="Y2838" i="34"/>
  <c r="Y2761" i="34"/>
  <c r="Y2769" i="34"/>
  <c r="Y3232" i="34"/>
  <c r="Y3196" i="34"/>
  <c r="Y3211" i="34"/>
  <c r="Y2894" i="34"/>
  <c r="Y3184" i="34"/>
  <c r="Y3192" i="34"/>
  <c r="Y3233" i="34"/>
  <c r="Y3197" i="34"/>
  <c r="Y3231" i="34"/>
  <c r="Y2906" i="34"/>
  <c r="Y3185" i="34"/>
  <c r="Y3193" i="34"/>
  <c r="Y2844" i="34"/>
  <c r="Y3202" i="34"/>
  <c r="Y2892" i="34"/>
  <c r="Y3094" i="34"/>
  <c r="Y3190" i="34"/>
  <c r="Y2825" i="34"/>
  <c r="Y2767" i="34"/>
  <c r="Y2768" i="34"/>
  <c r="Y3195" i="34"/>
  <c r="Y2490" i="34"/>
  <c r="Y2142" i="34"/>
  <c r="Y2458" i="34"/>
  <c r="Y2488" i="34"/>
  <c r="Y2143" i="34"/>
  <c r="Y2459" i="34"/>
  <c r="Y2489" i="34"/>
  <c r="Y2625" i="34"/>
  <c r="Y2350" i="34"/>
  <c r="Y2460" i="34"/>
  <c r="Y2134" i="34"/>
  <c r="Y2457" i="34"/>
  <c r="Y2465" i="34"/>
  <c r="Y3651" i="34"/>
  <c r="Y2908" i="34"/>
  <c r="Y2893" i="34"/>
  <c r="Y3095" i="34"/>
  <c r="Y2835" i="34"/>
  <c r="Y2832" i="34"/>
  <c r="Y3194" i="34"/>
  <c r="Y2842" i="34"/>
  <c r="Y2765" i="34"/>
  <c r="Y2834" i="34"/>
  <c r="Y1759" i="34"/>
  <c r="Y3652" i="34"/>
  <c r="Y3200" i="34"/>
  <c r="Y2859" i="34"/>
  <c r="Y2909" i="34"/>
  <c r="Y3188" i="34"/>
  <c r="Y2843" i="34"/>
  <c r="Y1861" i="34"/>
  <c r="Y3653" i="34"/>
  <c r="Y3201" i="34"/>
  <c r="Y2891" i="34"/>
  <c r="Y2991" i="34"/>
  <c r="Y3189" i="34"/>
  <c r="Y2766" i="34"/>
  <c r="Y2836" i="34"/>
  <c r="Y3198" i="34"/>
  <c r="Y2857" i="34"/>
  <c r="Y2907" i="34"/>
  <c r="Y3186" i="34"/>
  <c r="Y2839" i="34"/>
  <c r="Y2840" i="34"/>
  <c r="Y3383" i="34"/>
  <c r="Y2841" i="34"/>
  <c r="Y2764" i="34"/>
  <c r="Y2833" i="34"/>
  <c r="Y1758" i="34"/>
  <c r="Y1585" i="34"/>
  <c r="Y3199" i="34"/>
  <c r="Y2858" i="34"/>
  <c r="Y3187" i="34"/>
  <c r="Y1400" i="34"/>
  <c r="Y1121" i="34"/>
  <c r="Y203" i="34"/>
  <c r="Y1401" i="34"/>
  <c r="Y1253" i="34"/>
  <c r="Y1443" i="34"/>
  <c r="Y1254" i="34"/>
  <c r="Y1432" i="34"/>
  <c r="Y914" i="34"/>
  <c r="Y831" i="34"/>
  <c r="Y929" i="34"/>
  <c r="Y1754" i="34"/>
  <c r="Y917" i="34"/>
  <c r="Y1704" i="34"/>
  <c r="Y591" i="34"/>
  <c r="Y1705" i="34"/>
  <c r="Y592" i="34"/>
  <c r="Y1738" i="34"/>
  <c r="Y587" i="34"/>
  <c r="Y930" i="34"/>
  <c r="Y2845" i="34"/>
  <c r="Y916" i="34"/>
  <c r="Y924" i="34"/>
  <c r="Y1442" i="34"/>
  <c r="Y1431" i="34"/>
  <c r="Y1757" i="34"/>
  <c r="Y915" i="34"/>
  <c r="Y925" i="34"/>
  <c r="Y3665" i="34"/>
  <c r="Y926" i="34"/>
  <c r="Y3666" i="34"/>
  <c r="Y3667" i="34"/>
  <c r="Y1753" i="34"/>
  <c r="Y87" i="34"/>
  <c r="Y927" i="34"/>
  <c r="Y1755" i="34"/>
  <c r="Y2846" i="34"/>
  <c r="Y340" i="34"/>
  <c r="Y913" i="34"/>
  <c r="Y928" i="34"/>
  <c r="Y1756" i="34"/>
  <c r="Y3664" i="34"/>
  <c r="Y1752" i="34"/>
  <c r="Y3668" i="34"/>
  <c r="Y1402" i="34"/>
  <c r="Y4020" i="34"/>
  <c r="Y4022" i="34"/>
  <c r="Y3732" i="34"/>
  <c r="Y4021" i="34"/>
  <c r="Y3584" i="34"/>
  <c r="Y3731" i="34"/>
  <c r="Y4018" i="34"/>
  <c r="Y4019" i="34"/>
  <c r="Y4023" i="34"/>
  <c r="Y3583" i="34"/>
  <c r="Y3647" i="34"/>
  <c r="Y3605" i="34"/>
  <c r="Y3639" i="34"/>
  <c r="Y3609" i="34"/>
  <c r="Y3595" i="34"/>
  <c r="Y3249" i="34"/>
  <c r="Y3239" i="34"/>
  <c r="Y3730" i="34"/>
  <c r="Y2831" i="34"/>
  <c r="Y3151" i="34"/>
  <c r="Y3740" i="34"/>
  <c r="Y3610" i="34"/>
  <c r="Y3743" i="34"/>
  <c r="Y3116" i="34"/>
  <c r="Y3606" i="34"/>
  <c r="Y3379" i="34"/>
  <c r="Y3380" i="34"/>
  <c r="Y3586" i="34"/>
  <c r="Y3646" i="34"/>
  <c r="Y2900" i="34"/>
  <c r="Y3608" i="34"/>
  <c r="Y2830" i="34"/>
  <c r="Y3179" i="34"/>
  <c r="Y3117" i="34"/>
  <c r="Y3161" i="34"/>
  <c r="Y3101" i="34"/>
  <c r="Y3738" i="34"/>
  <c r="Y3180" i="34"/>
  <c r="Y3160" i="34"/>
  <c r="Y3240" i="34"/>
  <c r="Y3250" i="34"/>
  <c r="Y3150" i="34"/>
  <c r="Y3577" i="34"/>
  <c r="Y3100" i="34"/>
  <c r="Y3607" i="34"/>
  <c r="Y2901" i="34"/>
  <c r="Y3596" i="34"/>
  <c r="Y3619" i="34"/>
  <c r="Y3764" i="34"/>
  <c r="Y3624" i="34"/>
  <c r="Y3483" i="34"/>
  <c r="Y3618" i="34"/>
  <c r="Y3626" i="34"/>
  <c r="Y3252" i="34"/>
  <c r="Y3631" i="34"/>
  <c r="Y3480" i="34"/>
  <c r="H133" i="60"/>
  <c r="J133" i="60" s="1"/>
  <c r="H70" i="60"/>
  <c r="J70" i="60"/>
  <c r="H231" i="60"/>
  <c r="J231" i="60"/>
  <c r="H122" i="60"/>
  <c r="J122" i="60"/>
  <c r="H83" i="60"/>
  <c r="J83" i="60"/>
  <c r="H224" i="60"/>
  <c r="J224" i="60"/>
  <c r="H68" i="60"/>
  <c r="J68" i="60"/>
  <c r="H236" i="60"/>
  <c r="J236" i="60"/>
  <c r="H102" i="60"/>
  <c r="J102" i="60"/>
  <c r="H90" i="60"/>
  <c r="J90" i="60"/>
  <c r="H96" i="60"/>
  <c r="J96" i="60"/>
  <c r="H200" i="60"/>
  <c r="J200" i="60"/>
  <c r="H228" i="60"/>
  <c r="J228" i="60"/>
  <c r="G254" i="60"/>
  <c r="H203" i="60"/>
  <c r="J203" i="60"/>
  <c r="H208" i="60"/>
  <c r="J208" i="60"/>
  <c r="H201" i="60"/>
  <c r="J201" i="60"/>
  <c r="B15" i="58"/>
  <c r="F15" i="58" s="1"/>
  <c r="C16" i="58"/>
  <c r="G16" i="58"/>
  <c r="D17" i="58"/>
  <c r="H17" i="58"/>
  <c r="E18" i="58"/>
  <c r="B19" i="58"/>
  <c r="F19" i="58" s="1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4" i="34"/>
  <c r="U4074" i="34"/>
  <c r="A4074" i="34"/>
  <c r="U29" i="34"/>
  <c r="Y29" i="34"/>
  <c r="A29" i="34"/>
  <c r="Y4080" i="34"/>
  <c r="U4080" i="34"/>
  <c r="A4080" i="34"/>
  <c r="Y300" i="34"/>
  <c r="U300" i="34"/>
  <c r="A300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72" i="34"/>
  <c r="U4072" i="34"/>
  <c r="A4072" i="34"/>
  <c r="Y4087" i="34"/>
  <c r="U4087" i="34"/>
  <c r="A4087" i="34"/>
  <c r="Y4146" i="34"/>
  <c r="U4146" i="34"/>
  <c r="A4146" i="34"/>
  <c r="Y468" i="34"/>
  <c r="U468" i="34"/>
  <c r="A468" i="34"/>
  <c r="Y586" i="34"/>
  <c r="U586" i="34"/>
  <c r="A586" i="34"/>
  <c r="Y4024" i="34"/>
  <c r="U4024" i="34"/>
  <c r="A4024" i="34"/>
  <c r="Y4081" i="34"/>
  <c r="U4081" i="34"/>
  <c r="A4081" i="34"/>
  <c r="Y308" i="34"/>
  <c r="U308" i="34"/>
  <c r="A308" i="34"/>
  <c r="Y1687" i="34"/>
  <c r="U1687" i="34"/>
  <c r="A1687" i="34"/>
  <c r="Y1727" i="34"/>
  <c r="U1727" i="34"/>
  <c r="A1727" i="34"/>
  <c r="Y1748" i="34"/>
  <c r="U1748" i="34"/>
  <c r="A1748" i="34"/>
  <c r="Y1796" i="34"/>
  <c r="U1796" i="34"/>
  <c r="A1796" i="34"/>
  <c r="Y1724" i="34"/>
  <c r="U1724" i="34"/>
  <c r="A1724" i="34"/>
  <c r="Y509" i="34"/>
  <c r="U509" i="34"/>
  <c r="A509" i="34"/>
  <c r="Y159" i="34"/>
  <c r="U159" i="34"/>
  <c r="A159" i="34"/>
  <c r="Y4133" i="34"/>
  <c r="U4133" i="34"/>
  <c r="A4133" i="34"/>
  <c r="Y4157" i="34"/>
  <c r="U4157" i="34"/>
  <c r="A4157" i="34"/>
  <c r="U55" i="34"/>
  <c r="Y55" i="34"/>
  <c r="A55" i="34"/>
  <c r="Y374" i="34"/>
  <c r="U374" i="34"/>
  <c r="A374" i="34"/>
  <c r="Y161" i="34"/>
  <c r="U161" i="34"/>
  <c r="A161" i="34"/>
  <c r="Y4126" i="34"/>
  <c r="U4126" i="34"/>
  <c r="A4126" i="34"/>
  <c r="Y4122" i="34"/>
  <c r="U4122" i="34"/>
  <c r="A4122" i="34"/>
  <c r="Y4105" i="34"/>
  <c r="U4105" i="34"/>
  <c r="A4105" i="34"/>
  <c r="Y4101" i="34"/>
  <c r="U4101" i="34"/>
  <c r="A4101" i="34"/>
  <c r="Y4097" i="34"/>
  <c r="U4097" i="34"/>
  <c r="A4097" i="34"/>
  <c r="Y210" i="34"/>
  <c r="A210" i="34"/>
  <c r="Y225" i="34"/>
  <c r="U225" i="34"/>
  <c r="A225" i="34"/>
  <c r="Y274" i="34"/>
  <c r="U274" i="34"/>
  <c r="A274" i="34"/>
  <c r="Y371" i="34"/>
  <c r="U371" i="34"/>
  <c r="A371" i="34"/>
  <c r="Y423" i="34"/>
  <c r="U423" i="34"/>
  <c r="A423" i="34"/>
  <c r="Y460" i="34"/>
  <c r="U460" i="34"/>
  <c r="A460" i="34"/>
  <c r="Y1794" i="34"/>
  <c r="U1794" i="34"/>
  <c r="A1794" i="34"/>
  <c r="Y2028" i="34"/>
  <c r="U2028" i="34"/>
  <c r="A2028" i="34"/>
  <c r="U2098" i="34"/>
  <c r="Y2098" i="34"/>
  <c r="A2098" i="34"/>
  <c r="U2074" i="34"/>
  <c r="Y2074" i="34"/>
  <c r="A2074" i="34"/>
  <c r="U2102" i="34"/>
  <c r="Y2102" i="34"/>
  <c r="A2102" i="34"/>
  <c r="Y4380" i="34"/>
  <c r="U4380" i="34"/>
  <c r="A4380" i="34"/>
  <c r="Y4387" i="34"/>
  <c r="U4387" i="34"/>
  <c r="A4387" i="34"/>
  <c r="Y4398" i="34"/>
  <c r="U4398" i="34"/>
  <c r="A4398" i="34"/>
  <c r="Y4403" i="34"/>
  <c r="U4403" i="34"/>
  <c r="A4403" i="34"/>
  <c r="Y4289" i="34"/>
  <c r="U4289" i="34"/>
  <c r="A4289" i="34"/>
  <c r="Y4319" i="34"/>
  <c r="U4319" i="34"/>
  <c r="A4319" i="34"/>
  <c r="Y4324" i="34"/>
  <c r="U4324" i="34"/>
  <c r="A4324" i="34"/>
  <c r="Y4347" i="34"/>
  <c r="U4347" i="34"/>
  <c r="A4347" i="34"/>
  <c r="Y4351" i="34"/>
  <c r="U4351" i="34"/>
  <c r="A4351" i="34"/>
  <c r="Y4236" i="34"/>
  <c r="U4236" i="34"/>
  <c r="A4236" i="34"/>
  <c r="Y4240" i="34"/>
  <c r="U4240" i="34"/>
  <c r="A4240" i="34"/>
  <c r="Y4244" i="34"/>
  <c r="U4244" i="34"/>
  <c r="A4244" i="34"/>
  <c r="Y4291" i="34"/>
  <c r="U4291" i="34"/>
  <c r="A4291" i="34"/>
  <c r="Y4297" i="34"/>
  <c r="U4297" i="34"/>
  <c r="A4297" i="34"/>
  <c r="Y4302" i="34"/>
  <c r="U4302" i="34"/>
  <c r="A4302" i="34"/>
  <c r="Y4328" i="34"/>
  <c r="U4328" i="34"/>
  <c r="A4328" i="34"/>
  <c r="Y4333" i="34"/>
  <c r="U4333" i="34"/>
  <c r="A4333" i="34"/>
  <c r="Y4355" i="34"/>
  <c r="U4355" i="34"/>
  <c r="A4355" i="34"/>
  <c r="Y4359" i="34"/>
  <c r="U4359" i="34"/>
  <c r="A4359" i="34"/>
  <c r="Y312" i="34"/>
  <c r="U312" i="34"/>
  <c r="A312" i="34"/>
  <c r="Y4249" i="34"/>
  <c r="U4249" i="34"/>
  <c r="A4249" i="34"/>
  <c r="Y4257" i="34"/>
  <c r="U4257" i="34"/>
  <c r="A4257" i="34"/>
  <c r="Y4369" i="34"/>
  <c r="U4369" i="34"/>
  <c r="A4369" i="34"/>
  <c r="Y4201" i="34"/>
  <c r="U4201" i="34"/>
  <c r="A4201" i="34"/>
  <c r="Y4207" i="34"/>
  <c r="U4207" i="34"/>
  <c r="A4207" i="34"/>
  <c r="Y4213" i="34"/>
  <c r="U4213" i="34"/>
  <c r="A4213" i="34"/>
  <c r="Y4262" i="34"/>
  <c r="U4262" i="34"/>
  <c r="A4262" i="34"/>
  <c r="Y4266" i="34"/>
  <c r="U4266" i="34"/>
  <c r="A4266" i="34"/>
  <c r="Y4305" i="34"/>
  <c r="U4305" i="34"/>
  <c r="A4305" i="34"/>
  <c r="Y4360" i="34"/>
  <c r="U4360" i="34"/>
  <c r="A4360" i="34"/>
  <c r="Y4181" i="34"/>
  <c r="U4181" i="34"/>
  <c r="A4181" i="34"/>
  <c r="Y4168" i="34"/>
  <c r="U4168" i="34"/>
  <c r="A4168" i="34"/>
  <c r="Y4172" i="34"/>
  <c r="U4172" i="34"/>
  <c r="A4172" i="34"/>
  <c r="Y4176" i="34"/>
  <c r="U4176" i="34"/>
  <c r="A4176" i="34"/>
  <c r="Y4183" i="34"/>
  <c r="U4183" i="34"/>
  <c r="A4183" i="34"/>
  <c r="Y4188" i="34"/>
  <c r="U4188" i="34"/>
  <c r="A4188" i="34"/>
  <c r="Y4216" i="34"/>
  <c r="U4216" i="34"/>
  <c r="A4216" i="34"/>
  <c r="Y4220" i="34"/>
  <c r="U4220" i="34"/>
  <c r="A4220" i="34"/>
  <c r="Y4195" i="34"/>
  <c r="U4195" i="34"/>
  <c r="A4195" i="34"/>
  <c r="Y4274" i="34"/>
  <c r="U4274" i="34"/>
  <c r="A4274" i="34"/>
  <c r="Y4226" i="34"/>
  <c r="U4226" i="34"/>
  <c r="A4226" i="34"/>
  <c r="Y4231" i="34"/>
  <c r="U4231" i="34"/>
  <c r="A4231" i="34"/>
  <c r="Y4278" i="34"/>
  <c r="U4278" i="34"/>
  <c r="A4278" i="34"/>
  <c r="Y4283" i="34"/>
  <c r="U4283" i="34"/>
  <c r="A4283" i="34"/>
  <c r="U4140" i="34"/>
  <c r="A4140" i="34"/>
  <c r="Y4144" i="34"/>
  <c r="U4144" i="34"/>
  <c r="A4144" i="34"/>
  <c r="U59" i="34"/>
  <c r="Y59" i="34"/>
  <c r="A59" i="34"/>
  <c r="Y496" i="34"/>
  <c r="U496" i="34"/>
  <c r="A496" i="34"/>
  <c r="Y513" i="34"/>
  <c r="U513" i="34"/>
  <c r="A513" i="34"/>
  <c r="Y266" i="34"/>
  <c r="U266" i="34"/>
  <c r="A266" i="34"/>
  <c r="Y4304" i="34"/>
  <c r="U4304" i="34"/>
  <c r="A4304" i="34"/>
  <c r="Y4312" i="34"/>
  <c r="U4312" i="34"/>
  <c r="A4312" i="34"/>
  <c r="Y4309" i="34"/>
  <c r="U4309" i="34"/>
  <c r="A4309" i="34"/>
  <c r="Y4335" i="34"/>
  <c r="U4335" i="34"/>
  <c r="A4335" i="34"/>
  <c r="Y1708" i="34"/>
  <c r="U1708" i="34"/>
  <c r="A1708" i="34"/>
  <c r="Y1799" i="34"/>
  <c r="U1799" i="34"/>
  <c r="A1799" i="34"/>
  <c r="Y2016" i="34"/>
  <c r="U2016" i="34"/>
  <c r="A2016" i="34"/>
  <c r="U2268" i="34"/>
  <c r="Y2268" i="34"/>
  <c r="A2268" i="34"/>
  <c r="U2172" i="34"/>
  <c r="Y2172" i="34"/>
  <c r="A2172" i="34"/>
  <c r="U2175" i="34"/>
  <c r="Y2175" i="34"/>
  <c r="A2175" i="34"/>
  <c r="Y4082" i="34"/>
  <c r="U4082" i="34"/>
  <c r="A4082" i="34"/>
  <c r="Y129" i="34"/>
  <c r="U129" i="34"/>
  <c r="A129" i="34"/>
  <c r="Y100" i="34"/>
  <c r="U100" i="34"/>
  <c r="A100" i="34"/>
  <c r="Y499" i="34"/>
  <c r="U499" i="34"/>
  <c r="A499" i="34"/>
  <c r="Y375" i="34"/>
  <c r="U375" i="34"/>
  <c r="A375" i="34"/>
  <c r="Y4115" i="34"/>
  <c r="U4115" i="34"/>
  <c r="A4115" i="34"/>
  <c r="Y4119" i="34"/>
  <c r="U4119" i="34"/>
  <c r="A4119" i="34"/>
  <c r="Y4150" i="34"/>
  <c r="U4150" i="34"/>
  <c r="A4150" i="34"/>
  <c r="Y4078" i="34"/>
  <c r="U4078" i="34"/>
  <c r="A4078" i="34"/>
  <c r="Y911" i="34"/>
  <c r="U911" i="34"/>
  <c r="A911" i="34"/>
  <c r="Y602" i="34"/>
  <c r="U602" i="34"/>
  <c r="A602" i="34"/>
  <c r="U1250" i="34"/>
  <c r="Y1250" i="34"/>
  <c r="A1250" i="34"/>
  <c r="U1397" i="34"/>
  <c r="Y1397" i="34"/>
  <c r="A1397" i="34"/>
  <c r="U1423" i="34"/>
  <c r="Y1423" i="34"/>
  <c r="A1423" i="34"/>
  <c r="Y1603" i="34"/>
  <c r="U1603" i="34"/>
  <c r="A1603" i="34"/>
  <c r="Y410" i="34"/>
  <c r="U410" i="34"/>
  <c r="A410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Y808" i="34"/>
  <c r="U808" i="34"/>
  <c r="A808" i="34"/>
  <c r="Y653" i="34"/>
  <c r="U653" i="34"/>
  <c r="A653" i="34"/>
  <c r="U1117" i="34"/>
  <c r="Y1117" i="34"/>
  <c r="A1117" i="34"/>
  <c r="Y919" i="34"/>
  <c r="U919" i="34"/>
  <c r="A919" i="34"/>
  <c r="U1094" i="34"/>
  <c r="Y1094" i="34"/>
  <c r="A1094" i="34"/>
  <c r="Y678" i="34"/>
  <c r="U678" i="34"/>
  <c r="A678" i="34"/>
  <c r="Y936" i="34"/>
  <c r="U936" i="34"/>
  <c r="A936" i="34"/>
  <c r="Y938" i="34"/>
  <c r="U938" i="34"/>
  <c r="A938" i="34"/>
  <c r="Y606" i="34"/>
  <c r="U606" i="34"/>
  <c r="A606" i="34"/>
  <c r="Y613" i="34"/>
  <c r="U613" i="34"/>
  <c r="A613" i="34"/>
  <c r="Y619" i="34"/>
  <c r="U619" i="34"/>
  <c r="A619" i="34"/>
  <c r="Y628" i="34"/>
  <c r="U628" i="34"/>
  <c r="A628" i="34"/>
  <c r="U632" i="34"/>
  <c r="A632" i="34"/>
  <c r="Y637" i="34"/>
  <c r="U637" i="34"/>
  <c r="A637" i="34"/>
  <c r="Y642" i="34"/>
  <c r="U642" i="34"/>
  <c r="A642" i="34"/>
  <c r="Y646" i="34"/>
  <c r="U646" i="34"/>
  <c r="A646" i="34"/>
  <c r="Y669" i="34"/>
  <c r="U669" i="34"/>
  <c r="A669" i="34"/>
  <c r="Y809" i="34"/>
  <c r="U809" i="34"/>
  <c r="A809" i="34"/>
  <c r="Y813" i="34"/>
  <c r="U813" i="34"/>
  <c r="A813" i="34"/>
  <c r="Y817" i="34"/>
  <c r="U817" i="34"/>
  <c r="A817" i="34"/>
  <c r="Y833" i="34"/>
  <c r="U833" i="34"/>
  <c r="A833" i="34"/>
  <c r="Y881" i="34"/>
  <c r="U881" i="34"/>
  <c r="A881" i="34"/>
  <c r="Y899" i="34"/>
  <c r="U899" i="34"/>
  <c r="A899" i="34"/>
  <c r="Y869" i="34"/>
  <c r="U869" i="34"/>
  <c r="A869" i="34"/>
  <c r="Y845" i="34"/>
  <c r="U845" i="34"/>
  <c r="A845" i="34"/>
  <c r="Y900" i="34"/>
  <c r="U900" i="34"/>
  <c r="A900" i="34"/>
  <c r="Y850" i="34"/>
  <c r="U850" i="34"/>
  <c r="A850" i="34"/>
  <c r="Y836" i="34"/>
  <c r="U836" i="34"/>
  <c r="A836" i="34"/>
  <c r="Y862" i="34"/>
  <c r="U862" i="34"/>
  <c r="A862" i="34"/>
  <c r="Y890" i="34"/>
  <c r="U890" i="34"/>
  <c r="A890" i="34"/>
  <c r="Y855" i="34"/>
  <c r="U855" i="34"/>
  <c r="A855" i="34"/>
  <c r="Y854" i="34"/>
  <c r="U854" i="34"/>
  <c r="A854" i="34"/>
  <c r="Y863" i="34"/>
  <c r="U863" i="34"/>
  <c r="A863" i="34"/>
  <c r="Y859" i="34"/>
  <c r="U859" i="34"/>
  <c r="A859" i="34"/>
  <c r="Y870" i="34"/>
  <c r="U870" i="34"/>
  <c r="A870" i="34"/>
  <c r="Y838" i="34"/>
  <c r="U838" i="34"/>
  <c r="A838" i="34"/>
  <c r="Y905" i="34"/>
  <c r="U905" i="34"/>
  <c r="A905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Y1111" i="34"/>
  <c r="A1111" i="34"/>
  <c r="U1114" i="34"/>
  <c r="Y1114" i="34"/>
  <c r="A1114" i="34"/>
  <c r="U1196" i="34"/>
  <c r="Y1196" i="34"/>
  <c r="A1196" i="34"/>
  <c r="U1194" i="34"/>
  <c r="Y1194" i="34"/>
  <c r="A1194" i="34"/>
  <c r="Y1243" i="34"/>
  <c r="U1243" i="34"/>
  <c r="A1243" i="34"/>
  <c r="Y1214" i="34"/>
  <c r="U1214" i="34"/>
  <c r="A1214" i="34"/>
  <c r="U1150" i="34"/>
  <c r="Y1150" i="34"/>
  <c r="A1150" i="34"/>
  <c r="U1180" i="34"/>
  <c r="Y1180" i="34"/>
  <c r="A1180" i="34"/>
  <c r="U1204" i="34"/>
  <c r="Y1204" i="34"/>
  <c r="A1204" i="34"/>
  <c r="Y1620" i="34"/>
  <c r="U1620" i="34"/>
  <c r="A1620" i="34"/>
  <c r="Y1623" i="34"/>
  <c r="U1623" i="34"/>
  <c r="A1623" i="34"/>
  <c r="Y1659" i="34"/>
  <c r="U1659" i="34"/>
  <c r="A1659" i="34"/>
  <c r="Y1669" i="34"/>
  <c r="U1669" i="34"/>
  <c r="A1669" i="34"/>
  <c r="Y1679" i="34"/>
  <c r="U1679" i="34"/>
  <c r="A1679" i="34"/>
  <c r="Y1622" i="34"/>
  <c r="U1622" i="34"/>
  <c r="A1622" i="34"/>
  <c r="Y1653" i="34"/>
  <c r="U1653" i="34"/>
  <c r="A1653" i="34"/>
  <c r="Y1641" i="34"/>
  <c r="U1641" i="34"/>
  <c r="A1641" i="34"/>
  <c r="Y1634" i="34"/>
  <c r="U1634" i="34"/>
  <c r="A1634" i="34"/>
  <c r="Y1638" i="34"/>
  <c r="U1638" i="34"/>
  <c r="A1638" i="34"/>
  <c r="Y1644" i="34"/>
  <c r="U1644" i="34"/>
  <c r="A1644" i="34"/>
  <c r="Y1642" i="34"/>
  <c r="U1642" i="34"/>
  <c r="A1642" i="34"/>
  <c r="Y1614" i="34"/>
  <c r="U1614" i="34"/>
  <c r="A1614" i="34"/>
  <c r="Y1609" i="34"/>
  <c r="U1609" i="34"/>
  <c r="A1609" i="34"/>
  <c r="Y1605" i="34"/>
  <c r="U1605" i="34"/>
  <c r="A1605" i="34"/>
  <c r="Y1581" i="34"/>
  <c r="U1581" i="34"/>
  <c r="A1581" i="34"/>
  <c r="U1441" i="34"/>
  <c r="Y1441" i="34"/>
  <c r="A1441" i="34"/>
  <c r="U1437" i="34"/>
  <c r="Y1437" i="34"/>
  <c r="A1437" i="34"/>
  <c r="U1414" i="34"/>
  <c r="Y1414" i="34"/>
  <c r="A1414" i="34"/>
  <c r="U1410" i="34"/>
  <c r="Y1410" i="34"/>
  <c r="A1410" i="34"/>
  <c r="U1394" i="34"/>
  <c r="Y1394" i="34"/>
  <c r="A1394" i="34"/>
  <c r="U1389" i="34"/>
  <c r="Y1389" i="34"/>
  <c r="A1389" i="34"/>
  <c r="U1379" i="34"/>
  <c r="Y1379" i="34"/>
  <c r="A1379" i="34"/>
  <c r="U1360" i="34"/>
  <c r="Y1360" i="34"/>
  <c r="A1360" i="34"/>
  <c r="U1356" i="34"/>
  <c r="Y1356" i="34"/>
  <c r="A1356" i="34"/>
  <c r="U1352" i="34"/>
  <c r="Y1352" i="34"/>
  <c r="A1352" i="34"/>
  <c r="U1348" i="34"/>
  <c r="Y1348" i="34"/>
  <c r="A1348" i="34"/>
  <c r="U1344" i="34"/>
  <c r="Y1344" i="34"/>
  <c r="A1344" i="34"/>
  <c r="U1340" i="34"/>
  <c r="Y1340" i="34"/>
  <c r="A1340" i="34"/>
  <c r="U1336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U1320" i="34"/>
  <c r="Y1320" i="34"/>
  <c r="A1320" i="34"/>
  <c r="U1316" i="34"/>
  <c r="Y1316" i="34"/>
  <c r="A1316" i="34"/>
  <c r="U1292" i="34"/>
  <c r="Y1292" i="34"/>
  <c r="A1292" i="34"/>
  <c r="U1285" i="34"/>
  <c r="Y1285" i="34"/>
  <c r="A1285" i="34"/>
  <c r="U1281" i="34"/>
  <c r="Y1281" i="34"/>
  <c r="A1281" i="34"/>
  <c r="U1277" i="34"/>
  <c r="Y1277" i="34"/>
  <c r="A1277" i="34"/>
  <c r="U1266" i="34"/>
  <c r="Y1266" i="34"/>
  <c r="A1266" i="34"/>
  <c r="U1159" i="34"/>
  <c r="Y1159" i="34"/>
  <c r="A1159" i="34"/>
  <c r="U1151" i="34"/>
  <c r="Y1151" i="34"/>
  <c r="A1151" i="34"/>
  <c r="U1190" i="34"/>
  <c r="Y1190" i="34"/>
  <c r="A1190" i="34"/>
  <c r="U1202" i="34"/>
  <c r="Y1202" i="34"/>
  <c r="A1202" i="34"/>
  <c r="Y1237" i="34"/>
  <c r="U1237" i="34"/>
  <c r="A1237" i="34"/>
  <c r="U1177" i="34"/>
  <c r="Y1177" i="34"/>
  <c r="A1177" i="34"/>
  <c r="U1147" i="34"/>
  <c r="Y1147" i="34"/>
  <c r="A1147" i="34"/>
  <c r="Y1219" i="34"/>
  <c r="U1219" i="34"/>
  <c r="A1219" i="34"/>
  <c r="U1139" i="34"/>
  <c r="Y1139" i="34"/>
  <c r="A1139" i="34"/>
  <c r="Y1216" i="34"/>
  <c r="U1216" i="34"/>
  <c r="A1216" i="34"/>
  <c r="U1170" i="34"/>
  <c r="Y1170" i="34"/>
  <c r="A1170" i="34"/>
  <c r="U1171" i="34"/>
  <c r="Y1171" i="34"/>
  <c r="A1171" i="34"/>
  <c r="U1166" i="34"/>
  <c r="Y1166" i="34"/>
  <c r="A1166" i="34"/>
  <c r="U1197" i="34"/>
  <c r="Y1197" i="34"/>
  <c r="A1197" i="34"/>
  <c r="Y1241" i="34"/>
  <c r="U1241" i="34"/>
  <c r="A1241" i="34"/>
  <c r="U1168" i="34"/>
  <c r="Y1168" i="34"/>
  <c r="A1168" i="34"/>
  <c r="U1162" i="34"/>
  <c r="Y1162" i="34"/>
  <c r="A1162" i="34"/>
  <c r="Y1211" i="34"/>
  <c r="U1211" i="34"/>
  <c r="A1211" i="34"/>
  <c r="U1156" i="34"/>
  <c r="Y1156" i="34"/>
  <c r="A1156" i="34"/>
  <c r="Y1233" i="34"/>
  <c r="U1233" i="34"/>
  <c r="A1233" i="34"/>
  <c r="U1112" i="34"/>
  <c r="Y1112" i="34"/>
  <c r="A1112" i="34"/>
  <c r="Y626" i="34"/>
  <c r="U626" i="34"/>
  <c r="A626" i="34"/>
  <c r="U1419" i="34"/>
  <c r="Y1419" i="34"/>
  <c r="A1419" i="34"/>
  <c r="U1406" i="34"/>
  <c r="Y1406" i="34"/>
  <c r="A1406" i="34"/>
  <c r="U1383" i="34"/>
  <c r="Y1383" i="34"/>
  <c r="A1383" i="34"/>
  <c r="U1576" i="34"/>
  <c r="Y1576" i="34"/>
  <c r="A1576" i="34"/>
  <c r="U1089" i="34"/>
  <c r="Y1089" i="34"/>
  <c r="A1089" i="34"/>
  <c r="U953" i="34"/>
  <c r="Y953" i="34"/>
  <c r="A953" i="34"/>
  <c r="U957" i="34"/>
  <c r="Y957" i="34"/>
  <c r="A957" i="34"/>
  <c r="U1263" i="34"/>
  <c r="Y1263" i="34"/>
  <c r="A1263" i="34"/>
  <c r="U1259" i="34"/>
  <c r="Y1259" i="34"/>
  <c r="A1259" i="34"/>
  <c r="U1255" i="34"/>
  <c r="Y1255" i="34"/>
  <c r="A1255" i="34"/>
  <c r="U1373" i="34"/>
  <c r="Y1373" i="34"/>
  <c r="A1373" i="34"/>
  <c r="U1369" i="34"/>
  <c r="Y1369" i="34"/>
  <c r="A1369" i="34"/>
  <c r="U1365" i="34"/>
  <c r="Y1365" i="34"/>
  <c r="A1365" i="34"/>
  <c r="U1572" i="34"/>
  <c r="Y1572" i="34"/>
  <c r="A1572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541" i="34"/>
  <c r="U541" i="34"/>
  <c r="A541" i="34"/>
  <c r="Y4151" i="34"/>
  <c r="U4151" i="34"/>
  <c r="A4151" i="34"/>
  <c r="Y4111" i="34"/>
  <c r="U4111" i="34"/>
  <c r="A4111" i="34"/>
  <c r="Y4089" i="34"/>
  <c r="U4089" i="34"/>
  <c r="A4089" i="34"/>
  <c r="Y4393" i="34"/>
  <c r="U4393" i="34"/>
  <c r="A4393" i="34"/>
  <c r="Y4381" i="34"/>
  <c r="U4381" i="34"/>
  <c r="A4381" i="34"/>
  <c r="Y4373" i="34"/>
  <c r="U4373" i="34"/>
  <c r="A4373" i="34"/>
  <c r="Y4365" i="34"/>
  <c r="U4365" i="34"/>
  <c r="A4365" i="34"/>
  <c r="Y4361" i="34"/>
  <c r="U4361" i="34"/>
  <c r="A4361" i="34"/>
  <c r="Y4341" i="34"/>
  <c r="U4341" i="34"/>
  <c r="A4341" i="34"/>
  <c r="Y4321" i="34"/>
  <c r="U4321" i="34"/>
  <c r="A4321" i="34"/>
  <c r="Y4317" i="34"/>
  <c r="U4317" i="34"/>
  <c r="A4317" i="34"/>
  <c r="Y4253" i="34"/>
  <c r="U4253" i="34"/>
  <c r="A4253" i="34"/>
  <c r="Y4197" i="34"/>
  <c r="U4197" i="34"/>
  <c r="A4197" i="34"/>
  <c r="Y4193" i="34"/>
  <c r="U4193" i="34"/>
  <c r="A4193" i="34"/>
  <c r="Y4189" i="34"/>
  <c r="U4189" i="34"/>
  <c r="A4189" i="34"/>
  <c r="Y4185" i="34"/>
  <c r="U4185" i="34"/>
  <c r="A4185" i="34"/>
  <c r="Y324" i="34"/>
  <c r="U324" i="34"/>
  <c r="A324" i="34"/>
  <c r="Y316" i="34"/>
  <c r="U316" i="34"/>
  <c r="A316" i="34"/>
  <c r="Y146" i="34"/>
  <c r="U146" i="34"/>
  <c r="A146" i="34"/>
  <c r="Y142" i="34"/>
  <c r="U142" i="34"/>
  <c r="A142" i="34"/>
  <c r="Y452" i="34"/>
  <c r="U452" i="34"/>
  <c r="A452" i="34"/>
  <c r="Y448" i="34"/>
  <c r="U448" i="34"/>
  <c r="A448" i="34"/>
  <c r="Y394" i="34"/>
  <c r="U394" i="34"/>
  <c r="A394" i="34"/>
  <c r="Y287" i="34"/>
  <c r="U287" i="34"/>
  <c r="A287" i="34"/>
  <c r="Y262" i="34"/>
  <c r="U262" i="34"/>
  <c r="A262" i="34"/>
  <c r="Y254" i="34"/>
  <c r="U254" i="34"/>
  <c r="A254" i="34"/>
  <c r="Y230" i="34"/>
  <c r="U230" i="34"/>
  <c r="A230" i="34"/>
  <c r="Y431" i="34"/>
  <c r="U431" i="34"/>
  <c r="A431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83" i="34"/>
  <c r="U583" i="34"/>
  <c r="A583" i="34"/>
  <c r="Y581" i="34"/>
  <c r="U581" i="34"/>
  <c r="A581" i="34"/>
  <c r="Y573" i="34"/>
  <c r="U573" i="34"/>
  <c r="A573" i="34"/>
  <c r="Y577" i="34"/>
  <c r="U577" i="34"/>
  <c r="A577" i="34"/>
  <c r="Y557" i="34"/>
  <c r="U557" i="34"/>
  <c r="A557" i="34"/>
  <c r="Y561" i="34"/>
  <c r="U561" i="34"/>
  <c r="A561" i="34"/>
  <c r="Y565" i="34"/>
  <c r="U565" i="34"/>
  <c r="A565" i="34"/>
  <c r="Y569" i="34"/>
  <c r="U569" i="34"/>
  <c r="A569" i="34"/>
  <c r="Y86" i="34"/>
  <c r="U86" i="34"/>
  <c r="A86" i="34"/>
  <c r="Y173" i="34"/>
  <c r="U173" i="34"/>
  <c r="A173" i="34"/>
  <c r="Y285" i="34"/>
  <c r="U285" i="34"/>
  <c r="A285" i="34"/>
  <c r="Y472" i="34"/>
  <c r="U472" i="34"/>
  <c r="A472" i="34"/>
  <c r="U1428" i="34"/>
  <c r="Y1428" i="34"/>
  <c r="A1428" i="34"/>
  <c r="U65" i="34"/>
  <c r="Y65" i="34"/>
  <c r="A65" i="34"/>
  <c r="U1408" i="34"/>
  <c r="Y1408" i="34"/>
  <c r="A1408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20" i="34"/>
  <c r="U4420" i="34"/>
  <c r="A4420" i="34"/>
  <c r="Y4424" i="34"/>
  <c r="U4424" i="34"/>
  <c r="A4424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53" i="34"/>
  <c r="U4453" i="34"/>
  <c r="A4453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92" i="34"/>
  <c r="Y4592" i="34"/>
  <c r="U4592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87" i="34"/>
  <c r="U1587" i="34"/>
  <c r="A1587" i="34"/>
  <c r="Y1600" i="34"/>
  <c r="U1600" i="34"/>
  <c r="A1600" i="34"/>
  <c r="Y1596" i="34"/>
  <c r="U1596" i="34"/>
  <c r="A1596" i="34"/>
  <c r="Y1592" i="34"/>
  <c r="U1592" i="34"/>
  <c r="A1592" i="34"/>
  <c r="Y1588" i="34"/>
  <c r="U1588" i="34"/>
  <c r="A1588" i="34"/>
  <c r="U1125" i="34"/>
  <c r="Y1125" i="34"/>
  <c r="A1125" i="34"/>
  <c r="U1129" i="34"/>
  <c r="Y1129" i="34"/>
  <c r="A1129" i="34"/>
  <c r="U1133" i="34"/>
  <c r="Y1133" i="34"/>
  <c r="A1133" i="34"/>
  <c r="U942" i="34"/>
  <c r="Y942" i="34"/>
  <c r="A942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Y908" i="34"/>
  <c r="U908" i="34"/>
  <c r="A908" i="34"/>
  <c r="U2354" i="34"/>
  <c r="Y2354" i="34"/>
  <c r="A2354" i="34"/>
  <c r="U2358" i="34"/>
  <c r="Y2358" i="34"/>
  <c r="A2358" i="34"/>
  <c r="U2362" i="34"/>
  <c r="Y2362" i="34"/>
  <c r="A2362" i="34"/>
  <c r="U2366" i="34"/>
  <c r="Y2366" i="34"/>
  <c r="A2366" i="34"/>
  <c r="U2629" i="34"/>
  <c r="Y2629" i="34"/>
  <c r="A2629" i="34"/>
  <c r="U2633" i="34"/>
  <c r="Y2633" i="34"/>
  <c r="A2633" i="34"/>
  <c r="U2637" i="34"/>
  <c r="Y2637" i="34"/>
  <c r="A2637" i="34"/>
  <c r="U2641" i="34"/>
  <c r="Y2641" i="34"/>
  <c r="A2641" i="34"/>
  <c r="Y1766" i="34"/>
  <c r="U1766" i="34"/>
  <c r="A1766" i="34"/>
  <c r="U2082" i="34"/>
  <c r="Y2082" i="34"/>
  <c r="A2082" i="34"/>
  <c r="U1427" i="34"/>
  <c r="Y1427" i="34"/>
  <c r="A1427" i="34"/>
  <c r="U1426" i="34"/>
  <c r="Y1426" i="34"/>
  <c r="A1426" i="34"/>
  <c r="U2146" i="34"/>
  <c r="Y2146" i="34"/>
  <c r="A2146" i="34"/>
  <c r="Y1801" i="34"/>
  <c r="U1801" i="34"/>
  <c r="A1801" i="34"/>
  <c r="U2154" i="34"/>
  <c r="Y2154" i="34"/>
  <c r="A2154" i="34"/>
  <c r="U2377" i="34"/>
  <c r="Y2377" i="34"/>
  <c r="A2377" i="34"/>
  <c r="U2075" i="34"/>
  <c r="Y2075" i="34"/>
  <c r="A2075" i="34"/>
  <c r="Y1697" i="34"/>
  <c r="U1697" i="34"/>
  <c r="A1697" i="34"/>
  <c r="Y1762" i="34"/>
  <c r="U1762" i="34"/>
  <c r="A1762" i="34"/>
  <c r="Y2055" i="34"/>
  <c r="U2055" i="34"/>
  <c r="A2055" i="34"/>
  <c r="U2373" i="34"/>
  <c r="Y2373" i="34"/>
  <c r="A2373" i="34"/>
  <c r="U2118" i="34"/>
  <c r="Y2118" i="34"/>
  <c r="A2118" i="34"/>
  <c r="U2369" i="34"/>
  <c r="Y2369" i="34"/>
  <c r="A2369" i="34"/>
  <c r="U2086" i="34"/>
  <c r="Y2086" i="34"/>
  <c r="A2086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U2400" i="34"/>
  <c r="Y2400" i="34"/>
  <c r="A240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0" i="34"/>
  <c r="Y2150" i="34"/>
  <c r="A2150" i="34"/>
  <c r="U2158" i="34"/>
  <c r="Y2158" i="34"/>
  <c r="A2158" i="34"/>
  <c r="U2181" i="34"/>
  <c r="Y2181" i="34"/>
  <c r="A2181" i="34"/>
  <c r="U2185" i="34"/>
  <c r="Y2185" i="34"/>
  <c r="A2185" i="34"/>
  <c r="U2113" i="34"/>
  <c r="Y2113" i="34"/>
  <c r="A2113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U2110" i="34"/>
  <c r="Y2110" i="34"/>
  <c r="A2110" i="34"/>
  <c r="Y1789" i="34"/>
  <c r="U1789" i="34"/>
  <c r="A1789" i="34"/>
  <c r="Y1851" i="34"/>
  <c r="U1851" i="34"/>
  <c r="A1851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1996" i="34"/>
  <c r="U1996" i="34"/>
  <c r="A1996" i="34"/>
  <c r="Y2050" i="34"/>
  <c r="U2050" i="34"/>
  <c r="A2050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838" i="34"/>
  <c r="U1838" i="34"/>
  <c r="A1838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U2094" i="34"/>
  <c r="Y2094" i="34"/>
  <c r="A2094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283" i="34"/>
  <c r="Y2283" i="34"/>
  <c r="A2283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1844" i="34"/>
  <c r="U1844" i="34"/>
  <c r="A1844" i="34"/>
  <c r="Y1846" i="34"/>
  <c r="U1846" i="34"/>
  <c r="A1846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823" i="34"/>
  <c r="Y4823" i="34"/>
  <c r="U4823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688" i="34"/>
  <c r="Y4688" i="34"/>
  <c r="U4688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A4640" i="34"/>
  <c r="Y4640" i="34"/>
  <c r="U4640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502" i="34"/>
  <c r="Y2502" i="34"/>
  <c r="A2502" i="34"/>
  <c r="U2480" i="34"/>
  <c r="Y2480" i="34"/>
  <c r="A2480" i="34"/>
  <c r="U2647" i="34"/>
  <c r="Y2647" i="34"/>
  <c r="A2647" i="34"/>
  <c r="U2617" i="34"/>
  <c r="Y2617" i="34"/>
  <c r="A2617" i="34"/>
  <c r="U2510" i="34"/>
  <c r="Y2510" i="34"/>
  <c r="A2510" i="34"/>
  <c r="U2606" i="34"/>
  <c r="Y2606" i="34"/>
  <c r="A2606" i="34"/>
  <c r="U2611" i="34"/>
  <c r="Y2611" i="34"/>
  <c r="A2611" i="34"/>
  <c r="U2499" i="34"/>
  <c r="Y2499" i="34"/>
  <c r="A2499" i="34"/>
  <c r="U2265" i="34"/>
  <c r="Y2265" i="34"/>
  <c r="A2265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2018" i="34"/>
  <c r="U2018" i="34"/>
  <c r="A2018" i="34"/>
  <c r="Y238" i="34"/>
  <c r="U238" i="34"/>
  <c r="A238" i="34"/>
  <c r="U1274" i="34"/>
  <c r="Y1274" i="34"/>
  <c r="A1274" i="34"/>
  <c r="Y2054" i="34"/>
  <c r="U2054" i="34"/>
  <c r="A2054" i="34"/>
  <c r="Y2743" i="34"/>
  <c r="U2743" i="34"/>
  <c r="A2743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63" i="34"/>
  <c r="Y2563" i="34"/>
  <c r="A2563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48" i="34"/>
  <c r="Y2548" i="34"/>
  <c r="A2548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9" i="34"/>
  <c r="Y4889" i="34"/>
  <c r="U4889" i="34"/>
  <c r="A4879" i="34"/>
  <c r="Y4879" i="34"/>
  <c r="U4879" i="34"/>
  <c r="A4883" i="34"/>
  <c r="Y4883" i="34"/>
  <c r="U4883" i="34"/>
  <c r="A4887" i="34"/>
  <c r="Y4887" i="34"/>
  <c r="U4887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60" i="34"/>
  <c r="Y4860" i="34"/>
  <c r="U4860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599" i="34"/>
  <c r="Y2599" i="34"/>
  <c r="A2599" i="34"/>
  <c r="U2623" i="34"/>
  <c r="Y2623" i="34"/>
  <c r="A2623" i="34"/>
  <c r="U2512" i="34"/>
  <c r="Y2512" i="34"/>
  <c r="A2512" i="34"/>
  <c r="U2595" i="34"/>
  <c r="Y2595" i="34"/>
  <c r="A2595" i="34"/>
  <c r="U2619" i="34"/>
  <c r="Y2619" i="34"/>
  <c r="A2619" i="34"/>
  <c r="U2411" i="34"/>
  <c r="Y2411" i="34"/>
  <c r="A2411" i="34"/>
  <c r="U2511" i="34"/>
  <c r="Y2511" i="34"/>
  <c r="A2511" i="34"/>
  <c r="U2403" i="34"/>
  <c r="Y2403" i="34"/>
  <c r="A2403" i="34"/>
  <c r="U2414" i="34"/>
  <c r="Y2414" i="34"/>
  <c r="A2414" i="34"/>
  <c r="U2449" i="34"/>
  <c r="Y2449" i="34"/>
  <c r="A2449" i="34"/>
  <c r="U2424" i="34"/>
  <c r="Y2424" i="34"/>
  <c r="A2424" i="34"/>
  <c r="U2426" i="34"/>
  <c r="Y2426" i="34"/>
  <c r="A2426" i="34"/>
  <c r="U2428" i="34"/>
  <c r="Y2428" i="34"/>
  <c r="A2428" i="34"/>
  <c r="U2434" i="34"/>
  <c r="Y2434" i="34"/>
  <c r="A2434" i="34"/>
  <c r="U2601" i="34"/>
  <c r="Y2601" i="34"/>
  <c r="A2601" i="34"/>
  <c r="U2521" i="34"/>
  <c r="Y2521" i="34"/>
  <c r="A2521" i="34"/>
  <c r="Y2882" i="34"/>
  <c r="U2882" i="34"/>
  <c r="A2882" i="34"/>
  <c r="Y3742" i="34"/>
  <c r="U3742" i="34"/>
  <c r="A3742" i="34"/>
  <c r="Y2827" i="34"/>
  <c r="U2827" i="34"/>
  <c r="A2827" i="34"/>
  <c r="Y2861" i="34"/>
  <c r="U2861" i="34"/>
  <c r="A2861" i="34"/>
  <c r="Y2748" i="34"/>
  <c r="U2748" i="34"/>
  <c r="A2748" i="34"/>
  <c r="Y2826" i="34"/>
  <c r="U2826" i="34"/>
  <c r="A2826" i="34"/>
  <c r="Y2898" i="34"/>
  <c r="U2898" i="34"/>
  <c r="A2898" i="34"/>
  <c r="Y2749" i="34"/>
  <c r="U2749" i="34"/>
  <c r="A2749" i="34"/>
  <c r="Y2783" i="34"/>
  <c r="U2783" i="34"/>
  <c r="A2783" i="34"/>
  <c r="Y2879" i="34"/>
  <c r="U2879" i="34"/>
  <c r="A2879" i="34"/>
  <c r="Y3585" i="34"/>
  <c r="U3585" i="34"/>
  <c r="A3585" i="34"/>
  <c r="Y3637" i="34"/>
  <c r="U3637" i="34"/>
  <c r="A3637" i="34"/>
  <c r="Y2987" i="34"/>
  <c r="U2987" i="34"/>
  <c r="A2987" i="34"/>
  <c r="Y3376" i="34"/>
  <c r="U3376" i="34"/>
  <c r="A3376" i="34"/>
  <c r="Y2890" i="34"/>
  <c r="U2890" i="34"/>
  <c r="A2890" i="34"/>
  <c r="Y2979" i="34"/>
  <c r="U2979" i="34"/>
  <c r="A2979" i="34"/>
  <c r="Y2985" i="34"/>
  <c r="U2985" i="34"/>
  <c r="A2985" i="34"/>
  <c r="Y3171" i="34"/>
  <c r="U3171" i="34"/>
  <c r="A3171" i="34"/>
  <c r="Y3181" i="34"/>
  <c r="U3181" i="34"/>
  <c r="A3181" i="34"/>
  <c r="Y3226" i="34"/>
  <c r="U3226" i="34"/>
  <c r="A3226" i="34"/>
  <c r="Y3230" i="34"/>
  <c r="U3230" i="34"/>
  <c r="A3230" i="34"/>
  <c r="Y3246" i="34"/>
  <c r="U3246" i="34"/>
  <c r="A3246" i="34"/>
  <c r="Y3098" i="34"/>
  <c r="U3098" i="34"/>
  <c r="A3098" i="34"/>
  <c r="Y3145" i="34"/>
  <c r="U3145" i="34"/>
  <c r="A3145" i="34"/>
  <c r="Y3172" i="34"/>
  <c r="U3172" i="34"/>
  <c r="A3172" i="34"/>
  <c r="Y3209" i="34"/>
  <c r="U3209" i="34"/>
  <c r="A3209" i="34"/>
  <c r="Y3352" i="34"/>
  <c r="U3352" i="34"/>
  <c r="A3352" i="34"/>
  <c r="Y3099" i="34"/>
  <c r="U3099" i="34"/>
  <c r="A3099" i="34"/>
  <c r="Y3119" i="34"/>
  <c r="U3119" i="34"/>
  <c r="A3119" i="34"/>
  <c r="Y3154" i="34"/>
  <c r="U3154" i="34"/>
  <c r="A3154" i="34"/>
  <c r="Y2755" i="34"/>
  <c r="U2755" i="34"/>
  <c r="A2755" i="34"/>
  <c r="Y4014" i="34"/>
  <c r="U4014" i="34"/>
  <c r="A4014" i="34"/>
  <c r="Y4017" i="34"/>
  <c r="U4017" i="34"/>
  <c r="A4017" i="34"/>
  <c r="Y3728" i="34"/>
  <c r="U3728" i="34"/>
  <c r="A3728" i="34"/>
  <c r="Y2758" i="34"/>
  <c r="U2758" i="34"/>
  <c r="A2758" i="34"/>
  <c r="Y2774" i="34"/>
  <c r="U2774" i="34"/>
  <c r="A2774" i="34"/>
  <c r="Y2805" i="34"/>
  <c r="U2805" i="34"/>
  <c r="A2805" i="34"/>
  <c r="Y2848" i="34"/>
  <c r="U2848" i="34"/>
  <c r="A2848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2847" i="34"/>
  <c r="U2847" i="34"/>
  <c r="A2847" i="34"/>
  <c r="Y3083" i="34"/>
  <c r="U3083" i="34"/>
  <c r="A3083" i="34"/>
  <c r="Y3085" i="34"/>
  <c r="U3085" i="34"/>
  <c r="A3085" i="34"/>
  <c r="Y3027" i="34"/>
  <c r="U3027" i="34"/>
  <c r="A3027" i="34"/>
  <c r="Y3013" i="34"/>
  <c r="U3013" i="34"/>
  <c r="A3013" i="34"/>
  <c r="Y3016" i="34"/>
  <c r="U3016" i="34"/>
  <c r="A3016" i="34"/>
  <c r="Y3019" i="34"/>
  <c r="U3019" i="34"/>
  <c r="A3019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057" i="34"/>
  <c r="U3057" i="34"/>
  <c r="A3057" i="34"/>
  <c r="Y3260" i="34"/>
  <c r="U3260" i="34"/>
  <c r="A3260" i="34"/>
  <c r="Y3262" i="34"/>
  <c r="U3262" i="34"/>
  <c r="A3262" i="34"/>
  <c r="Y2807" i="34"/>
  <c r="U2807" i="34"/>
  <c r="A2807" i="34"/>
  <c r="Y2883" i="34"/>
  <c r="U2883" i="34"/>
  <c r="A2883" i="34"/>
  <c r="Y2885" i="34"/>
  <c r="U2885" i="34"/>
  <c r="A2885" i="34"/>
  <c r="Y2887" i="34"/>
  <c r="U2887" i="34"/>
  <c r="A2887" i="34"/>
  <c r="Y3216" i="34"/>
  <c r="U3216" i="34"/>
  <c r="A3216" i="34"/>
  <c r="Y3010" i="34"/>
  <c r="U3010" i="34"/>
  <c r="A3010" i="34"/>
  <c r="Y3165" i="34"/>
  <c r="U3165" i="34"/>
  <c r="A3165" i="34"/>
  <c r="Y3088" i="34"/>
  <c r="U3088" i="34"/>
  <c r="A3088" i="34"/>
  <c r="Y3132" i="34"/>
  <c r="U3132" i="34"/>
  <c r="A3132" i="34"/>
  <c r="Y3134" i="34"/>
  <c r="U3134" i="34"/>
  <c r="A3134" i="34"/>
  <c r="Y3136" i="34"/>
  <c r="U3136" i="34"/>
  <c r="A3136" i="34"/>
  <c r="Y3138" i="34"/>
  <c r="U3138" i="34"/>
  <c r="A3138" i="34"/>
  <c r="Y2770" i="34"/>
  <c r="U2770" i="34"/>
  <c r="A2770" i="34"/>
  <c r="Y2772" i="34"/>
  <c r="U2772" i="34"/>
  <c r="A2772" i="34"/>
  <c r="Y2971" i="34"/>
  <c r="U2971" i="34"/>
  <c r="A2971" i="34"/>
  <c r="Y3131" i="34"/>
  <c r="U3131" i="34"/>
  <c r="A3131" i="34"/>
  <c r="Y2995" i="34"/>
  <c r="U2995" i="34"/>
  <c r="A2995" i="34"/>
  <c r="Y2999" i="34"/>
  <c r="U2999" i="34"/>
  <c r="A2999" i="34"/>
  <c r="Y3003" i="34"/>
  <c r="U3003" i="34"/>
  <c r="A3003" i="34"/>
  <c r="Y3007" i="34"/>
  <c r="U3007" i="34"/>
  <c r="A3007" i="34"/>
  <c r="Y3386" i="34"/>
  <c r="U3386" i="34"/>
  <c r="A3386" i="34"/>
  <c r="Y3390" i="34"/>
  <c r="U3390" i="34"/>
  <c r="A3390" i="34"/>
  <c r="Y3394" i="34"/>
  <c r="U3394" i="34"/>
  <c r="A3394" i="34"/>
  <c r="Y3398" i="34"/>
  <c r="U3398" i="34"/>
  <c r="A3398" i="34"/>
  <c r="Y3748" i="34"/>
  <c r="U3748" i="34"/>
  <c r="A3748" i="34"/>
  <c r="Y3752" i="34"/>
  <c r="U3752" i="34"/>
  <c r="A3752" i="34"/>
  <c r="Y3756" i="34"/>
  <c r="U3756" i="34"/>
  <c r="A3756" i="34"/>
  <c r="Y3760" i="34"/>
  <c r="U3760" i="34"/>
  <c r="A3760" i="34"/>
  <c r="Y2871" i="34"/>
  <c r="U2871" i="34"/>
  <c r="A2871" i="34"/>
  <c r="Y2873" i="34"/>
  <c r="U2873" i="34"/>
  <c r="A2873" i="34"/>
  <c r="Y2875" i="34"/>
  <c r="U2875" i="34"/>
  <c r="A2875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73" i="34"/>
  <c r="U3373" i="34"/>
  <c r="A3373" i="34"/>
  <c r="Y3674" i="34"/>
  <c r="U3674" i="34"/>
  <c r="A3674" i="34"/>
  <c r="Y3676" i="34"/>
  <c r="U3676" i="34"/>
  <c r="A3676" i="34"/>
  <c r="Y3587" i="34"/>
  <c r="U3587" i="34"/>
  <c r="A3587" i="34"/>
  <c r="Y3589" i="34"/>
  <c r="U3589" i="34"/>
  <c r="A3589" i="34"/>
  <c r="Y3591" i="34"/>
  <c r="U3591" i="34"/>
  <c r="A3591" i="34"/>
  <c r="Y3593" i="34"/>
  <c r="U3593" i="34"/>
  <c r="A3593" i="34"/>
  <c r="Y3672" i="34"/>
  <c r="U3672" i="34"/>
  <c r="A367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272" i="34"/>
  <c r="U3272" i="34"/>
  <c r="A3272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350" i="34"/>
  <c r="U3350" i="34"/>
  <c r="A3350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17" i="34"/>
  <c r="U3317" i="34"/>
  <c r="A3317" i="34"/>
  <c r="Y3401" i="34"/>
  <c r="U3401" i="34"/>
  <c r="A3401" i="34"/>
  <c r="Y3663" i="34"/>
  <c r="U3663" i="34"/>
  <c r="A3663" i="34"/>
  <c r="Y3670" i="34"/>
  <c r="U3670" i="34"/>
  <c r="A3670" i="34"/>
  <c r="Y3678" i="34"/>
  <c r="U3678" i="34"/>
  <c r="A3678" i="34"/>
  <c r="Y3680" i="34"/>
  <c r="U3680" i="34"/>
  <c r="A3680" i="34"/>
  <c r="Y3682" i="34"/>
  <c r="U3682" i="34"/>
  <c r="A3682" i="34"/>
  <c r="Y3531" i="34"/>
  <c r="U3531" i="34"/>
  <c r="A3531" i="34"/>
  <c r="Y3580" i="34"/>
  <c r="U3580" i="34"/>
  <c r="A3580" i="34"/>
  <c r="Y3597" i="34"/>
  <c r="U3597" i="34"/>
  <c r="A3597" i="34"/>
  <c r="Y3599" i="34"/>
  <c r="U3599" i="34"/>
  <c r="A3599" i="34"/>
  <c r="Y3601" i="34"/>
  <c r="U3601" i="34"/>
  <c r="A3601" i="34"/>
  <c r="Y3611" i="34"/>
  <c r="U3611" i="34"/>
  <c r="A3611" i="34"/>
  <c r="Y3633" i="34"/>
  <c r="U3633" i="34"/>
  <c r="A3633" i="34"/>
  <c r="Y3635" i="34"/>
  <c r="U3635" i="34"/>
  <c r="A3635" i="34"/>
  <c r="Y3641" i="34"/>
  <c r="U3641" i="34"/>
  <c r="A3641" i="34"/>
  <c r="Y3643" i="34"/>
  <c r="U3643" i="34"/>
  <c r="A3643" i="34"/>
  <c r="Y3658" i="34"/>
  <c r="U3658" i="34"/>
  <c r="A3658" i="34"/>
  <c r="Y3660" i="34"/>
  <c r="U3660" i="34"/>
  <c r="A3660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Y3527" i="34"/>
  <c r="U3527" i="34"/>
  <c r="A3527" i="34"/>
  <c r="U42" i="34"/>
  <c r="Y42" i="34"/>
  <c r="A42" i="34"/>
  <c r="U36" i="34"/>
  <c r="Y36" i="34"/>
  <c r="A36" i="34"/>
  <c r="U32" i="34"/>
  <c r="Y32" i="34"/>
  <c r="A32" i="34"/>
  <c r="Y3887" i="34"/>
  <c r="U3887" i="34"/>
  <c r="A3887" i="34"/>
  <c r="T3384" i="34"/>
  <c r="R3384" i="34"/>
  <c r="S3384" i="34"/>
  <c r="T2626" i="34"/>
  <c r="R2626" i="34"/>
  <c r="S2626" i="34"/>
  <c r="T1997" i="34"/>
  <c r="S1997" i="34"/>
  <c r="R1997" i="34"/>
  <c r="Y3090" i="34"/>
  <c r="U3090" i="34"/>
  <c r="A3090" i="34"/>
  <c r="Y3096" i="34"/>
  <c r="U3096" i="34"/>
  <c r="A3096" i="34"/>
  <c r="Y4077" i="34"/>
  <c r="U4077" i="34"/>
  <c r="A4077" i="34"/>
  <c r="Y4093" i="34"/>
  <c r="U4093" i="34"/>
  <c r="A4093" i="34"/>
  <c r="U46" i="34"/>
  <c r="Y46" i="34"/>
  <c r="A46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73" i="34"/>
  <c r="U4073" i="34"/>
  <c r="A4073" i="34"/>
  <c r="Y4091" i="34"/>
  <c r="U4091" i="34"/>
  <c r="A4091" i="34"/>
  <c r="Y473" i="34"/>
  <c r="U473" i="34"/>
  <c r="A473" i="34"/>
  <c r="Y537" i="34"/>
  <c r="U537" i="34"/>
  <c r="A537" i="34"/>
  <c r="U1248" i="34"/>
  <c r="Y1248" i="34"/>
  <c r="A1248" i="34"/>
  <c r="Y4377" i="34"/>
  <c r="U4377" i="34"/>
  <c r="A4377" i="34"/>
  <c r="Y4391" i="34"/>
  <c r="U4391" i="34"/>
  <c r="A4391" i="34"/>
  <c r="Y1701" i="34"/>
  <c r="U1701" i="34"/>
  <c r="A1701" i="34"/>
  <c r="Y1734" i="34"/>
  <c r="U1734" i="34"/>
  <c r="A1734" i="34"/>
  <c r="Y1763" i="34"/>
  <c r="U1763" i="34"/>
  <c r="A1763" i="34"/>
  <c r="Y415" i="34"/>
  <c r="U415" i="34"/>
  <c r="A415" i="34"/>
  <c r="Y512" i="34"/>
  <c r="U512" i="34"/>
  <c r="A512" i="34"/>
  <c r="Y342" i="34"/>
  <c r="U342" i="34"/>
  <c r="A342" i="34"/>
  <c r="Y4134" i="34"/>
  <c r="U4134" i="34"/>
  <c r="A4134" i="34"/>
  <c r="Y4158" i="34"/>
  <c r="U4158" i="34"/>
  <c r="A4158" i="34"/>
  <c r="Y395" i="34"/>
  <c r="U395" i="34"/>
  <c r="A395" i="34"/>
  <c r="U54" i="34"/>
  <c r="Y54" i="34"/>
  <c r="A54" i="34"/>
  <c r="Y292" i="34"/>
  <c r="U292" i="34"/>
  <c r="A292" i="34"/>
  <c r="Y4129" i="34"/>
  <c r="U4129" i="34"/>
  <c r="A4129" i="34"/>
  <c r="Y4125" i="34"/>
  <c r="U4125" i="34"/>
  <c r="A4125" i="34"/>
  <c r="Y4112" i="34"/>
  <c r="U4112" i="34"/>
  <c r="A4112" i="34"/>
  <c r="Y4108" i="34"/>
  <c r="U4108" i="34"/>
  <c r="A4108" i="34"/>
  <c r="Y4104" i="34"/>
  <c r="U4104" i="34"/>
  <c r="A4104" i="34"/>
  <c r="Y4100" i="34"/>
  <c r="U4100" i="34"/>
  <c r="A4100" i="34"/>
  <c r="Y4096" i="34"/>
  <c r="U4096" i="34"/>
  <c r="A4096" i="34"/>
  <c r="Y211" i="34"/>
  <c r="U211" i="34"/>
  <c r="A211" i="34"/>
  <c r="Y231" i="34"/>
  <c r="U231" i="34"/>
  <c r="A231" i="34"/>
  <c r="Y277" i="34"/>
  <c r="U277" i="34"/>
  <c r="A277" i="34"/>
  <c r="Y372" i="34"/>
  <c r="U372" i="34"/>
  <c r="A372" i="34"/>
  <c r="Y432" i="34"/>
  <c r="U432" i="34"/>
  <c r="A432" i="34"/>
  <c r="Y463" i="34"/>
  <c r="U463" i="34"/>
  <c r="A463" i="34"/>
  <c r="Y1764" i="34"/>
  <c r="U1764" i="34"/>
  <c r="A1764" i="34"/>
  <c r="Y1797" i="34"/>
  <c r="U1797" i="34"/>
  <c r="A1797" i="34"/>
  <c r="Y2030" i="34"/>
  <c r="U2030" i="34"/>
  <c r="A2030" i="34"/>
  <c r="Y2025" i="34"/>
  <c r="U2025" i="34"/>
  <c r="A2025" i="34"/>
  <c r="U2081" i="34"/>
  <c r="Y2081" i="34"/>
  <c r="A2081" i="34"/>
  <c r="U2100" i="34"/>
  <c r="Y2100" i="34"/>
  <c r="A2100" i="34"/>
  <c r="Y4383" i="34"/>
  <c r="U4383" i="34"/>
  <c r="A4383" i="34"/>
  <c r="Y4389" i="34"/>
  <c r="U4389" i="34"/>
  <c r="A4389" i="34"/>
  <c r="Y4399" i="34"/>
  <c r="U4399" i="34"/>
  <c r="A4399" i="34"/>
  <c r="Y4405" i="34"/>
  <c r="U4405" i="34"/>
  <c r="A4405" i="34"/>
  <c r="Y4315" i="34"/>
  <c r="U4315" i="34"/>
  <c r="A4315" i="34"/>
  <c r="Y4320" i="34"/>
  <c r="U4320" i="34"/>
  <c r="A4320" i="34"/>
  <c r="Y4344" i="34"/>
  <c r="U4344" i="34"/>
  <c r="A4344" i="34"/>
  <c r="Y4348" i="34"/>
  <c r="U4348" i="34"/>
  <c r="A4348" i="34"/>
  <c r="Y4363" i="34"/>
  <c r="U4363" i="34"/>
  <c r="A4363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8" i="34"/>
  <c r="U4298" i="34"/>
  <c r="A4298" i="34"/>
  <c r="Y4303" i="34"/>
  <c r="U4303" i="34"/>
  <c r="A4303" i="34"/>
  <c r="Y4329" i="34"/>
  <c r="U4329" i="34"/>
  <c r="A4329" i="34"/>
  <c r="Y4352" i="34"/>
  <c r="U4352" i="34"/>
  <c r="A4352" i="34"/>
  <c r="Y4356" i="34"/>
  <c r="U4356" i="34"/>
  <c r="A4356" i="34"/>
  <c r="Y4366" i="34"/>
  <c r="U4366" i="34"/>
  <c r="A4366" i="34"/>
  <c r="Y314" i="34"/>
  <c r="U314" i="34"/>
  <c r="A314" i="34"/>
  <c r="Y4254" i="34"/>
  <c r="U4254" i="34"/>
  <c r="A4254" i="34"/>
  <c r="Y4258" i="34"/>
  <c r="U4258" i="34"/>
  <c r="A4258" i="34"/>
  <c r="Y4370" i="34"/>
  <c r="U4370" i="34"/>
  <c r="A4370" i="34"/>
  <c r="Y4202" i="34"/>
  <c r="U4202" i="34"/>
  <c r="A4202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13" i="34"/>
  <c r="U4313" i="34"/>
  <c r="A4313" i="34"/>
  <c r="Y4362" i="34"/>
  <c r="U4362" i="34"/>
  <c r="A43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4" i="34"/>
  <c r="U4184" i="34"/>
  <c r="A4184" i="34"/>
  <c r="Y4190" i="34"/>
  <c r="U4190" i="34"/>
  <c r="A4190" i="34"/>
  <c r="Y4217" i="34"/>
  <c r="U4217" i="34"/>
  <c r="A4217" i="34"/>
  <c r="Y4221" i="34"/>
  <c r="U4221" i="34"/>
  <c r="A4221" i="34"/>
  <c r="Y4198" i="34"/>
  <c r="U4198" i="34"/>
  <c r="A4198" i="34"/>
  <c r="Y4275" i="34"/>
  <c r="U4275" i="34"/>
  <c r="A4275" i="34"/>
  <c r="Y4227" i="34"/>
  <c r="U4227" i="34"/>
  <c r="A4227" i="34"/>
  <c r="Y4233" i="34"/>
  <c r="U4233" i="34"/>
  <c r="A4233" i="34"/>
  <c r="Y4279" i="34"/>
  <c r="U4279" i="34"/>
  <c r="A4279" i="34"/>
  <c r="Y4285" i="34"/>
  <c r="U4285" i="34"/>
  <c r="A4285" i="34"/>
  <c r="Y4141" i="34"/>
  <c r="U4141" i="34"/>
  <c r="A4141" i="34"/>
  <c r="Y4145" i="34"/>
  <c r="U4145" i="34"/>
  <c r="A4145" i="34"/>
  <c r="U60" i="34"/>
  <c r="Y60" i="34"/>
  <c r="A60" i="34"/>
  <c r="U40" i="34"/>
  <c r="Y40" i="34"/>
  <c r="A40" i="34"/>
  <c r="Y516" i="34"/>
  <c r="U516" i="34"/>
  <c r="A516" i="34"/>
  <c r="Y296" i="34"/>
  <c r="U296" i="34"/>
  <c r="A296" i="34"/>
  <c r="Y4270" i="34"/>
  <c r="U4270" i="34"/>
  <c r="A4270" i="34"/>
  <c r="Y4310" i="34"/>
  <c r="U4310" i="34"/>
  <c r="A4310" i="34"/>
  <c r="Y4340" i="34"/>
  <c r="U4340" i="34"/>
  <c r="A4340" i="34"/>
  <c r="Y4336" i="34"/>
  <c r="U4336" i="34"/>
  <c r="A4336" i="34"/>
  <c r="Y1700" i="34"/>
  <c r="U1700" i="34"/>
  <c r="A1700" i="34"/>
  <c r="U2148" i="34"/>
  <c r="Y2148" i="34"/>
  <c r="A2148" i="34"/>
  <c r="Y1770" i="34"/>
  <c r="U1770" i="34"/>
  <c r="A1770" i="34"/>
  <c r="Y2015" i="34"/>
  <c r="U2015" i="34"/>
  <c r="A2015" i="34"/>
  <c r="U2267" i="34"/>
  <c r="Y2267" i="34"/>
  <c r="A2267" i="34"/>
  <c r="U2162" i="34"/>
  <c r="Y2162" i="34"/>
  <c r="A2162" i="34"/>
  <c r="U2171" i="34"/>
  <c r="Y2171" i="34"/>
  <c r="A2171" i="34"/>
  <c r="Y540" i="34"/>
  <c r="U540" i="34"/>
  <c r="A540" i="34"/>
  <c r="Y4083" i="34"/>
  <c r="U4083" i="34"/>
  <c r="A4083" i="34"/>
  <c r="U68" i="34"/>
  <c r="Y68" i="34"/>
  <c r="A68" i="34"/>
  <c r="Y130" i="34"/>
  <c r="U130" i="34"/>
  <c r="A130" i="34"/>
  <c r="Y106" i="34"/>
  <c r="U106" i="34"/>
  <c r="A106" i="34"/>
  <c r="Y503" i="34"/>
  <c r="U503" i="34"/>
  <c r="A503" i="34"/>
  <c r="Y398" i="34"/>
  <c r="U398" i="34"/>
  <c r="A398" i="34"/>
  <c r="Y4116" i="34"/>
  <c r="U4116" i="34"/>
  <c r="A4116" i="34"/>
  <c r="Y4120" i="34"/>
  <c r="U4120" i="34"/>
  <c r="A4120" i="34"/>
  <c r="Y4152" i="34"/>
  <c r="U4152" i="34"/>
  <c r="A4152" i="34"/>
  <c r="Y4251" i="34"/>
  <c r="U4251" i="34"/>
  <c r="A4251" i="34"/>
  <c r="U912" i="34"/>
  <c r="A912" i="34"/>
  <c r="U1271" i="34"/>
  <c r="Y1271" i="34"/>
  <c r="Y1424" i="34"/>
  <c r="A1424" i="34"/>
  <c r="Y454" i="34"/>
  <c r="U454" i="34"/>
  <c r="Y486" i="34"/>
  <c r="U486" i="34"/>
  <c r="A486" i="34"/>
  <c r="Y490" i="34"/>
  <c r="A490" i="34"/>
  <c r="Y494" i="34"/>
  <c r="U494" i="34"/>
  <c r="A494" i="34"/>
  <c r="Y527" i="34"/>
  <c r="U527" i="34"/>
  <c r="A527" i="34"/>
  <c r="Y531" i="34"/>
  <c r="A531" i="34"/>
  <c r="Y535" i="34"/>
  <c r="U535" i="34"/>
  <c r="A535" i="34"/>
  <c r="Y601" i="34"/>
  <c r="A601" i="34"/>
  <c r="Y663" i="34"/>
  <c r="U663" i="34"/>
  <c r="A663" i="34"/>
  <c r="Y689" i="34"/>
  <c r="A689" i="34"/>
  <c r="Y693" i="34"/>
  <c r="U693" i="34"/>
  <c r="A693" i="34"/>
  <c r="Y701" i="34"/>
  <c r="U701" i="34"/>
  <c r="A701" i="34"/>
  <c r="Y705" i="34"/>
  <c r="A705" i="34"/>
  <c r="Y709" i="34"/>
  <c r="U709" i="34"/>
  <c r="A709" i="34"/>
  <c r="Y713" i="34"/>
  <c r="U713" i="34"/>
  <c r="Y717" i="34"/>
  <c r="U717" i="34"/>
  <c r="A717" i="34"/>
  <c r="Y721" i="34"/>
  <c r="A721" i="34"/>
  <c r="Y725" i="34"/>
  <c r="U725" i="34"/>
  <c r="A725" i="34"/>
  <c r="Y733" i="34"/>
  <c r="U733" i="34"/>
  <c r="A733" i="34"/>
  <c r="Y737" i="34"/>
  <c r="A737" i="34"/>
  <c r="Y741" i="34"/>
  <c r="U741" i="34"/>
  <c r="A741" i="34"/>
  <c r="Y749" i="34"/>
  <c r="U749" i="34"/>
  <c r="A749" i="34"/>
  <c r="Y753" i="34"/>
  <c r="A753" i="34"/>
  <c r="Y757" i="34"/>
  <c r="U757" i="34"/>
  <c r="A757" i="34"/>
  <c r="Y765" i="34"/>
  <c r="U765" i="34"/>
  <c r="A765" i="34"/>
  <c r="Y769" i="34"/>
  <c r="A769" i="34"/>
  <c r="Y773" i="34"/>
  <c r="U773" i="34"/>
  <c r="A773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933" i="34"/>
  <c r="U933" i="34"/>
  <c r="A933" i="34"/>
  <c r="Y610" i="34"/>
  <c r="U610" i="34"/>
  <c r="A610" i="34"/>
  <c r="Y675" i="34"/>
  <c r="U675" i="34"/>
  <c r="A675" i="34"/>
  <c r="Y654" i="34"/>
  <c r="U654" i="34"/>
  <c r="A654" i="34"/>
  <c r="Y656" i="34"/>
  <c r="U656" i="34"/>
  <c r="A656" i="34"/>
  <c r="Y658" i="34"/>
  <c r="U658" i="34"/>
  <c r="A658" i="34"/>
  <c r="Y597" i="34"/>
  <c r="U597" i="34"/>
  <c r="A597" i="34"/>
  <c r="Y607" i="34"/>
  <c r="U607" i="34"/>
  <c r="A607" i="34"/>
  <c r="Y616" i="34"/>
  <c r="U616" i="34"/>
  <c r="A616" i="34"/>
  <c r="Y620" i="34"/>
  <c r="U620" i="34"/>
  <c r="A620" i="34"/>
  <c r="Y629" i="34"/>
  <c r="U629" i="34"/>
  <c r="A629" i="34"/>
  <c r="Y634" i="34"/>
  <c r="U634" i="34"/>
  <c r="A634" i="34"/>
  <c r="Y639" i="34"/>
  <c r="U639" i="34"/>
  <c r="A639" i="34"/>
  <c r="Y643" i="34"/>
  <c r="U643" i="34"/>
  <c r="A643" i="34"/>
  <c r="Y665" i="34"/>
  <c r="U665" i="34"/>
  <c r="A665" i="34"/>
  <c r="Y670" i="34"/>
  <c r="U670" i="34"/>
  <c r="A670" i="34"/>
  <c r="Y810" i="34"/>
  <c r="U810" i="34"/>
  <c r="A810" i="34"/>
  <c r="Y814" i="34"/>
  <c r="U814" i="34"/>
  <c r="A814" i="34"/>
  <c r="Y822" i="34"/>
  <c r="U822" i="34"/>
  <c r="A822" i="34"/>
  <c r="Y835" i="34"/>
  <c r="U835" i="34"/>
  <c r="A835" i="34"/>
  <c r="Y882" i="34"/>
  <c r="U882" i="34"/>
  <c r="A882" i="34"/>
  <c r="Y849" i="34"/>
  <c r="U849" i="34"/>
  <c r="A849" i="34"/>
  <c r="Y897" i="34"/>
  <c r="U897" i="34"/>
  <c r="A897" i="34"/>
  <c r="Y883" i="34"/>
  <c r="U883" i="34"/>
  <c r="A883" i="34"/>
  <c r="Y865" i="34"/>
  <c r="U865" i="34"/>
  <c r="A865" i="34"/>
  <c r="Y894" i="34"/>
  <c r="U894" i="34"/>
  <c r="A894" i="34"/>
  <c r="Y884" i="34"/>
  <c r="U884" i="34"/>
  <c r="A884" i="34"/>
  <c r="Y841" i="34"/>
  <c r="U841" i="34"/>
  <c r="A841" i="34"/>
  <c r="Y864" i="34"/>
  <c r="U864" i="34"/>
  <c r="A864" i="34"/>
  <c r="Y874" i="34"/>
  <c r="U874" i="34"/>
  <c r="A874" i="34"/>
  <c r="Y892" i="34"/>
  <c r="U892" i="34"/>
  <c r="A892" i="34"/>
  <c r="Y891" i="34"/>
  <c r="U891" i="34"/>
  <c r="A891" i="34"/>
  <c r="Y853" i="34"/>
  <c r="U853" i="34"/>
  <c r="A853" i="34"/>
  <c r="Y887" i="34"/>
  <c r="U887" i="34"/>
  <c r="A887" i="34"/>
  <c r="Y860" i="34"/>
  <c r="U860" i="34"/>
  <c r="A860" i="34"/>
  <c r="Y857" i="34"/>
  <c r="U857" i="34"/>
  <c r="A857" i="34"/>
  <c r="Y840" i="34"/>
  <c r="U840" i="34"/>
  <c r="A840" i="34"/>
  <c r="Y829" i="34"/>
  <c r="U829" i="34"/>
  <c r="A829" i="34"/>
  <c r="Y826" i="34"/>
  <c r="U826" i="34"/>
  <c r="A826" i="34"/>
  <c r="Y932" i="34"/>
  <c r="U932" i="34"/>
  <c r="A932" i="34"/>
  <c r="U962" i="34"/>
  <c r="Y962" i="34"/>
  <c r="A962" i="34"/>
  <c r="U1096" i="34"/>
  <c r="Y1096" i="34"/>
  <c r="A1096" i="34"/>
  <c r="U1104" i="34"/>
  <c r="Y1104" i="34"/>
  <c r="A1104" i="34"/>
  <c r="U1105" i="34"/>
  <c r="Y1105" i="34"/>
  <c r="A1105" i="34"/>
  <c r="U1115" i="34"/>
  <c r="Y1115" i="34"/>
  <c r="A1115" i="34"/>
  <c r="Y1215" i="34"/>
  <c r="U1215" i="34"/>
  <c r="A1215" i="34"/>
  <c r="Y1221" i="34"/>
  <c r="U1221" i="34"/>
  <c r="A1221" i="34"/>
  <c r="U1138" i="34"/>
  <c r="Y1138" i="34"/>
  <c r="A1138" i="34"/>
  <c r="U1160" i="34"/>
  <c r="Y1160" i="34"/>
  <c r="A1160" i="34"/>
  <c r="U1165" i="34"/>
  <c r="Y1165" i="34"/>
  <c r="A1165" i="34"/>
  <c r="Y1206" i="34"/>
  <c r="U1206" i="34"/>
  <c r="A1206" i="34"/>
  <c r="U1415" i="34"/>
  <c r="Y1415" i="34"/>
  <c r="A1415" i="34"/>
  <c r="U1289" i="34"/>
  <c r="Y1289" i="34"/>
  <c r="A1289" i="34"/>
  <c r="U1091" i="34"/>
  <c r="Y1091" i="34"/>
  <c r="A1091" i="34"/>
  <c r="U946" i="34"/>
  <c r="Y946" i="34"/>
  <c r="A946" i="34"/>
  <c r="Y920" i="34"/>
  <c r="U920" i="34"/>
  <c r="A920" i="34"/>
  <c r="Y685" i="34"/>
  <c r="U685" i="34"/>
  <c r="A685" i="34"/>
  <c r="Y650" i="34"/>
  <c r="U650" i="34"/>
  <c r="A650" i="34"/>
  <c r="Y615" i="34"/>
  <c r="U615" i="34"/>
  <c r="A615" i="34"/>
  <c r="U940" i="34"/>
  <c r="Y940" i="34"/>
  <c r="A940" i="34"/>
  <c r="Y818" i="34"/>
  <c r="A818" i="34"/>
  <c r="Y648" i="34"/>
  <c r="U648" i="34"/>
  <c r="A648" i="34"/>
  <c r="Y1685" i="34"/>
  <c r="U1685" i="34"/>
  <c r="A1685" i="34"/>
  <c r="Y1682" i="34"/>
  <c r="U1682" i="34"/>
  <c r="A1682" i="34"/>
  <c r="Y1630" i="34"/>
  <c r="U1630" i="34"/>
  <c r="A1630" i="34"/>
  <c r="Y1676" i="34"/>
  <c r="U1676" i="34"/>
  <c r="A1676" i="34"/>
  <c r="Y1617" i="34"/>
  <c r="U1617" i="34"/>
  <c r="A1617" i="34"/>
  <c r="Y1663" i="34"/>
  <c r="U1663" i="34"/>
  <c r="A1663" i="34"/>
  <c r="Y1647" i="34"/>
  <c r="U1647" i="34"/>
  <c r="A1647" i="34"/>
  <c r="Y1629" i="34"/>
  <c r="U1629" i="34"/>
  <c r="A1629" i="34"/>
  <c r="Y1619" i="34"/>
  <c r="U1619" i="34"/>
  <c r="A1619" i="34"/>
  <c r="Y1660" i="34"/>
  <c r="U1660" i="34"/>
  <c r="A1660" i="34"/>
  <c r="Y1632" i="34"/>
  <c r="U1632" i="34"/>
  <c r="A1632" i="34"/>
  <c r="Y1637" i="34"/>
  <c r="U1637" i="34"/>
  <c r="A1637" i="34"/>
  <c r="Y1608" i="34"/>
  <c r="U1608" i="34"/>
  <c r="A1608" i="34"/>
  <c r="Y1580" i="34"/>
  <c r="U1580" i="34"/>
  <c r="A1580" i="34"/>
  <c r="U1440" i="34"/>
  <c r="Y1440" i="34"/>
  <c r="A1440" i="34"/>
  <c r="U1435" i="34"/>
  <c r="Y1435" i="34"/>
  <c r="A1435" i="34"/>
  <c r="U1399" i="34"/>
  <c r="Y1399" i="34"/>
  <c r="A1399" i="34"/>
  <c r="U1388" i="34"/>
  <c r="Y1388" i="34"/>
  <c r="A1388" i="34"/>
  <c r="U1359" i="34"/>
  <c r="Y1359" i="34"/>
  <c r="A1359" i="34"/>
  <c r="U1355" i="34"/>
  <c r="Y1355" i="34"/>
  <c r="A1355" i="34"/>
  <c r="U1351" i="34"/>
  <c r="Y1351" i="34"/>
  <c r="A1351" i="34"/>
  <c r="U1343" i="34"/>
  <c r="Y1343" i="34"/>
  <c r="A1343" i="34"/>
  <c r="U1335" i="34"/>
  <c r="Y1335" i="34"/>
  <c r="A1335" i="34"/>
  <c r="U1327" i="34"/>
  <c r="Y1327" i="34"/>
  <c r="A1327" i="34"/>
  <c r="U1323" i="34"/>
  <c r="A1323" i="34"/>
  <c r="U1319" i="34"/>
  <c r="Y1319" i="34"/>
  <c r="A1319" i="34"/>
  <c r="U1291" i="34"/>
  <c r="Y1291" i="34"/>
  <c r="A1291" i="34"/>
  <c r="U1280" i="34"/>
  <c r="Y1280" i="34"/>
  <c r="A1280" i="34"/>
  <c r="Y1246" i="34"/>
  <c r="U1246" i="34"/>
  <c r="A1246" i="34"/>
  <c r="Y1207" i="34"/>
  <c r="U1207" i="34"/>
  <c r="U1158" i="34"/>
  <c r="Y1158" i="34"/>
  <c r="A1158" i="34"/>
  <c r="U1185" i="34"/>
  <c r="Y1185" i="34"/>
  <c r="A1185" i="34"/>
  <c r="Y1212" i="34"/>
  <c r="U1212" i="34"/>
  <c r="A1212" i="34"/>
  <c r="U1143" i="34"/>
  <c r="Y1143" i="34"/>
  <c r="A1143" i="34"/>
  <c r="Y1238" i="34"/>
  <c r="U1238" i="34"/>
  <c r="A1238" i="34"/>
  <c r="Y1217" i="34"/>
  <c r="U1217" i="34"/>
  <c r="A1217" i="34"/>
  <c r="U1146" i="34"/>
  <c r="Y1146" i="34"/>
  <c r="A1146" i="34"/>
  <c r="Y1224" i="34"/>
  <c r="U1224" i="34"/>
  <c r="A1224" i="34"/>
  <c r="U1184" i="34"/>
  <c r="Y1184" i="34"/>
  <c r="A1184" i="34"/>
  <c r="Y1226" i="34"/>
  <c r="U1226" i="34"/>
  <c r="A1226" i="34"/>
  <c r="U1161" i="34"/>
  <c r="Y1161" i="34"/>
  <c r="A1161" i="34"/>
  <c r="Y1223" i="34"/>
  <c r="U1223" i="34"/>
  <c r="A1223" i="34"/>
  <c r="Y1236" i="34"/>
  <c r="U1236" i="34"/>
  <c r="A1236" i="34"/>
  <c r="U651" i="34"/>
  <c r="U1418" i="34"/>
  <c r="Y1418" i="34"/>
  <c r="A1418" i="34"/>
  <c r="U1405" i="34"/>
  <c r="Y1405" i="34"/>
  <c r="A1405" i="34"/>
  <c r="U1312" i="34"/>
  <c r="Y1312" i="34"/>
  <c r="A1312" i="34"/>
  <c r="Y1430" i="34"/>
  <c r="U951" i="34"/>
  <c r="Y951" i="34"/>
  <c r="A951" i="34"/>
  <c r="U1262" i="34"/>
  <c r="Y1262" i="34"/>
  <c r="A1262" i="34"/>
  <c r="U1258" i="34"/>
  <c r="Y1258" i="34"/>
  <c r="A1258" i="34"/>
  <c r="U1265" i="34"/>
  <c r="Y1265" i="34"/>
  <c r="A1265" i="34"/>
  <c r="U1372" i="34"/>
  <c r="Y1372" i="34"/>
  <c r="A1372" i="34"/>
  <c r="U1368" i="34"/>
  <c r="Y1368" i="34"/>
  <c r="A1368" i="34"/>
  <c r="U1364" i="34"/>
  <c r="Y1364" i="34"/>
  <c r="A1364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088" i="34"/>
  <c r="Y1088" i="34"/>
  <c r="A1088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56" i="34"/>
  <c r="Y56" i="34"/>
  <c r="A56" i="34"/>
  <c r="Y475" i="34"/>
  <c r="U475" i="34"/>
  <c r="A475" i="34"/>
  <c r="Y439" i="34"/>
  <c r="U439" i="34"/>
  <c r="A439" i="34"/>
  <c r="Y469" i="34"/>
  <c r="U469" i="34"/>
  <c r="A469" i="34"/>
  <c r="Y339" i="34"/>
  <c r="U339" i="34"/>
  <c r="A339" i="34"/>
  <c r="Y284" i="34"/>
  <c r="U284" i="34"/>
  <c r="A284" i="34"/>
  <c r="Y282" i="34"/>
  <c r="U282" i="34"/>
  <c r="A282" i="34"/>
  <c r="Y174" i="34"/>
  <c r="U174" i="34"/>
  <c r="A174" i="34"/>
  <c r="Y167" i="34"/>
  <c r="U167" i="34"/>
  <c r="A167" i="34"/>
  <c r="Y160" i="34"/>
  <c r="U160" i="34"/>
  <c r="A160" i="34"/>
  <c r="Y99" i="34"/>
  <c r="U99" i="34"/>
  <c r="A99" i="34"/>
  <c r="Y158" i="34"/>
  <c r="U158" i="34"/>
  <c r="A158" i="34"/>
  <c r="Y117" i="34"/>
  <c r="U117" i="34"/>
  <c r="A117" i="34"/>
  <c r="U83" i="34"/>
  <c r="Y83" i="34"/>
  <c r="A83" i="34"/>
  <c r="U66" i="34"/>
  <c r="Y66" i="34"/>
  <c r="A66" i="34"/>
  <c r="U52" i="34"/>
  <c r="Y52" i="34"/>
  <c r="A52" i="34"/>
  <c r="U63" i="34"/>
  <c r="Y63" i="34"/>
  <c r="A63" i="34"/>
  <c r="Y545" i="34"/>
  <c r="U545" i="34"/>
  <c r="A545" i="34"/>
  <c r="Y4088" i="34"/>
  <c r="U4088" i="34"/>
  <c r="A4088" i="34"/>
  <c r="Y222" i="34"/>
  <c r="U222" i="34"/>
  <c r="A222" i="34"/>
  <c r="Y593" i="34"/>
  <c r="U593" i="34"/>
  <c r="A593" i="34"/>
  <c r="Y1247" i="34"/>
  <c r="U1247" i="34"/>
  <c r="A1247" i="34"/>
  <c r="Y551" i="34"/>
  <c r="U551" i="34"/>
  <c r="A551" i="34"/>
  <c r="Y467" i="34"/>
  <c r="U467" i="34"/>
  <c r="A467" i="34"/>
  <c r="Y459" i="34"/>
  <c r="U459" i="34"/>
  <c r="A459" i="34"/>
  <c r="Y441" i="34"/>
  <c r="U441" i="34"/>
  <c r="A441" i="34"/>
  <c r="Y435" i="34"/>
  <c r="U435" i="34"/>
  <c r="A435" i="34"/>
  <c r="Y427" i="34"/>
  <c r="U427" i="34"/>
  <c r="A427" i="34"/>
  <c r="Y402" i="34"/>
  <c r="U402" i="34"/>
  <c r="A402" i="34"/>
  <c r="Y330" i="34"/>
  <c r="U330" i="34"/>
  <c r="A330" i="34"/>
  <c r="Y273" i="34"/>
  <c r="U273" i="34"/>
  <c r="A273" i="34"/>
  <c r="Y250" i="34"/>
  <c r="U250" i="34"/>
  <c r="A250" i="34"/>
  <c r="Y245" i="34"/>
  <c r="U245" i="34"/>
  <c r="A245" i="34"/>
  <c r="Y228" i="34"/>
  <c r="U228" i="34"/>
  <c r="A228" i="34"/>
  <c r="Y215" i="34"/>
  <c r="U215" i="34"/>
  <c r="A215" i="34"/>
  <c r="Y156" i="34"/>
  <c r="U156" i="34"/>
  <c r="A156" i="34"/>
  <c r="Y97" i="34"/>
  <c r="U97" i="34"/>
  <c r="A97" i="34"/>
  <c r="Y93" i="34"/>
  <c r="U93" i="34"/>
  <c r="A93" i="34"/>
  <c r="U51" i="34"/>
  <c r="Y51" i="34"/>
  <c r="A51" i="34"/>
  <c r="Y4404" i="34"/>
  <c r="U4404" i="34"/>
  <c r="A4404" i="34"/>
  <c r="Y4400" i="34"/>
  <c r="U4400" i="34"/>
  <c r="A4400" i="34"/>
  <c r="Y4396" i="34"/>
  <c r="U4396" i="34"/>
  <c r="A4396" i="34"/>
  <c r="Y4392" i="34"/>
  <c r="U4392" i="34"/>
  <c r="A4392" i="34"/>
  <c r="Y4388" i="34"/>
  <c r="U4388" i="34"/>
  <c r="A4388" i="34"/>
  <c r="Y4384" i="34"/>
  <c r="U4384" i="34"/>
  <c r="A4384" i="34"/>
  <c r="Y4376" i="34"/>
  <c r="U4376" i="34"/>
  <c r="A4376" i="34"/>
  <c r="Y4308" i="34"/>
  <c r="U4308" i="34"/>
  <c r="A4308" i="34"/>
  <c r="Y4300" i="34"/>
  <c r="U4300" i="34"/>
  <c r="A4300" i="34"/>
  <c r="Y4296" i="34"/>
  <c r="U4296" i="34"/>
  <c r="A4296" i="34"/>
  <c r="Y4292" i="34"/>
  <c r="U4292" i="34"/>
  <c r="A4292" i="34"/>
  <c r="Y4288" i="34"/>
  <c r="U4288" i="34"/>
  <c r="A4288" i="34"/>
  <c r="Y4284" i="34"/>
  <c r="U4284" i="34"/>
  <c r="A4284" i="34"/>
  <c r="Y4280" i="34"/>
  <c r="U4280" i="34"/>
  <c r="A4280" i="34"/>
  <c r="Y4276" i="34"/>
  <c r="U4276" i="34"/>
  <c r="A4276" i="34"/>
  <c r="Y4252" i="34"/>
  <c r="U4252" i="34"/>
  <c r="A4252" i="34"/>
  <c r="Y4232" i="34"/>
  <c r="U4232" i="34"/>
  <c r="A4232" i="34"/>
  <c r="Y4228" i="34"/>
  <c r="U4228" i="34"/>
  <c r="A4228" i="34"/>
  <c r="Y4224" i="34"/>
  <c r="U4224" i="34"/>
  <c r="A4224" i="34"/>
  <c r="Y4212" i="34"/>
  <c r="U4212" i="34"/>
  <c r="A4212" i="34"/>
  <c r="Y4208" i="34"/>
  <c r="U4208" i="34"/>
  <c r="A4208" i="34"/>
  <c r="Y4204" i="34"/>
  <c r="U4204" i="34"/>
  <c r="A4204" i="34"/>
  <c r="Y4196" i="34"/>
  <c r="U4196" i="34"/>
  <c r="A4196" i="34"/>
  <c r="Y4180" i="34"/>
  <c r="U4180" i="34"/>
  <c r="A4180" i="34"/>
  <c r="Y323" i="34"/>
  <c r="U323" i="34"/>
  <c r="A323" i="34"/>
  <c r="Y319" i="34"/>
  <c r="U319" i="34"/>
  <c r="A319" i="34"/>
  <c r="Y315" i="34"/>
  <c r="U315" i="34"/>
  <c r="A315" i="34"/>
  <c r="Y311" i="34"/>
  <c r="U311" i="34"/>
  <c r="A311" i="34"/>
  <c r="Y307" i="34"/>
  <c r="U307" i="34"/>
  <c r="A307" i="34"/>
  <c r="Y303" i="34"/>
  <c r="U303" i="34"/>
  <c r="A303" i="34"/>
  <c r="Y299" i="34"/>
  <c r="U299" i="34"/>
  <c r="A299" i="34"/>
  <c r="Y269" i="34"/>
  <c r="U269" i="34"/>
  <c r="A269" i="34"/>
  <c r="Y265" i="34"/>
  <c r="U265" i="34"/>
  <c r="A265" i="34"/>
  <c r="Y149" i="34"/>
  <c r="U149" i="34"/>
  <c r="A149" i="34"/>
  <c r="Y145" i="34"/>
  <c r="U145" i="34"/>
  <c r="A145" i="34"/>
  <c r="Y141" i="34"/>
  <c r="U141" i="34"/>
  <c r="A141" i="34"/>
  <c r="Y137" i="34"/>
  <c r="U137" i="34"/>
  <c r="A137" i="34"/>
  <c r="Y133" i="34"/>
  <c r="U133" i="34"/>
  <c r="A133" i="34"/>
  <c r="Y125" i="34"/>
  <c r="U125" i="34"/>
  <c r="A125" i="34"/>
  <c r="U28" i="34"/>
  <c r="Y28" i="34"/>
  <c r="A28" i="34"/>
  <c r="Y508" i="34"/>
  <c r="U508" i="34"/>
  <c r="A508" i="34"/>
  <c r="Y548" i="34"/>
  <c r="U548" i="34"/>
  <c r="A548" i="34"/>
  <c r="Y502" i="34"/>
  <c r="U502" i="34"/>
  <c r="A502" i="34"/>
  <c r="Y498" i="34"/>
  <c r="U498" i="34"/>
  <c r="A498" i="34"/>
  <c r="Y451" i="34"/>
  <c r="U451" i="34"/>
  <c r="A451" i="34"/>
  <c r="Y447" i="34"/>
  <c r="U447" i="34"/>
  <c r="A447" i="34"/>
  <c r="Y418" i="34"/>
  <c r="U418" i="34"/>
  <c r="A418" i="34"/>
  <c r="Y414" i="34"/>
  <c r="U414" i="34"/>
  <c r="A414" i="34"/>
  <c r="Y393" i="34"/>
  <c r="U393" i="34"/>
  <c r="A393" i="34"/>
  <c r="Y389" i="34"/>
  <c r="U389" i="34"/>
  <c r="A389" i="34"/>
  <c r="Y385" i="34"/>
  <c r="U385" i="34"/>
  <c r="A385" i="34"/>
  <c r="Y381" i="34"/>
  <c r="U381" i="34"/>
  <c r="A381" i="34"/>
  <c r="Y290" i="34"/>
  <c r="U290" i="34"/>
  <c r="A290" i="34"/>
  <c r="Y286" i="34"/>
  <c r="U286" i="34"/>
  <c r="A286" i="34"/>
  <c r="Y261" i="34"/>
  <c r="U261" i="34"/>
  <c r="A261" i="34"/>
  <c r="Y257" i="34"/>
  <c r="U257" i="34"/>
  <c r="A257" i="34"/>
  <c r="Y253" i="34"/>
  <c r="U253" i="34"/>
  <c r="A253" i="34"/>
  <c r="Y229" i="34"/>
  <c r="U229" i="34"/>
  <c r="A229" i="34"/>
  <c r="Y204" i="34"/>
  <c r="U204" i="34"/>
  <c r="A204" i="34"/>
  <c r="Y113" i="34"/>
  <c r="U113" i="34"/>
  <c r="A113" i="34"/>
  <c r="Y109" i="34"/>
  <c r="U109" i="34"/>
  <c r="A109" i="34"/>
  <c r="Y105" i="34"/>
  <c r="U105" i="34"/>
  <c r="A105" i="34"/>
  <c r="Y91" i="34"/>
  <c r="U91" i="34"/>
  <c r="A91" i="34"/>
  <c r="U49" i="34"/>
  <c r="Y49" i="34"/>
  <c r="A49" i="34"/>
  <c r="U45" i="34"/>
  <c r="Y45" i="34"/>
  <c r="A45" i="34"/>
  <c r="U39" i="34"/>
  <c r="Y39" i="34"/>
  <c r="A39" i="34"/>
  <c r="Y495" i="34"/>
  <c r="U495" i="34"/>
  <c r="A495" i="34"/>
  <c r="Y88" i="34"/>
  <c r="U88" i="34"/>
  <c r="A88" i="34"/>
  <c r="Y341" i="34"/>
  <c r="U341" i="34"/>
  <c r="A341" i="34"/>
  <c r="Y430" i="34"/>
  <c r="U430" i="34"/>
  <c r="A430" i="34"/>
  <c r="Y4159" i="34"/>
  <c r="U4159" i="34"/>
  <c r="A4159" i="34"/>
  <c r="Y4155" i="34"/>
  <c r="U4155" i="34"/>
  <c r="A4155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53" i="34"/>
  <c r="Y53" i="34"/>
  <c r="A53" i="34"/>
  <c r="Y121" i="34"/>
  <c r="U121" i="34"/>
  <c r="A121" i="34"/>
  <c r="Y283" i="34"/>
  <c r="U283" i="34"/>
  <c r="A283" i="34"/>
  <c r="Y293" i="34"/>
  <c r="U293" i="34"/>
  <c r="A293" i="34"/>
  <c r="Y482" i="34"/>
  <c r="U482" i="34"/>
  <c r="A482" i="34"/>
  <c r="U1429" i="34"/>
  <c r="Y1429" i="34"/>
  <c r="A1429" i="34"/>
  <c r="U1120" i="34"/>
  <c r="Y1120" i="34"/>
  <c r="A1120" i="34"/>
  <c r="U1578" i="34"/>
  <c r="Y1578" i="34"/>
  <c r="A1578" i="34"/>
  <c r="U1297" i="34"/>
  <c r="Y1297" i="34"/>
  <c r="A1297" i="34"/>
  <c r="U1309" i="34"/>
  <c r="Y1309" i="34"/>
  <c r="A1309" i="34"/>
  <c r="U1305" i="34"/>
  <c r="A1305" i="34"/>
  <c r="U1301" i="34"/>
  <c r="Y1301" i="34"/>
  <c r="A1301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54" i="34"/>
  <c r="U4454" i="34"/>
  <c r="A4454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93" i="34"/>
  <c r="Y4593" i="34"/>
  <c r="U4593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99" i="34"/>
  <c r="U1599" i="34"/>
  <c r="A1599" i="34"/>
  <c r="Y1595" i="34"/>
  <c r="U1595" i="34"/>
  <c r="Y1591" i="34"/>
  <c r="U1591" i="34"/>
  <c r="A1591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221" i="34"/>
  <c r="U221" i="34"/>
  <c r="A221" i="34"/>
  <c r="Y2000" i="34"/>
  <c r="U2000" i="34"/>
  <c r="A2000" i="34"/>
  <c r="Y2004" i="34"/>
  <c r="U2004" i="34"/>
  <c r="A2004" i="34"/>
  <c r="Y2008" i="34"/>
  <c r="U2008" i="34"/>
  <c r="A2008" i="34"/>
  <c r="Y2012" i="34"/>
  <c r="U2012" i="34"/>
  <c r="A2012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689" i="34"/>
  <c r="U1689" i="34"/>
  <c r="A1689" i="34"/>
  <c r="Y1772" i="34"/>
  <c r="U1772" i="34"/>
  <c r="A1772" i="34"/>
  <c r="U2091" i="34"/>
  <c r="Y2091" i="34"/>
  <c r="A2091" i="34"/>
  <c r="U2178" i="34"/>
  <c r="Y2178" i="34"/>
  <c r="A2178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698" i="34"/>
  <c r="U1698" i="34"/>
  <c r="A1698" i="34"/>
  <c r="Y1773" i="34"/>
  <c r="U1773" i="34"/>
  <c r="A1773" i="34"/>
  <c r="U2370" i="34"/>
  <c r="Y2370" i="34"/>
  <c r="A2370" i="34"/>
  <c r="U2374" i="34"/>
  <c r="Y2374" i="34"/>
  <c r="A2374" i="34"/>
  <c r="U2119" i="34"/>
  <c r="Y2119" i="34"/>
  <c r="A2119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50" i="34"/>
  <c r="U1750" i="34"/>
  <c r="A1750" i="34"/>
  <c r="Y1731" i="34"/>
  <c r="U1731" i="34"/>
  <c r="A1731" i="34"/>
  <c r="Y1741" i="34"/>
  <c r="U1741" i="34"/>
  <c r="A1741" i="34"/>
  <c r="U2341" i="34"/>
  <c r="Y2341" i="34"/>
  <c r="A2341" i="34"/>
  <c r="U2345" i="34"/>
  <c r="Y2345" i="34"/>
  <c r="A2345" i="34"/>
  <c r="U2337" i="34"/>
  <c r="Y2337" i="34"/>
  <c r="A2337" i="34"/>
  <c r="U2140" i="34"/>
  <c r="Y2140" i="34"/>
  <c r="A2140" i="34"/>
  <c r="U2155" i="34"/>
  <c r="Y2155" i="34"/>
  <c r="A2155" i="34"/>
  <c r="U2159" i="34"/>
  <c r="Y2159" i="34"/>
  <c r="A2159" i="34"/>
  <c r="U2182" i="34"/>
  <c r="Y2182" i="34"/>
  <c r="A2182" i="34"/>
  <c r="U2186" i="34"/>
  <c r="Y2186" i="34"/>
  <c r="A2186" i="34"/>
  <c r="U2120" i="34"/>
  <c r="Y2120" i="34"/>
  <c r="A2120" i="34"/>
  <c r="U2124" i="34"/>
  <c r="Y2124" i="34"/>
  <c r="A2124" i="34"/>
  <c r="U2128" i="34"/>
  <c r="Y2128" i="34"/>
  <c r="A2128" i="34"/>
  <c r="U2136" i="34"/>
  <c r="Y2136" i="34"/>
  <c r="A2136" i="34"/>
  <c r="Y2067" i="34"/>
  <c r="U2067" i="34"/>
  <c r="A2067" i="34"/>
  <c r="Y2071" i="34"/>
  <c r="U2071" i="34"/>
  <c r="A2071" i="34"/>
  <c r="U2089" i="34"/>
  <c r="Y2089" i="34"/>
  <c r="A2089" i="34"/>
  <c r="U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2064" i="34"/>
  <c r="U2064" i="34"/>
  <c r="A2064" i="34"/>
  <c r="Y1937" i="34"/>
  <c r="U1937" i="34"/>
  <c r="A1937" i="34"/>
  <c r="Y1941" i="34"/>
  <c r="U1941" i="34"/>
  <c r="A1941" i="34"/>
  <c r="Y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2" i="34"/>
  <c r="U2052" i="34"/>
  <c r="A2052" i="34"/>
  <c r="Y2062" i="34"/>
  <c r="U2062" i="34"/>
  <c r="A2062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933" i="34"/>
  <c r="U1933" i="34"/>
  <c r="A1933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720" i="34"/>
  <c r="U1720" i="34"/>
  <c r="A1720" i="34"/>
  <c r="Y1780" i="34"/>
  <c r="U1780" i="34"/>
  <c r="A1780" i="34"/>
  <c r="Y1784" i="34"/>
  <c r="U1784" i="34"/>
  <c r="A1784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096" i="34"/>
  <c r="Y2096" i="34"/>
  <c r="A2096" i="34"/>
  <c r="Y2049" i="34"/>
  <c r="U2049" i="34"/>
  <c r="A2049" i="34"/>
  <c r="U2095" i="34"/>
  <c r="Y2095" i="34"/>
  <c r="A2095" i="34"/>
  <c r="Y2051" i="34"/>
  <c r="U2051" i="34"/>
  <c r="A2051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23" i="34"/>
  <c r="Y2323" i="34"/>
  <c r="A2323" i="34"/>
  <c r="U2327" i="34"/>
  <c r="Y2327" i="34"/>
  <c r="A2327" i="34"/>
  <c r="U2331" i="34"/>
  <c r="Y2331" i="34"/>
  <c r="A2331" i="34"/>
  <c r="U2335" i="34"/>
  <c r="Y2335" i="34"/>
  <c r="A2335" i="34"/>
  <c r="U2298" i="34"/>
  <c r="Y2298" i="34"/>
  <c r="A2298" i="34"/>
  <c r="U2311" i="34"/>
  <c r="Y2311" i="34"/>
  <c r="A2311" i="34"/>
  <c r="U2315" i="34"/>
  <c r="Y2315" i="34"/>
  <c r="A2315" i="34"/>
  <c r="U2319" i="34"/>
  <c r="Y2319" i="34"/>
  <c r="A2319" i="34"/>
  <c r="U2304" i="34"/>
  <c r="Y2304" i="34"/>
  <c r="A2304" i="34"/>
  <c r="U2308" i="34"/>
  <c r="Y2308" i="34"/>
  <c r="A2308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689" i="34"/>
  <c r="Y4689" i="34"/>
  <c r="U4689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A4641" i="34"/>
  <c r="Y4641" i="34"/>
  <c r="U4641" i="34"/>
  <c r="U2430" i="34"/>
  <c r="Y2430" i="34"/>
  <c r="A2430" i="34"/>
  <c r="U2440" i="34"/>
  <c r="Y2440" i="34"/>
  <c r="A2440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187" i="34"/>
  <c r="Y2187" i="34"/>
  <c r="A2187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04" i="34"/>
  <c r="Y4804" i="34"/>
  <c r="U4804" i="34"/>
  <c r="A4809" i="34"/>
  <c r="Y4809" i="34"/>
  <c r="U4809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802" i="34"/>
  <c r="Y4802" i="34"/>
  <c r="U4802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A4758" i="34"/>
  <c r="Y4758" i="34"/>
  <c r="U4758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8" i="34"/>
  <c r="Y2498" i="34"/>
  <c r="A2498" i="34"/>
  <c r="U2494" i="34"/>
  <c r="Y2494" i="34"/>
  <c r="A2494" i="34"/>
  <c r="U2496" i="34"/>
  <c r="Y2496" i="34"/>
  <c r="A2496" i="34"/>
  <c r="U2492" i="34"/>
  <c r="Y2492" i="34"/>
  <c r="A2492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85" i="34"/>
  <c r="Y2585" i="34"/>
  <c r="A2585" i="34"/>
  <c r="U2587" i="34"/>
  <c r="Y2587" i="34"/>
  <c r="A2587" i="34"/>
  <c r="U2589" i="34"/>
  <c r="Y2589" i="34"/>
  <c r="A2589" i="34"/>
  <c r="U2591" i="34"/>
  <c r="Y2591" i="34"/>
  <c r="A2591" i="34"/>
  <c r="U2604" i="34"/>
  <c r="Y2604" i="34"/>
  <c r="A2604" i="34"/>
  <c r="Y2741" i="34"/>
  <c r="U2741" i="34"/>
  <c r="A274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U2662" i="34"/>
  <c r="Y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77" i="34"/>
  <c r="Y4877" i="34"/>
  <c r="U4877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00" i="34"/>
  <c r="Y2600" i="34"/>
  <c r="A2600" i="34"/>
  <c r="U2624" i="34"/>
  <c r="Y2624" i="34"/>
  <c r="A2624" i="34"/>
  <c r="U2518" i="34"/>
  <c r="Y2518" i="34"/>
  <c r="A2518" i="34"/>
  <c r="U2596" i="34"/>
  <c r="Y2596" i="34"/>
  <c r="A2596" i="34"/>
  <c r="U2620" i="34"/>
  <c r="Y2620" i="34"/>
  <c r="A2620" i="34"/>
  <c r="U2446" i="34"/>
  <c r="Y2446" i="34"/>
  <c r="A2446" i="34"/>
  <c r="U2517" i="34"/>
  <c r="Y2517" i="34"/>
  <c r="A2517" i="34"/>
  <c r="U2404" i="34"/>
  <c r="Y2404" i="34"/>
  <c r="A2404" i="34"/>
  <c r="U2442" i="34"/>
  <c r="Y2442" i="34"/>
  <c r="A2442" i="34"/>
  <c r="U2450" i="34"/>
  <c r="Y2450" i="34"/>
  <c r="A2450" i="34"/>
  <c r="U2410" i="34"/>
  <c r="Y2410" i="34"/>
  <c r="A2410" i="34"/>
  <c r="U2420" i="34"/>
  <c r="Y2420" i="34"/>
  <c r="A2420" i="34"/>
  <c r="U2422" i="34"/>
  <c r="Y2422" i="34"/>
  <c r="A2422" i="34"/>
  <c r="U2642" i="34"/>
  <c r="Y2642" i="34"/>
  <c r="A2642" i="34"/>
  <c r="U2602" i="34"/>
  <c r="Y2602" i="34"/>
  <c r="A2602" i="34"/>
  <c r="U2514" i="34"/>
  <c r="Y2514" i="34"/>
  <c r="A2514" i="34"/>
  <c r="Y3735" i="34"/>
  <c r="U3735" i="34"/>
  <c r="A3735" i="34"/>
  <c r="Y2811" i="34"/>
  <c r="U2811" i="34"/>
  <c r="A2811" i="34"/>
  <c r="Y2828" i="34"/>
  <c r="U2828" i="34"/>
  <c r="A2828" i="34"/>
  <c r="Y2880" i="34"/>
  <c r="U2880" i="34"/>
  <c r="A2880" i="34"/>
  <c r="Y2775" i="34"/>
  <c r="U2775" i="34"/>
  <c r="A2775" i="34"/>
  <c r="Y2850" i="34"/>
  <c r="U2850" i="34"/>
  <c r="A2850" i="34"/>
  <c r="Y2975" i="34"/>
  <c r="U2975" i="34"/>
  <c r="A2975" i="34"/>
  <c r="Y2776" i="34"/>
  <c r="U2776" i="34"/>
  <c r="A2776" i="34"/>
  <c r="Y2784" i="34"/>
  <c r="U2784" i="34"/>
  <c r="A2784" i="34"/>
  <c r="Y3381" i="34"/>
  <c r="U3381" i="34"/>
  <c r="A3381" i="34"/>
  <c r="Y3603" i="34"/>
  <c r="U3603" i="34"/>
  <c r="A3603" i="34"/>
  <c r="Y3729" i="34"/>
  <c r="U3729" i="34"/>
  <c r="A3729" i="34"/>
  <c r="Y2988" i="34"/>
  <c r="U2988" i="34"/>
  <c r="A2988" i="34"/>
  <c r="Y3377" i="34"/>
  <c r="U3377" i="34"/>
  <c r="A3377" i="34"/>
  <c r="Y2899" i="34"/>
  <c r="U2899" i="34"/>
  <c r="A2899" i="34"/>
  <c r="Y2980" i="34"/>
  <c r="U2980" i="34"/>
  <c r="A2980" i="34"/>
  <c r="Y2986" i="34"/>
  <c r="U2986" i="34"/>
  <c r="A2986" i="34"/>
  <c r="Y3173" i="34"/>
  <c r="U3173" i="34"/>
  <c r="A3173" i="34"/>
  <c r="Y3182" i="34"/>
  <c r="U3182" i="34"/>
  <c r="A3182" i="34"/>
  <c r="Y3227" i="34"/>
  <c r="U3227" i="34"/>
  <c r="A3227" i="34"/>
  <c r="Y3238" i="34"/>
  <c r="U3238" i="34"/>
  <c r="A3238" i="34"/>
  <c r="Y3247" i="34"/>
  <c r="U3247" i="34"/>
  <c r="A3247" i="34"/>
  <c r="Y3112" i="34"/>
  <c r="U3112" i="34"/>
  <c r="A3112" i="34"/>
  <c r="Y3146" i="34"/>
  <c r="U3146" i="34"/>
  <c r="A3146" i="34"/>
  <c r="Y3174" i="34"/>
  <c r="U3174" i="34"/>
  <c r="A3174" i="34"/>
  <c r="Y3221" i="34"/>
  <c r="U3221" i="34"/>
  <c r="A3221" i="34"/>
  <c r="Y3353" i="34"/>
  <c r="U3353" i="34"/>
  <c r="A3353" i="34"/>
  <c r="Y3114" i="34"/>
  <c r="U3114" i="34"/>
  <c r="A3114" i="34"/>
  <c r="Y3147" i="34"/>
  <c r="U3147" i="34"/>
  <c r="A3147" i="34"/>
  <c r="Y3155" i="34"/>
  <c r="U3155" i="34"/>
  <c r="A3155" i="34"/>
  <c r="Y2756" i="34"/>
  <c r="U2756" i="34"/>
  <c r="A2756" i="34"/>
  <c r="Y4015" i="34"/>
  <c r="U4015" i="34"/>
  <c r="A4015" i="34"/>
  <c r="Y2814" i="34"/>
  <c r="U2814" i="34"/>
  <c r="A2814" i="34"/>
  <c r="Y2759" i="34"/>
  <c r="U2759" i="34"/>
  <c r="A2759" i="34"/>
  <c r="Y2803" i="34"/>
  <c r="U2803" i="34"/>
  <c r="A2803" i="34"/>
  <c r="Y2801" i="34"/>
  <c r="U2801" i="34"/>
  <c r="A2801" i="34"/>
  <c r="Y2968" i="34"/>
  <c r="U2968" i="34"/>
  <c r="A2968" i="34"/>
  <c r="Y2973" i="34"/>
  <c r="U2973" i="34"/>
  <c r="A2973" i="34"/>
  <c r="Y2854" i="34"/>
  <c r="U2854" i="34"/>
  <c r="A2854" i="34"/>
  <c r="Y2877" i="34"/>
  <c r="U2877" i="34"/>
  <c r="A2877" i="34"/>
  <c r="Y2818" i="34"/>
  <c r="U2818" i="34"/>
  <c r="A2818" i="34"/>
  <c r="Y2821" i="34"/>
  <c r="U2821" i="34"/>
  <c r="A2821" i="34"/>
  <c r="Y3080" i="34"/>
  <c r="U3080" i="34"/>
  <c r="A3080" i="34"/>
  <c r="Y3021" i="34"/>
  <c r="U3021" i="34"/>
  <c r="A3021" i="34"/>
  <c r="Y3024" i="34"/>
  <c r="U3024" i="34"/>
  <c r="A3024" i="34"/>
  <c r="Y3078" i="34"/>
  <c r="U3078" i="34"/>
  <c r="A3078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76" i="34"/>
  <c r="U3076" i="34"/>
  <c r="A307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888" i="34"/>
  <c r="U2888" i="34"/>
  <c r="A2888" i="34"/>
  <c r="Y2779" i="34"/>
  <c r="U2779" i="34"/>
  <c r="A2779" i="34"/>
  <c r="Y2781" i="34"/>
  <c r="U2781" i="34"/>
  <c r="A2781" i="34"/>
  <c r="Y2862" i="34"/>
  <c r="U2862" i="34"/>
  <c r="A2862" i="34"/>
  <c r="Y2864" i="34"/>
  <c r="U2864" i="34"/>
  <c r="A2864" i="34"/>
  <c r="Y2866" i="34"/>
  <c r="U2866" i="34"/>
  <c r="A2866" i="34"/>
  <c r="Y3253" i="34"/>
  <c r="U3253" i="34"/>
  <c r="A3253" i="34"/>
  <c r="Y3255" i="34"/>
  <c r="U3255" i="34"/>
  <c r="A3255" i="34"/>
  <c r="Y3257" i="34"/>
  <c r="U3257" i="34"/>
  <c r="A3257" i="34"/>
  <c r="Y2903" i="34"/>
  <c r="U2903" i="34"/>
  <c r="A2903" i="34"/>
  <c r="Y2905" i="34"/>
  <c r="U2905" i="34"/>
  <c r="A2905" i="34"/>
  <c r="Y3125" i="34"/>
  <c r="U3125" i="34"/>
  <c r="A3125" i="34"/>
  <c r="Y3127" i="34"/>
  <c r="U3127" i="34"/>
  <c r="A3127" i="34"/>
  <c r="Y3203" i="34"/>
  <c r="U3203" i="34"/>
  <c r="A3203" i="34"/>
  <c r="Y3205" i="34"/>
  <c r="U3205" i="34"/>
  <c r="A3205" i="34"/>
  <c r="Y3089" i="34"/>
  <c r="U3089" i="34"/>
  <c r="A3089" i="34"/>
  <c r="Y2753" i="34"/>
  <c r="U2753" i="34"/>
  <c r="A2753" i="34"/>
  <c r="Y2786" i="34"/>
  <c r="U2786" i="34"/>
  <c r="A2786" i="34"/>
  <c r="Y2966" i="34"/>
  <c r="U2966" i="34"/>
  <c r="A2966" i="34"/>
  <c r="Y3103" i="34"/>
  <c r="U3103" i="34"/>
  <c r="A3103" i="34"/>
  <c r="Y3105" i="34"/>
  <c r="U3105" i="34"/>
  <c r="A3105" i="34"/>
  <c r="Y3107" i="34"/>
  <c r="U3107" i="34"/>
  <c r="A3107" i="34"/>
  <c r="Y3109" i="34"/>
  <c r="U3109" i="34"/>
  <c r="A3109" i="34"/>
  <c r="Y2996" i="34"/>
  <c r="U2996" i="34"/>
  <c r="A2996" i="34"/>
  <c r="Y3000" i="34"/>
  <c r="U3000" i="34"/>
  <c r="A3000" i="34"/>
  <c r="Y3004" i="34"/>
  <c r="U3004" i="34"/>
  <c r="A3004" i="34"/>
  <c r="Y3008" i="34"/>
  <c r="U3008" i="34"/>
  <c r="A3008" i="34"/>
  <c r="Y3387" i="34"/>
  <c r="U3387" i="34"/>
  <c r="A3387" i="34"/>
  <c r="Y3391" i="34"/>
  <c r="U3391" i="34"/>
  <c r="A3391" i="34"/>
  <c r="Y3395" i="34"/>
  <c r="U3395" i="34"/>
  <c r="A3395" i="34"/>
  <c r="Y3399" i="34"/>
  <c r="U3399" i="34"/>
  <c r="A3399" i="34"/>
  <c r="Y3749" i="34"/>
  <c r="U3749" i="34"/>
  <c r="A3749" i="34"/>
  <c r="Y3753" i="34"/>
  <c r="U3753" i="34"/>
  <c r="A3753" i="34"/>
  <c r="Y3757" i="34"/>
  <c r="U3757" i="34"/>
  <c r="A3757" i="34"/>
  <c r="Y3761" i="34"/>
  <c r="U3761" i="34"/>
  <c r="A3761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964" i="34"/>
  <c r="U2964" i="34"/>
  <c r="A2964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7" i="34"/>
  <c r="U3207" i="34"/>
  <c r="A3207" i="34"/>
  <c r="Y3217" i="34"/>
  <c r="U3217" i="34"/>
  <c r="A3217" i="34"/>
  <c r="Y3219" i="34"/>
  <c r="U3219" i="34"/>
  <c r="A3219" i="34"/>
  <c r="Y3234" i="34"/>
  <c r="U3234" i="34"/>
  <c r="A3234" i="34"/>
  <c r="Y3110" i="34"/>
  <c r="U3110" i="34"/>
  <c r="A3110" i="34"/>
  <c r="Y3120" i="34"/>
  <c r="U3120" i="34"/>
  <c r="A3120" i="34"/>
  <c r="Y3122" i="34"/>
  <c r="U3122" i="34"/>
  <c r="A3122" i="34"/>
  <c r="Y3128" i="34"/>
  <c r="U3128" i="34"/>
  <c r="A3128" i="34"/>
  <c r="Y3140" i="34"/>
  <c r="U3140" i="34"/>
  <c r="A3140" i="34"/>
  <c r="Y3142" i="34"/>
  <c r="U3142" i="34"/>
  <c r="A3142" i="34"/>
  <c r="Y3152" i="34"/>
  <c r="U3152" i="34"/>
  <c r="A3152" i="34"/>
  <c r="Y3166" i="34"/>
  <c r="U3166" i="34"/>
  <c r="A3166" i="34"/>
  <c r="Y3168" i="34"/>
  <c r="U3168" i="34"/>
  <c r="A3168" i="34"/>
  <c r="Y3473" i="34"/>
  <c r="U3473" i="34"/>
  <c r="A3473" i="34"/>
  <c r="Y3475" i="34"/>
  <c r="U3475" i="34"/>
  <c r="A3475" i="34"/>
  <c r="Y3477" i="34"/>
  <c r="U3477" i="34"/>
  <c r="A3477" i="34"/>
  <c r="Y3371" i="34"/>
  <c r="U3371" i="34"/>
  <c r="A3371" i="34"/>
  <c r="Y3374" i="34"/>
  <c r="U3374" i="34"/>
  <c r="A3374" i="34"/>
  <c r="Y3403" i="34"/>
  <c r="U3403" i="34"/>
  <c r="A3403" i="34"/>
  <c r="Y3361" i="34"/>
  <c r="U3361" i="34"/>
  <c r="A3361" i="34"/>
  <c r="Y3363" i="34"/>
  <c r="U3363" i="34"/>
  <c r="A3363" i="34"/>
  <c r="Y3366" i="34"/>
  <c r="U3366" i="34"/>
  <c r="A3366" i="34"/>
  <c r="Y3368" i="34"/>
  <c r="U3368" i="34"/>
  <c r="A3368" i="34"/>
  <c r="Y3243" i="34"/>
  <c r="U3243" i="34"/>
  <c r="A3243" i="34"/>
  <c r="Y3245" i="34"/>
  <c r="U3245" i="34"/>
  <c r="A3245" i="34"/>
  <c r="Y3355" i="34"/>
  <c r="U3355" i="34"/>
  <c r="A3355" i="34"/>
  <c r="Y3357" i="34"/>
  <c r="U3357" i="34"/>
  <c r="A3357" i="34"/>
  <c r="Y3359" i="34"/>
  <c r="U3359" i="34"/>
  <c r="A3359" i="34"/>
  <c r="Y3462" i="34"/>
  <c r="U3462" i="34"/>
  <c r="A3462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72" i="34"/>
  <c r="U3472" i="34"/>
  <c r="A3472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59" i="34"/>
  <c r="U3459" i="34"/>
  <c r="A3459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48" i="34"/>
  <c r="U3448" i="34"/>
  <c r="A3448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34" i="34"/>
  <c r="U3434" i="34"/>
  <c r="A3434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420" i="34"/>
  <c r="U3420" i="34"/>
  <c r="A3420" i="34"/>
  <c r="Y3880" i="34"/>
  <c r="U3880" i="34"/>
  <c r="A3880" i="34"/>
  <c r="Y3882" i="34"/>
  <c r="U3882" i="34"/>
  <c r="A3882" i="34"/>
  <c r="Y3884" i="34"/>
  <c r="U3884" i="34"/>
  <c r="A3884" i="34"/>
  <c r="Y3655" i="34"/>
  <c r="U3655" i="34"/>
  <c r="A3655" i="34"/>
  <c r="Y3657" i="34"/>
  <c r="U3657" i="34"/>
  <c r="A3657" i="34"/>
  <c r="Y3530" i="34"/>
  <c r="U3530" i="34"/>
  <c r="A3530" i="34"/>
  <c r="Y3636" i="34"/>
  <c r="U3636" i="34"/>
  <c r="A3636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75" i="34"/>
  <c r="U3575" i="34"/>
  <c r="A3575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60" i="34"/>
  <c r="U3560" i="34"/>
  <c r="A3560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546" i="34"/>
  <c r="U3546" i="34"/>
  <c r="A3546" i="34"/>
  <c r="Y3724" i="34"/>
  <c r="U3724" i="34"/>
  <c r="A3724" i="34"/>
  <c r="Y3726" i="34"/>
  <c r="U3726" i="34"/>
  <c r="A3726" i="34"/>
  <c r="Y3716" i="34"/>
  <c r="U3716" i="34"/>
  <c r="A3716" i="34"/>
  <c r="Y3718" i="34"/>
  <c r="U3718" i="34"/>
  <c r="A3718" i="34"/>
  <c r="Y3720" i="34"/>
  <c r="U3720" i="34"/>
  <c r="A3720" i="34"/>
  <c r="Y3722" i="34"/>
  <c r="U3722" i="34"/>
  <c r="A3722" i="34"/>
  <c r="Y3708" i="34"/>
  <c r="U3708" i="34"/>
  <c r="A3708" i="34"/>
  <c r="Y3710" i="34"/>
  <c r="U3710" i="34"/>
  <c r="A3710" i="34"/>
  <c r="Y3712" i="34"/>
  <c r="U3712" i="34"/>
  <c r="A3712" i="34"/>
  <c r="Y3714" i="34"/>
  <c r="U3714" i="34"/>
  <c r="A3714" i="34"/>
  <c r="Y4006" i="34"/>
  <c r="U4006" i="34"/>
  <c r="A4006" i="34"/>
  <c r="Y4008" i="34"/>
  <c r="U4008" i="34"/>
  <c r="A4008" i="34"/>
  <c r="Y4010" i="34"/>
  <c r="U4010" i="34"/>
  <c r="A4010" i="34"/>
  <c r="Y4012" i="34"/>
  <c r="U4012" i="34"/>
  <c r="A4012" i="34"/>
  <c r="Y4000" i="34"/>
  <c r="U4000" i="34"/>
  <c r="A4000" i="34"/>
  <c r="Y4002" i="34"/>
  <c r="U4002" i="34"/>
  <c r="A4002" i="34"/>
  <c r="Y4004" i="34"/>
  <c r="U4004" i="34"/>
  <c r="A4004" i="34"/>
  <c r="Y3733" i="34"/>
  <c r="U3733" i="34"/>
  <c r="A3733" i="34"/>
  <c r="Y3736" i="34"/>
  <c r="U3736" i="34"/>
  <c r="A3736" i="34"/>
  <c r="Y3997" i="34"/>
  <c r="U3997" i="34"/>
  <c r="A3997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79" i="34"/>
  <c r="U3979" i="34"/>
  <c r="A3979" i="34"/>
  <c r="Y3991" i="34"/>
  <c r="U3991" i="34"/>
  <c r="A3991" i="34"/>
  <c r="Y3993" i="34"/>
  <c r="U3993" i="34"/>
  <c r="A3993" i="34"/>
  <c r="Y3995" i="34"/>
  <c r="U3995" i="34"/>
  <c r="A3995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9" i="34"/>
  <c r="U3959" i="34"/>
  <c r="A3959" i="34"/>
  <c r="Y3961" i="34"/>
  <c r="U3961" i="34"/>
  <c r="A3961" i="34"/>
  <c r="Y3963" i="34"/>
  <c r="U3963" i="34"/>
  <c r="A3963" i="34"/>
  <c r="Y3965" i="34"/>
  <c r="U3965" i="34"/>
  <c r="A3965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47" i="34"/>
  <c r="U3947" i="34"/>
  <c r="A3947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989" i="34"/>
  <c r="U3989" i="34"/>
  <c r="A3989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707" i="34"/>
  <c r="U3707" i="34"/>
  <c r="A3707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79" i="34"/>
  <c r="U3879" i="34"/>
  <c r="A3879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855" i="34"/>
  <c r="U3855" i="34"/>
  <c r="A3855" i="34"/>
  <c r="Y3767" i="34"/>
  <c r="U3767" i="34"/>
  <c r="A3767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831" i="34"/>
  <c r="U3831" i="34"/>
  <c r="A3831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809" i="34"/>
  <c r="U3809" i="34"/>
  <c r="A3809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Y3789" i="34"/>
  <c r="U3789" i="34"/>
  <c r="A3789" i="34"/>
  <c r="U41" i="34"/>
  <c r="Y41" i="34"/>
  <c r="A41" i="34"/>
  <c r="U35" i="34"/>
  <c r="Y35" i="34"/>
  <c r="A35" i="34"/>
  <c r="Y3890" i="34"/>
  <c r="U3890" i="34"/>
  <c r="A3890" i="34"/>
  <c r="Y3886" i="34"/>
  <c r="U3886" i="34"/>
  <c r="A3886" i="34"/>
  <c r="T3747" i="34"/>
  <c r="R3747" i="34"/>
  <c r="S3747" i="34"/>
  <c r="T2993" i="34"/>
  <c r="R2993" i="34"/>
  <c r="S2993" i="34"/>
  <c r="R2352" i="34"/>
  <c r="S2352" i="34"/>
  <c r="T2352" i="34"/>
  <c r="S1586" i="34"/>
  <c r="T1586" i="34"/>
  <c r="R1586" i="34"/>
  <c r="Y3091" i="34"/>
  <c r="U3091" i="34"/>
  <c r="A3091" i="34"/>
  <c r="Y3097" i="34"/>
  <c r="U3097" i="34"/>
  <c r="A3097" i="34"/>
  <c r="Y4076" i="34"/>
  <c r="U4076" i="34"/>
  <c r="A4076" i="34"/>
  <c r="Y205" i="34"/>
  <c r="U205" i="34"/>
  <c r="A205" i="34"/>
  <c r="Y102" i="34"/>
  <c r="U102" i="34"/>
  <c r="A102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092" i="34"/>
  <c r="U4092" i="34"/>
  <c r="A4092" i="34"/>
  <c r="Y4147" i="34"/>
  <c r="U4147" i="34"/>
  <c r="A4147" i="34"/>
  <c r="Y470" i="34"/>
  <c r="U470" i="34"/>
  <c r="A470" i="34"/>
  <c r="Y538" i="34"/>
  <c r="U538" i="34"/>
  <c r="A538" i="34"/>
  <c r="Y594" i="34"/>
  <c r="U594" i="34"/>
  <c r="A594" i="34"/>
  <c r="Y1733" i="34"/>
  <c r="U1733" i="34"/>
  <c r="A1733" i="34"/>
  <c r="Y1702" i="34"/>
  <c r="U1702" i="34"/>
  <c r="A1702" i="34"/>
  <c r="Y1745" i="34"/>
  <c r="U1745" i="34"/>
  <c r="A1745" i="34"/>
  <c r="Y1790" i="34"/>
  <c r="U1790" i="34"/>
  <c r="A1790" i="34"/>
  <c r="Y4090" i="34"/>
  <c r="U4090" i="34"/>
  <c r="A4090" i="34"/>
  <c r="Y419" i="34"/>
  <c r="U419" i="34"/>
  <c r="A419" i="34"/>
  <c r="Y138" i="34"/>
  <c r="U138" i="34"/>
  <c r="A138" i="34"/>
  <c r="Y89" i="34"/>
  <c r="U89" i="34"/>
  <c r="A89" i="34"/>
  <c r="Y4130" i="34"/>
  <c r="U4130" i="34"/>
  <c r="A4130" i="34"/>
  <c r="Y4135" i="34"/>
  <c r="U4135" i="34"/>
  <c r="A4135" i="34"/>
  <c r="Y4160" i="34"/>
  <c r="U4160" i="34"/>
  <c r="A4160" i="34"/>
  <c r="Y114" i="34"/>
  <c r="U114" i="34"/>
  <c r="A114" i="34"/>
  <c r="U78" i="34"/>
  <c r="Y78" i="34"/>
  <c r="A78" i="34"/>
  <c r="Y291" i="34"/>
  <c r="U291" i="34"/>
  <c r="A291" i="34"/>
  <c r="Y4128" i="34"/>
  <c r="U4128" i="34"/>
  <c r="A4128" i="34"/>
  <c r="Y4124" i="34"/>
  <c r="U4124" i="34"/>
  <c r="A4124" i="34"/>
  <c r="Y4110" i="34"/>
  <c r="U4110" i="34"/>
  <c r="A4110" i="34"/>
  <c r="Y4107" i="34"/>
  <c r="U4107" i="34"/>
  <c r="A4107" i="34"/>
  <c r="Y4103" i="34"/>
  <c r="U4103" i="34"/>
  <c r="A4103" i="34"/>
  <c r="Y4099" i="34"/>
  <c r="U4099" i="34"/>
  <c r="A4099" i="34"/>
  <c r="Y4095" i="34"/>
  <c r="U4095" i="34"/>
  <c r="A4095" i="34"/>
  <c r="Y216" i="34"/>
  <c r="U216" i="34"/>
  <c r="A216" i="34"/>
  <c r="Y246" i="34"/>
  <c r="U246" i="34"/>
  <c r="A246" i="34"/>
  <c r="Y278" i="34"/>
  <c r="U278" i="34"/>
  <c r="A278" i="34"/>
  <c r="Y405" i="34"/>
  <c r="U405" i="34"/>
  <c r="A405" i="34"/>
  <c r="Y436" i="34"/>
  <c r="U436" i="34"/>
  <c r="A436" i="34"/>
  <c r="Y464" i="34"/>
  <c r="U464" i="34"/>
  <c r="A464" i="34"/>
  <c r="Y1771" i="34"/>
  <c r="U1771" i="34"/>
  <c r="A1771" i="34"/>
  <c r="Y1853" i="34"/>
  <c r="U1853" i="34"/>
  <c r="A1853" i="34"/>
  <c r="U2073" i="34"/>
  <c r="Y2073" i="34"/>
  <c r="A2073" i="34"/>
  <c r="Y2029" i="34"/>
  <c r="U2029" i="34"/>
  <c r="A2029" i="34"/>
  <c r="U2090" i="34"/>
  <c r="Y2090" i="34"/>
  <c r="A2090" i="34"/>
  <c r="U2160" i="34"/>
  <c r="Y2160" i="34"/>
  <c r="A2160" i="34"/>
  <c r="Y4385" i="34"/>
  <c r="U4385" i="34"/>
  <c r="A4385" i="34"/>
  <c r="Y4395" i="34"/>
  <c r="U4395" i="34"/>
  <c r="A4395" i="34"/>
  <c r="Y4401" i="34"/>
  <c r="U4401" i="34"/>
  <c r="A4401" i="34"/>
  <c r="Y4406" i="34"/>
  <c r="U4406" i="34"/>
  <c r="A4406" i="34"/>
  <c r="Y4316" i="34"/>
  <c r="U4316" i="34"/>
  <c r="A4316" i="34"/>
  <c r="Y4322" i="34"/>
  <c r="U4322" i="34"/>
  <c r="A4322" i="34"/>
  <c r="Y4345" i="34"/>
  <c r="U4345" i="34"/>
  <c r="A4345" i="34"/>
  <c r="Y4349" i="34"/>
  <c r="U4349" i="34"/>
  <c r="A4349" i="34"/>
  <c r="Y4364" i="34"/>
  <c r="U4364" i="34"/>
  <c r="A4364" i="34"/>
  <c r="Y4238" i="34"/>
  <c r="U4238" i="34"/>
  <c r="A4238" i="34"/>
  <c r="Y4242" i="34"/>
  <c r="U4242" i="34"/>
  <c r="A4242" i="34"/>
  <c r="Y4246" i="34"/>
  <c r="U4246" i="34"/>
  <c r="A4246" i="34"/>
  <c r="Y4294" i="34"/>
  <c r="U4294" i="34"/>
  <c r="A4294" i="34"/>
  <c r="Y4299" i="34"/>
  <c r="U4299" i="34"/>
  <c r="A4299" i="34"/>
  <c r="Y4325" i="34"/>
  <c r="U4325" i="34"/>
  <c r="A4325" i="34"/>
  <c r="Y4331" i="34"/>
  <c r="U4331" i="34"/>
  <c r="A4331" i="34"/>
  <c r="Y4353" i="34"/>
  <c r="U4353" i="34"/>
  <c r="A4353" i="34"/>
  <c r="Y4357" i="34"/>
  <c r="U4357" i="34"/>
  <c r="A4357" i="34"/>
  <c r="Y4378" i="34"/>
  <c r="U4378" i="34"/>
  <c r="A4378" i="34"/>
  <c r="Y320" i="34"/>
  <c r="U320" i="34"/>
  <c r="A320" i="34"/>
  <c r="Y4255" i="34"/>
  <c r="U4255" i="34"/>
  <c r="A4255" i="34"/>
  <c r="Y4367" i="34"/>
  <c r="U4367" i="34"/>
  <c r="A4367" i="34"/>
  <c r="Y4374" i="34"/>
  <c r="U4374" i="34"/>
  <c r="A4374" i="34"/>
  <c r="Y4203" i="34"/>
  <c r="U4203" i="34"/>
  <c r="A4203" i="34"/>
  <c r="Y4210" i="34"/>
  <c r="U4210" i="34"/>
  <c r="A4210" i="34"/>
  <c r="Y4260" i="34"/>
  <c r="U4260" i="34"/>
  <c r="A4260" i="34"/>
  <c r="Y4264" i="34"/>
  <c r="U4264" i="34"/>
  <c r="A4264" i="34"/>
  <c r="Y4268" i="34"/>
  <c r="U4268" i="34"/>
  <c r="A4268" i="34"/>
  <c r="Y4342" i="34"/>
  <c r="U4342" i="34"/>
  <c r="A4342" i="34"/>
  <c r="Y4163" i="34"/>
  <c r="U4163" i="34"/>
  <c r="A4163" i="34"/>
  <c r="Y4166" i="34"/>
  <c r="U4166" i="34"/>
  <c r="A4166" i="34"/>
  <c r="Y4170" i="34"/>
  <c r="U4170" i="34"/>
  <c r="A4170" i="34"/>
  <c r="Y4174" i="34"/>
  <c r="U4174" i="34"/>
  <c r="A4174" i="34"/>
  <c r="Y4178" i="34"/>
  <c r="U4178" i="34"/>
  <c r="A4178" i="34"/>
  <c r="Y4186" i="34"/>
  <c r="U4186" i="34"/>
  <c r="A4186" i="34"/>
  <c r="Y4214" i="34"/>
  <c r="U4214" i="34"/>
  <c r="A4214" i="34"/>
  <c r="Y4218" i="34"/>
  <c r="U4218" i="34"/>
  <c r="A4218" i="34"/>
  <c r="Y4222" i="34"/>
  <c r="U4222" i="34"/>
  <c r="A4222" i="34"/>
  <c r="Y4199" i="34"/>
  <c r="U4199" i="34"/>
  <c r="A4199" i="34"/>
  <c r="Y4191" i="34"/>
  <c r="U4191" i="34"/>
  <c r="A4191" i="34"/>
  <c r="Y4229" i="34"/>
  <c r="U4229" i="34"/>
  <c r="A4229" i="34"/>
  <c r="Y4235" i="34"/>
  <c r="U4235" i="34"/>
  <c r="A4235" i="34"/>
  <c r="Y4281" i="34"/>
  <c r="U4281" i="34"/>
  <c r="A4281" i="34"/>
  <c r="Y4286" i="34"/>
  <c r="U4286" i="34"/>
  <c r="A4286" i="34"/>
  <c r="Y4138" i="34"/>
  <c r="U4138" i="34"/>
  <c r="A4138" i="34"/>
  <c r="Y4142" i="34"/>
  <c r="U4142" i="34"/>
  <c r="A4142" i="34"/>
  <c r="U57" i="34"/>
  <c r="Y57" i="34"/>
  <c r="A57" i="34"/>
  <c r="Y120" i="34"/>
  <c r="U120" i="34"/>
  <c r="A120" i="34"/>
  <c r="Y378" i="34"/>
  <c r="U378" i="34"/>
  <c r="A378" i="34"/>
  <c r="Y517" i="34"/>
  <c r="U517" i="34"/>
  <c r="A517" i="34"/>
  <c r="Y4372" i="34"/>
  <c r="U4372" i="34"/>
  <c r="A4372" i="34"/>
  <c r="Y4271" i="34"/>
  <c r="U4271" i="34"/>
  <c r="A4271" i="34"/>
  <c r="Y4311" i="34"/>
  <c r="U4311" i="34"/>
  <c r="A4311" i="34"/>
  <c r="Y4339" i="34"/>
  <c r="U4339" i="34"/>
  <c r="A4339" i="34"/>
  <c r="Y4337" i="34"/>
  <c r="U4337" i="34"/>
  <c r="A4337" i="34"/>
  <c r="Y1686" i="34"/>
  <c r="U1686" i="34"/>
  <c r="A1686" i="34"/>
  <c r="Y2014" i="34"/>
  <c r="U2014" i="34"/>
  <c r="A2014" i="34"/>
  <c r="Y1769" i="34"/>
  <c r="U1769" i="34"/>
  <c r="A1769" i="34"/>
  <c r="U2152" i="34"/>
  <c r="Y2152" i="34"/>
  <c r="A2152" i="34"/>
  <c r="U2179" i="34"/>
  <c r="Y2179" i="34"/>
  <c r="A2179" i="34"/>
  <c r="U2161" i="34"/>
  <c r="Y2161" i="34"/>
  <c r="A2161" i="34"/>
  <c r="U2170" i="34"/>
  <c r="Y2170" i="34"/>
  <c r="A2170" i="34"/>
  <c r="Y94" i="34"/>
  <c r="U94" i="34"/>
  <c r="A94" i="34"/>
  <c r="U71" i="34"/>
  <c r="Y71" i="34"/>
  <c r="A71" i="34"/>
  <c r="U84" i="34"/>
  <c r="Y84" i="34"/>
  <c r="A84" i="34"/>
  <c r="Y134" i="34"/>
  <c r="U134" i="34"/>
  <c r="A134" i="34"/>
  <c r="Y386" i="34"/>
  <c r="U386" i="34"/>
  <c r="A386" i="34"/>
  <c r="Y235" i="34"/>
  <c r="U235" i="34"/>
  <c r="A235" i="34"/>
  <c r="Y4113" i="34"/>
  <c r="U4113" i="34"/>
  <c r="A4113" i="34"/>
  <c r="Y4117" i="34"/>
  <c r="U4117" i="34"/>
  <c r="A4117" i="34"/>
  <c r="Y4121" i="34"/>
  <c r="U4121" i="34"/>
  <c r="A4121" i="34"/>
  <c r="Y4153" i="34"/>
  <c r="U4153" i="34"/>
  <c r="A4153" i="34"/>
  <c r="Y22" i="34"/>
  <c r="A22" i="34"/>
  <c r="Y595" i="34"/>
  <c r="U595" i="34"/>
  <c r="A595" i="34"/>
  <c r="Y421" i="34"/>
  <c r="U421" i="34"/>
  <c r="A421" i="34"/>
  <c r="Y604" i="34"/>
  <c r="U604" i="34"/>
  <c r="A604" i="34"/>
  <c r="U1272" i="34"/>
  <c r="Y1272" i="34"/>
  <c r="A1272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36" i="34"/>
  <c r="U536" i="34"/>
  <c r="A536" i="34"/>
  <c r="Y660" i="34"/>
  <c r="U660" i="34"/>
  <c r="A660" i="34"/>
  <c r="Y664" i="34"/>
  <c r="U664" i="34"/>
  <c r="A664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1579" i="34"/>
  <c r="U1579" i="34"/>
  <c r="A1579" i="34"/>
  <c r="Y934" i="34"/>
  <c r="U934" i="34"/>
  <c r="A934" i="34"/>
  <c r="Y611" i="34"/>
  <c r="U611" i="34"/>
  <c r="U676" i="34"/>
  <c r="A676" i="34"/>
  <c r="A655" i="34"/>
  <c r="Y657" i="34"/>
  <c r="Y659" i="34"/>
  <c r="U659" i="34"/>
  <c r="U598" i="34"/>
  <c r="A598" i="34"/>
  <c r="A608" i="34"/>
  <c r="Y617" i="34"/>
  <c r="Y621" i="34"/>
  <c r="U621" i="34"/>
  <c r="U630" i="34"/>
  <c r="A630" i="34"/>
  <c r="A635" i="34"/>
  <c r="Y640" i="34"/>
  <c r="Y644" i="34"/>
  <c r="U644" i="34"/>
  <c r="U666" i="34"/>
  <c r="A666" i="34"/>
  <c r="A671" i="34"/>
  <c r="Y811" i="34"/>
  <c r="Y815" i="34"/>
  <c r="U815" i="34"/>
  <c r="U823" i="34"/>
  <c r="A823" i="34"/>
  <c r="A904" i="34"/>
  <c r="Y876" i="34"/>
  <c r="Y868" i="34"/>
  <c r="U868" i="34"/>
  <c r="U871" i="34"/>
  <c r="A871" i="34"/>
  <c r="A837" i="34"/>
  <c r="Y885" i="34"/>
  <c r="Y895" i="34"/>
  <c r="U895" i="34"/>
  <c r="U844" i="34"/>
  <c r="A844" i="34"/>
  <c r="A846" i="34"/>
  <c r="Y873" i="34"/>
  <c r="Y879" i="34"/>
  <c r="U879" i="34"/>
  <c r="U903" i="34"/>
  <c r="A903" i="34"/>
  <c r="A851" i="34"/>
  <c r="Y852" i="34"/>
  <c r="Y886" i="34"/>
  <c r="U886" i="34"/>
  <c r="U861" i="34"/>
  <c r="A861" i="34"/>
  <c r="A867" i="34"/>
  <c r="Y834" i="34"/>
  <c r="Y830" i="34"/>
  <c r="U830" i="34"/>
  <c r="U827" i="34"/>
  <c r="A827" i="34"/>
  <c r="A959" i="34"/>
  <c r="U963" i="34"/>
  <c r="A963" i="34"/>
  <c r="U1100" i="34"/>
  <c r="Y1100" i="34"/>
  <c r="U1109" i="34"/>
  <c r="Y1109" i="34"/>
  <c r="A1109" i="34"/>
  <c r="Y1106" i="34"/>
  <c r="A1106" i="34"/>
  <c r="U1174" i="34"/>
  <c r="A1174" i="34"/>
  <c r="Y1230" i="34"/>
  <c r="U1230" i="34"/>
  <c r="U1199" i="34"/>
  <c r="Y1199" i="34"/>
  <c r="A1199" i="34"/>
  <c r="U1239" i="34"/>
  <c r="A1239" i="34"/>
  <c r="U1183" i="34"/>
  <c r="A1183" i="34"/>
  <c r="U1145" i="34"/>
  <c r="Y1145" i="34"/>
  <c r="U1140" i="34"/>
  <c r="Y1140" i="34"/>
  <c r="A1140" i="34"/>
  <c r="Y1269" i="34"/>
  <c r="A1269" i="34"/>
  <c r="U1404" i="34"/>
  <c r="A1404" i="34"/>
  <c r="U1288" i="34"/>
  <c r="Y1288" i="34"/>
  <c r="U1099" i="34"/>
  <c r="Y1099" i="34"/>
  <c r="A1099" i="34"/>
  <c r="Y949" i="34"/>
  <c r="A949" i="34"/>
  <c r="U945" i="34"/>
  <c r="A945" i="34"/>
  <c r="Y821" i="34"/>
  <c r="U821" i="34"/>
  <c r="Y684" i="34"/>
  <c r="U684" i="34"/>
  <c r="A684" i="34"/>
  <c r="U649" i="34"/>
  <c r="A649" i="34"/>
  <c r="U1118" i="34"/>
  <c r="A1118" i="34"/>
  <c r="Y939" i="34"/>
  <c r="U939" i="34"/>
  <c r="Y680" i="34"/>
  <c r="U680" i="34"/>
  <c r="A680" i="34"/>
  <c r="U623" i="34"/>
  <c r="A623" i="34"/>
  <c r="Y1616" i="34"/>
  <c r="A1616" i="34"/>
  <c r="Y1675" i="34"/>
  <c r="U1675" i="34"/>
  <c r="Y1681" i="34"/>
  <c r="U1681" i="34"/>
  <c r="A1681" i="34"/>
  <c r="U1646" i="34"/>
  <c r="A1646" i="34"/>
  <c r="Y1683" i="34"/>
  <c r="A1683" i="34"/>
  <c r="Y1657" i="34"/>
  <c r="U1657" i="34"/>
  <c r="Y1624" i="34"/>
  <c r="U1624" i="34"/>
  <c r="A1624" i="34"/>
  <c r="Y1645" i="34"/>
  <c r="U1645" i="34"/>
  <c r="A1645" i="34"/>
  <c r="Y1672" i="34"/>
  <c r="U1672" i="34"/>
  <c r="A1672" i="34"/>
  <c r="Y1654" i="34"/>
  <c r="U1654" i="34"/>
  <c r="A1654" i="34"/>
  <c r="Y1671" i="34"/>
  <c r="U1671" i="34"/>
  <c r="A1671" i="34"/>
  <c r="Y1674" i="34"/>
  <c r="U1674" i="34"/>
  <c r="A1674" i="34"/>
  <c r="Y1666" i="34"/>
  <c r="U1666" i="34"/>
  <c r="A1666" i="34"/>
  <c r="Y1636" i="34"/>
  <c r="U1636" i="34"/>
  <c r="A1636" i="34"/>
  <c r="Y1649" i="34"/>
  <c r="U1649" i="34"/>
  <c r="A1649" i="34"/>
  <c r="Y1631" i="34"/>
  <c r="U1631" i="34"/>
  <c r="A1631" i="34"/>
  <c r="Y1643" i="34"/>
  <c r="U1643" i="34"/>
  <c r="A1643" i="34"/>
  <c r="Y1635" i="34"/>
  <c r="U1635" i="34"/>
  <c r="A1635" i="34"/>
  <c r="Y1611" i="34"/>
  <c r="U1611" i="34"/>
  <c r="A1611" i="34"/>
  <c r="Y1607" i="34"/>
  <c r="U1607" i="34"/>
  <c r="A1607" i="34"/>
  <c r="Y1584" i="34"/>
  <c r="U1584" i="34"/>
  <c r="A1584" i="34"/>
  <c r="U1575" i="34"/>
  <c r="Y1575" i="34"/>
  <c r="A1575" i="34"/>
  <c r="U1439" i="34"/>
  <c r="Y1439" i="34"/>
  <c r="A1439" i="34"/>
  <c r="U1434" i="34"/>
  <c r="Y1434" i="34"/>
  <c r="A1434" i="34"/>
  <c r="U1412" i="34"/>
  <c r="Y1412" i="34"/>
  <c r="A1412" i="34"/>
  <c r="U1398" i="34"/>
  <c r="Y1398" i="34"/>
  <c r="A1398" i="34"/>
  <c r="U1391" i="34"/>
  <c r="Y1391" i="34"/>
  <c r="A1391" i="34"/>
  <c r="U1381" i="34"/>
  <c r="Y1381" i="34"/>
  <c r="A1381" i="34"/>
  <c r="U1377" i="34"/>
  <c r="Y1377" i="34"/>
  <c r="A1377" i="34"/>
  <c r="U1358" i="34"/>
  <c r="Y1358" i="34"/>
  <c r="A1358" i="34"/>
  <c r="U1354" i="34"/>
  <c r="Y1354" i="34"/>
  <c r="A1354" i="34"/>
  <c r="U1350" i="34"/>
  <c r="Y1350" i="34"/>
  <c r="A1350" i="34"/>
  <c r="U1346" i="34"/>
  <c r="Y1346" i="34"/>
  <c r="A1346" i="34"/>
  <c r="U1342" i="34"/>
  <c r="Y1342" i="34"/>
  <c r="A1342" i="34"/>
  <c r="U1338" i="34"/>
  <c r="Y1338" i="34"/>
  <c r="A1338" i="34"/>
  <c r="U1334" i="34"/>
  <c r="Y1334" i="34"/>
  <c r="A1334" i="34"/>
  <c r="U1330" i="34"/>
  <c r="Y1330" i="34"/>
  <c r="A1330" i="34"/>
  <c r="U1326" i="34"/>
  <c r="Y1326" i="34"/>
  <c r="A1326" i="34"/>
  <c r="U1322" i="34"/>
  <c r="Y1322" i="34"/>
  <c r="A1322" i="34"/>
  <c r="U1318" i="34"/>
  <c r="Y1318" i="34"/>
  <c r="A1318" i="34"/>
  <c r="U1314" i="34"/>
  <c r="Y1314" i="34"/>
  <c r="A1314" i="34"/>
  <c r="U1287" i="34"/>
  <c r="Y1287" i="34"/>
  <c r="A1287" i="34"/>
  <c r="U1283" i="34"/>
  <c r="Y1283" i="34"/>
  <c r="A1283" i="34"/>
  <c r="U1279" i="34"/>
  <c r="Y1279" i="34"/>
  <c r="A1279" i="34"/>
  <c r="U1275" i="34"/>
  <c r="Y1275" i="34"/>
  <c r="A1275" i="34"/>
  <c r="U1182" i="34"/>
  <c r="Y1182" i="34"/>
  <c r="A1182" i="34"/>
  <c r="U1179" i="34"/>
  <c r="Y1179" i="34"/>
  <c r="A1179" i="34"/>
  <c r="Y1232" i="34"/>
  <c r="U1232" i="34"/>
  <c r="A1232" i="34"/>
  <c r="U1144" i="34"/>
  <c r="Y1144" i="34"/>
  <c r="A1144" i="34"/>
  <c r="U1176" i="34"/>
  <c r="Y1176" i="34"/>
  <c r="A1176" i="34"/>
  <c r="Y1220" i="34"/>
  <c r="U1220" i="34"/>
  <c r="A1220" i="34"/>
  <c r="Y1245" i="34"/>
  <c r="U1245" i="34"/>
  <c r="A1245" i="34"/>
  <c r="U1192" i="34"/>
  <c r="Y1192" i="34"/>
  <c r="A1192" i="34"/>
  <c r="Y1228" i="34"/>
  <c r="U1228" i="34"/>
  <c r="A1228" i="34"/>
  <c r="U1203" i="34"/>
  <c r="Y1203" i="34"/>
  <c r="A1203" i="34"/>
  <c r="Y1244" i="34"/>
  <c r="U1244" i="34"/>
  <c r="A1244" i="34"/>
  <c r="U1195" i="34"/>
  <c r="Y1195" i="34"/>
  <c r="A1195" i="34"/>
  <c r="Y1209" i="34"/>
  <c r="U1209" i="34"/>
  <c r="A1209" i="34"/>
  <c r="U1169" i="34"/>
  <c r="Y1169" i="34"/>
  <c r="A1169" i="34"/>
  <c r="Y1231" i="34"/>
  <c r="U1231" i="34"/>
  <c r="A1231" i="34"/>
  <c r="U1189" i="34"/>
  <c r="Y1189" i="34"/>
  <c r="A1189" i="34"/>
  <c r="Y1235" i="34"/>
  <c r="U1235" i="34"/>
  <c r="A1235" i="34"/>
  <c r="U1167" i="34"/>
  <c r="Y1167" i="34"/>
  <c r="A1167" i="34"/>
  <c r="U1153" i="34"/>
  <c r="Y1153" i="34"/>
  <c r="A1153" i="34"/>
  <c r="U1154" i="34"/>
  <c r="Y1154" i="34"/>
  <c r="A1154" i="34"/>
  <c r="Y1225" i="34"/>
  <c r="U1225" i="34"/>
  <c r="A1225" i="34"/>
  <c r="Y682" i="34"/>
  <c r="U682" i="34"/>
  <c r="A682" i="34"/>
  <c r="U1417" i="34"/>
  <c r="Y1417" i="34"/>
  <c r="A1417" i="34"/>
  <c r="U1386" i="34"/>
  <c r="Y1386" i="34"/>
  <c r="A1386" i="34"/>
  <c r="U1311" i="34"/>
  <c r="Y1311" i="34"/>
  <c r="A1311" i="34"/>
  <c r="U1577" i="34"/>
  <c r="Y1577" i="34"/>
  <c r="A1577" i="34"/>
  <c r="U958" i="34"/>
  <c r="Y958" i="34"/>
  <c r="A958" i="34"/>
  <c r="U955" i="34"/>
  <c r="Y955" i="34"/>
  <c r="A955" i="34"/>
  <c r="U1376" i="34"/>
  <c r="Y1376" i="34"/>
  <c r="A1376" i="34"/>
  <c r="U1261" i="34"/>
  <c r="Y1261" i="34"/>
  <c r="A1261" i="34"/>
  <c r="U1257" i="34"/>
  <c r="Y1257" i="34"/>
  <c r="A1257" i="34"/>
  <c r="U1375" i="34"/>
  <c r="Y1375" i="34"/>
  <c r="A1375" i="34"/>
  <c r="U1371" i="34"/>
  <c r="Y1371" i="34"/>
  <c r="A1371" i="34"/>
  <c r="U1367" i="34"/>
  <c r="Y1367" i="34"/>
  <c r="A1367" i="34"/>
  <c r="U1363" i="34"/>
  <c r="Y1363" i="34"/>
  <c r="A1363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Y481" i="34"/>
  <c r="U481" i="34"/>
  <c r="A481" i="34"/>
  <c r="Y474" i="34"/>
  <c r="U474" i="34"/>
  <c r="A474" i="34"/>
  <c r="Y429" i="34"/>
  <c r="U429" i="34"/>
  <c r="A429" i="34"/>
  <c r="Y539" i="34"/>
  <c r="U539" i="34"/>
  <c r="A539" i="34"/>
  <c r="Y428" i="34"/>
  <c r="U428" i="34"/>
  <c r="A428" i="34"/>
  <c r="Y295" i="34"/>
  <c r="U295" i="34"/>
  <c r="A295" i="34"/>
  <c r="Y239" i="34"/>
  <c r="U239" i="34"/>
  <c r="A239" i="34"/>
  <c r="Y281" i="34"/>
  <c r="U281" i="34"/>
  <c r="A281" i="34"/>
  <c r="Y172" i="34"/>
  <c r="U172" i="34"/>
  <c r="A172" i="34"/>
  <c r="Y165" i="34"/>
  <c r="U165" i="34"/>
  <c r="A165" i="34"/>
  <c r="Y124" i="34"/>
  <c r="U124" i="34"/>
  <c r="A124" i="34"/>
  <c r="Y170" i="34"/>
  <c r="U170" i="34"/>
  <c r="A170" i="34"/>
  <c r="Y157" i="34"/>
  <c r="U157" i="34"/>
  <c r="A157" i="34"/>
  <c r="Y98" i="34"/>
  <c r="U98" i="34"/>
  <c r="A98" i="34"/>
  <c r="U81" i="34"/>
  <c r="Y81" i="34"/>
  <c r="A81" i="34"/>
  <c r="U64" i="34"/>
  <c r="Y64" i="34"/>
  <c r="A64" i="34"/>
  <c r="U82" i="34"/>
  <c r="Y82" i="34"/>
  <c r="A82" i="34"/>
  <c r="U62" i="34"/>
  <c r="Y62" i="34"/>
  <c r="A62" i="34"/>
  <c r="Y544" i="34"/>
  <c r="U544" i="34"/>
  <c r="A544" i="34"/>
  <c r="U25" i="34"/>
  <c r="Y25" i="34"/>
  <c r="A25" i="34"/>
  <c r="Y377" i="34"/>
  <c r="U377" i="34"/>
  <c r="A377" i="34"/>
  <c r="Y910" i="34"/>
  <c r="U910" i="34"/>
  <c r="A910" i="34"/>
  <c r="U1310" i="34"/>
  <c r="Y1310" i="34"/>
  <c r="A1310" i="34"/>
  <c r="Y584" i="34"/>
  <c r="U584" i="34"/>
  <c r="A584" i="34"/>
  <c r="Y550" i="34"/>
  <c r="U550" i="34"/>
  <c r="A550" i="34"/>
  <c r="Y480" i="34"/>
  <c r="U480" i="34"/>
  <c r="A480" i="34"/>
  <c r="Y466" i="34"/>
  <c r="U466" i="34"/>
  <c r="A466" i="34"/>
  <c r="Y462" i="34"/>
  <c r="U462" i="34"/>
  <c r="A462" i="34"/>
  <c r="Y444" i="34"/>
  <c r="U444" i="34"/>
  <c r="A444" i="34"/>
  <c r="Y438" i="34"/>
  <c r="U438" i="34"/>
  <c r="A438" i="34"/>
  <c r="Y434" i="34"/>
  <c r="U434" i="34"/>
  <c r="A434" i="34"/>
  <c r="Y426" i="34"/>
  <c r="U426" i="34"/>
  <c r="A426" i="34"/>
  <c r="Y411" i="34"/>
  <c r="U411" i="34"/>
  <c r="A411" i="34"/>
  <c r="Y401" i="34"/>
  <c r="U401" i="34"/>
  <c r="A401" i="34"/>
  <c r="Y333" i="34"/>
  <c r="U333" i="34"/>
  <c r="A333" i="34"/>
  <c r="Y328" i="34"/>
  <c r="U328" i="34"/>
  <c r="A328" i="34"/>
  <c r="Y276" i="34"/>
  <c r="U276" i="34"/>
  <c r="A276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8" i="34"/>
  <c r="U218" i="34"/>
  <c r="A218" i="34"/>
  <c r="U213" i="34"/>
  <c r="A213" i="34"/>
  <c r="Y209" i="34"/>
  <c r="U209" i="34"/>
  <c r="A209" i="34"/>
  <c r="Y155" i="34"/>
  <c r="U155" i="34"/>
  <c r="A155" i="34"/>
  <c r="Y96" i="34"/>
  <c r="U96" i="34"/>
  <c r="A96" i="34"/>
  <c r="Y92" i="34"/>
  <c r="U92" i="34"/>
  <c r="A92" i="34"/>
  <c r="Y322" i="34"/>
  <c r="U322" i="34"/>
  <c r="A322" i="34"/>
  <c r="Y318" i="34"/>
  <c r="U318" i="34"/>
  <c r="A318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152" i="34"/>
  <c r="U152" i="34"/>
  <c r="A152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8" i="34"/>
  <c r="U128" i="34"/>
  <c r="A128" i="34"/>
  <c r="U31" i="34"/>
  <c r="Y31" i="34"/>
  <c r="A31" i="34"/>
  <c r="U27" i="34"/>
  <c r="Y27" i="34"/>
  <c r="A27" i="34"/>
  <c r="Y515" i="34"/>
  <c r="U515" i="34"/>
  <c r="A515" i="34"/>
  <c r="Y511" i="34"/>
  <c r="U511" i="34"/>
  <c r="A511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396" i="34"/>
  <c r="U396" i="34"/>
  <c r="A396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64" i="34"/>
  <c r="U264" i="34"/>
  <c r="A264" i="34"/>
  <c r="Y260" i="34"/>
  <c r="U260" i="34"/>
  <c r="A260" i="34"/>
  <c r="Y256" i="34"/>
  <c r="U256" i="34"/>
  <c r="A256" i="34"/>
  <c r="Y252" i="34"/>
  <c r="U252" i="34"/>
  <c r="A252" i="34"/>
  <c r="Y207" i="34"/>
  <c r="U207" i="34"/>
  <c r="A207" i="34"/>
  <c r="Y116" i="34"/>
  <c r="U116" i="34"/>
  <c r="A116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76" i="34"/>
  <c r="Y76" i="34"/>
  <c r="A76" i="34"/>
  <c r="U44" i="34"/>
  <c r="Y44" i="34"/>
  <c r="A44" i="34"/>
  <c r="U70" i="34"/>
  <c r="Y70" i="34"/>
  <c r="A70" i="34"/>
  <c r="Y519" i="34"/>
  <c r="U519" i="34"/>
  <c r="A519" i="34"/>
  <c r="Y243" i="34"/>
  <c r="U243" i="34"/>
  <c r="A243" i="34"/>
  <c r="Y326" i="34"/>
  <c r="U326" i="34"/>
  <c r="A326" i="34"/>
  <c r="Y101" i="34"/>
  <c r="U101" i="34"/>
  <c r="A101" i="34"/>
  <c r="Y201" i="34"/>
  <c r="U201" i="34"/>
  <c r="A201" i="34"/>
  <c r="Y194" i="34"/>
  <c r="U194" i="34"/>
  <c r="A194" i="34"/>
  <c r="Y198" i="34"/>
  <c r="U198" i="34"/>
  <c r="A198" i="34"/>
  <c r="Y178" i="34"/>
  <c r="U178" i="34"/>
  <c r="A178" i="34"/>
  <c r="Y182" i="34"/>
  <c r="U182" i="34"/>
  <c r="A182" i="34"/>
  <c r="Y186" i="34"/>
  <c r="U186" i="34"/>
  <c r="A186" i="34"/>
  <c r="Y190" i="34"/>
  <c r="U190" i="34"/>
  <c r="A190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357" i="34"/>
  <c r="U357" i="34"/>
  <c r="A357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63" i="34"/>
  <c r="U563" i="34"/>
  <c r="A563" i="34"/>
  <c r="Y567" i="34"/>
  <c r="U567" i="34"/>
  <c r="A567" i="34"/>
  <c r="U61" i="34"/>
  <c r="Y61" i="34"/>
  <c r="A61" i="34"/>
  <c r="Y123" i="34"/>
  <c r="U123" i="34"/>
  <c r="A123" i="34"/>
  <c r="Y240" i="34"/>
  <c r="U240" i="34"/>
  <c r="A240" i="34"/>
  <c r="Y400" i="34"/>
  <c r="U400" i="34"/>
  <c r="A400" i="34"/>
  <c r="Y546" i="34"/>
  <c r="U546" i="34"/>
  <c r="A546" i="34"/>
  <c r="Y164" i="34"/>
  <c r="U164" i="34"/>
  <c r="A164" i="34"/>
  <c r="U1270" i="34"/>
  <c r="Y1270" i="34"/>
  <c r="A1270" i="34"/>
  <c r="U1306" i="34"/>
  <c r="Y1306" i="34"/>
  <c r="A1306" i="34"/>
  <c r="U1302" i="34"/>
  <c r="Y1302" i="34"/>
  <c r="A1302" i="34"/>
  <c r="U1298" i="34"/>
  <c r="Y1298" i="34"/>
  <c r="A1298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16" i="34"/>
  <c r="U4416" i="34"/>
  <c r="A4416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78" i="34"/>
  <c r="U4478" i="34"/>
  <c r="A4478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Y4492" i="34"/>
  <c r="U4492" i="34"/>
  <c r="A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16" i="34"/>
  <c r="Y4516" i="34"/>
  <c r="U4516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A4554" i="34"/>
  <c r="Y4554" i="34"/>
  <c r="U4554" i="34"/>
  <c r="Y1598" i="34"/>
  <c r="U1598" i="34"/>
  <c r="A1598" i="34"/>
  <c r="Y1594" i="34"/>
  <c r="U1594" i="34"/>
  <c r="A1594" i="34"/>
  <c r="Y1590" i="34"/>
  <c r="U1590" i="34"/>
  <c r="A1590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337" i="34"/>
  <c r="U337" i="34"/>
  <c r="A337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U944" i="34"/>
  <c r="Y944" i="34"/>
  <c r="A944" i="34"/>
  <c r="Y1703" i="34"/>
  <c r="U1703" i="34"/>
  <c r="A1703" i="34"/>
  <c r="Y1777" i="34"/>
  <c r="U1777" i="34"/>
  <c r="A1777" i="34"/>
  <c r="U2103" i="34"/>
  <c r="Y2103" i="34"/>
  <c r="A2103" i="34"/>
  <c r="U2163" i="34"/>
  <c r="Y2163" i="34"/>
  <c r="A2163" i="34"/>
  <c r="U1425" i="34"/>
  <c r="Y1425" i="34"/>
  <c r="A1425" i="34"/>
  <c r="U2368" i="34"/>
  <c r="Y2368" i="34"/>
  <c r="A2368" i="34"/>
  <c r="Y1691" i="34"/>
  <c r="U1691" i="34"/>
  <c r="A1691" i="34"/>
  <c r="U2077" i="34"/>
  <c r="Y2077" i="34"/>
  <c r="A2077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375" i="34"/>
  <c r="Y2375" i="34"/>
  <c r="A2375" i="34"/>
  <c r="U2173" i="34"/>
  <c r="Y2173" i="34"/>
  <c r="A2173" i="34"/>
  <c r="U2084" i="34"/>
  <c r="Y2084" i="34"/>
  <c r="A2084" i="34"/>
  <c r="U2116" i="34"/>
  <c r="Y2116" i="34"/>
  <c r="A2116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Y1722" i="34"/>
  <c r="U1722" i="34"/>
  <c r="A1722" i="34"/>
  <c r="U2348" i="34"/>
  <c r="Y2348" i="34"/>
  <c r="A2348" i="34"/>
  <c r="Y1728" i="34"/>
  <c r="U1728" i="34"/>
  <c r="A1728" i="34"/>
  <c r="Y1732" i="34"/>
  <c r="U1732" i="34"/>
  <c r="A1732" i="34"/>
  <c r="Y1742" i="34"/>
  <c r="U1742" i="34"/>
  <c r="A1742" i="34"/>
  <c r="U2342" i="34"/>
  <c r="Y2342" i="34"/>
  <c r="A2342" i="34"/>
  <c r="U2284" i="34"/>
  <c r="Y2284" i="34"/>
  <c r="A2284" i="34"/>
  <c r="U2338" i="34"/>
  <c r="Y2338" i="34"/>
  <c r="A2338" i="34"/>
  <c r="U2141" i="34"/>
  <c r="Y2141" i="34"/>
  <c r="A2141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U2138" i="34"/>
  <c r="Y2138" i="34"/>
  <c r="A2138" i="34"/>
  <c r="Y2068" i="34"/>
  <c r="U2068" i="34"/>
  <c r="A2068" i="34"/>
  <c r="U2072" i="34"/>
  <c r="Y2072" i="34"/>
  <c r="A2072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841" i="34"/>
  <c r="U1841" i="34"/>
  <c r="A1841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785" i="34"/>
  <c r="U1785" i="34"/>
  <c r="A1785" i="34"/>
  <c r="U2097" i="34"/>
  <c r="Y2097" i="34"/>
  <c r="A2097" i="34"/>
  <c r="U2092" i="34"/>
  <c r="Y2092" i="34"/>
  <c r="A2092" i="34"/>
  <c r="U2285" i="34"/>
  <c r="Y2285" i="34"/>
  <c r="A2285" i="34"/>
  <c r="U2289" i="34"/>
  <c r="Y2289" i="34"/>
  <c r="A2289" i="34"/>
  <c r="U2293" i="34"/>
  <c r="Y2293" i="34"/>
  <c r="A2293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U2309" i="34"/>
  <c r="Y2309" i="34"/>
  <c r="A2309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714" i="34"/>
  <c r="Y4714" i="34"/>
  <c r="U4714" i="34"/>
  <c r="A4813" i="34"/>
  <c r="Y4813" i="34"/>
  <c r="U4813" i="34"/>
  <c r="A4817" i="34"/>
  <c r="Y4817" i="34"/>
  <c r="U4817" i="34"/>
  <c r="A4821" i="34"/>
  <c r="Y4821" i="34"/>
  <c r="U4821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37" i="34"/>
  <c r="Y2437" i="34"/>
  <c r="A2437" i="34"/>
  <c r="U2444" i="34"/>
  <c r="Y2444" i="34"/>
  <c r="A2444" i="34"/>
  <c r="U2508" i="34"/>
  <c r="Y2508" i="34"/>
  <c r="A2508" i="34"/>
  <c r="U2486" i="34"/>
  <c r="Y2486" i="34"/>
  <c r="A2486" i="34"/>
  <c r="U2453" i="34"/>
  <c r="Y2453" i="34"/>
  <c r="A2453" i="34"/>
  <c r="U2482" i="34"/>
  <c r="Y2482" i="34"/>
  <c r="A2482" i="34"/>
  <c r="U2615" i="34"/>
  <c r="Y2615" i="34"/>
  <c r="A2615" i="34"/>
  <c r="U2645" i="34"/>
  <c r="Y2645" i="34"/>
  <c r="A2645" i="34"/>
  <c r="U2516" i="34"/>
  <c r="Y2516" i="34"/>
  <c r="A2516" i="34"/>
  <c r="U2608" i="34"/>
  <c r="Y2608" i="34"/>
  <c r="A2608" i="34"/>
  <c r="U2613" i="34"/>
  <c r="Y2613" i="34"/>
  <c r="A2613" i="34"/>
  <c r="U2500" i="34"/>
  <c r="Y2500" i="34"/>
  <c r="A2500" i="34"/>
  <c r="A4805" i="34"/>
  <c r="Y4805" i="34"/>
  <c r="U4805" i="34"/>
  <c r="A4806" i="34"/>
  <c r="Y4806" i="34"/>
  <c r="U4806" i="34"/>
  <c r="A4810" i="34"/>
  <c r="Y4810" i="34"/>
  <c r="U4810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803" i="34"/>
  <c r="Y4803" i="34"/>
  <c r="U4803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A4759" i="34"/>
  <c r="Y4759" i="34"/>
  <c r="U4759" i="34"/>
  <c r="Y1693" i="34"/>
  <c r="U1693" i="34"/>
  <c r="A1693" i="34"/>
  <c r="U2406" i="34"/>
  <c r="Y2406" i="34"/>
  <c r="A2406" i="34"/>
  <c r="Y404" i="34"/>
  <c r="U404" i="34"/>
  <c r="A404" i="34"/>
  <c r="Y1707" i="34"/>
  <c r="U1707" i="34"/>
  <c r="A1707" i="34"/>
  <c r="U2408" i="34"/>
  <c r="Y2408" i="34"/>
  <c r="A2408" i="34"/>
  <c r="U2578" i="34"/>
  <c r="Y2578" i="34"/>
  <c r="A2578" i="34"/>
  <c r="U2580" i="34"/>
  <c r="Y2580" i="34"/>
  <c r="A2580" i="34"/>
  <c r="U2582" i="34"/>
  <c r="Y2582" i="34"/>
  <c r="A2582" i="34"/>
  <c r="U2584" i="34"/>
  <c r="Y2584" i="34"/>
  <c r="A2584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77" i="34"/>
  <c r="Y2577" i="34"/>
  <c r="A2577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U2534" i="34"/>
  <c r="Y2534" i="34"/>
  <c r="A2534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Y2740" i="34"/>
  <c r="U2740" i="34"/>
  <c r="A2740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Y2711" i="34"/>
  <c r="U2711" i="34"/>
  <c r="A2711" i="34"/>
  <c r="A4891" i="34"/>
  <c r="Y4891" i="34"/>
  <c r="U4891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78" i="34"/>
  <c r="Y4878" i="34"/>
  <c r="U4878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A4841" i="34"/>
  <c r="Y4841" i="34"/>
  <c r="U4841" i="34"/>
  <c r="U2621" i="34"/>
  <c r="Y2621" i="34"/>
  <c r="A2621" i="34"/>
  <c r="Y3744" i="34"/>
  <c r="U3744" i="34"/>
  <c r="A3744" i="34"/>
  <c r="U2519" i="34"/>
  <c r="Y2519" i="34"/>
  <c r="A2519" i="34"/>
  <c r="U2597" i="34"/>
  <c r="Y2597" i="34"/>
  <c r="A2597" i="34"/>
  <c r="U2598" i="34"/>
  <c r="Y2598" i="34"/>
  <c r="A2598" i="34"/>
  <c r="U2447" i="34"/>
  <c r="Y2447" i="34"/>
  <c r="A2447" i="34"/>
  <c r="U2593" i="34"/>
  <c r="Y2593" i="34"/>
  <c r="A2593" i="34"/>
  <c r="U2412" i="34"/>
  <c r="Y2412" i="34"/>
  <c r="A2412" i="34"/>
  <c r="U2443" i="34"/>
  <c r="Y2443" i="34"/>
  <c r="A2443" i="34"/>
  <c r="U2487" i="34"/>
  <c r="Y2487" i="34"/>
  <c r="A2487" i="34"/>
  <c r="U2419" i="34"/>
  <c r="Y2419" i="34"/>
  <c r="A2419" i="34"/>
  <c r="U2425" i="34"/>
  <c r="Y2425" i="34"/>
  <c r="A2425" i="34"/>
  <c r="U2427" i="34"/>
  <c r="Y2427" i="34"/>
  <c r="A2427" i="34"/>
  <c r="U2435" i="34"/>
  <c r="Y2435" i="34"/>
  <c r="A2435" i="34"/>
  <c r="U2432" i="34"/>
  <c r="Y2432" i="34"/>
  <c r="A2432" i="34"/>
  <c r="U2520" i="34"/>
  <c r="Y2520" i="34"/>
  <c r="A2520" i="34"/>
  <c r="Y413" i="34"/>
  <c r="U413" i="34"/>
  <c r="A413" i="34"/>
  <c r="Y3739" i="34"/>
  <c r="U3739" i="34"/>
  <c r="A3739" i="34"/>
  <c r="Y2823" i="34"/>
  <c r="U2823" i="34"/>
  <c r="A2823" i="34"/>
  <c r="Y2829" i="34"/>
  <c r="U2829" i="34"/>
  <c r="A2829" i="34"/>
  <c r="Y2881" i="34"/>
  <c r="U2881" i="34"/>
  <c r="A2881" i="34"/>
  <c r="Y2782" i="34"/>
  <c r="U2782" i="34"/>
  <c r="A2782" i="34"/>
  <c r="Y2860" i="34"/>
  <c r="U2860" i="34"/>
  <c r="A2860" i="34"/>
  <c r="Y2976" i="34"/>
  <c r="U2976" i="34"/>
  <c r="A2976" i="34"/>
  <c r="Y2777" i="34"/>
  <c r="U2777" i="34"/>
  <c r="A2777" i="34"/>
  <c r="Y2785" i="34"/>
  <c r="U2785" i="34"/>
  <c r="A2785" i="34"/>
  <c r="Y3382" i="34"/>
  <c r="U3382" i="34"/>
  <c r="A3382" i="34"/>
  <c r="Y3604" i="34"/>
  <c r="U3604" i="34"/>
  <c r="A3604" i="34"/>
  <c r="Y2983" i="34"/>
  <c r="U2983" i="34"/>
  <c r="A2983" i="34"/>
  <c r="Y2989" i="34"/>
  <c r="U2989" i="34"/>
  <c r="A2989" i="34"/>
  <c r="Y3378" i="34"/>
  <c r="U3378" i="34"/>
  <c r="A3378" i="34"/>
  <c r="Y2902" i="34"/>
  <c r="U2902" i="34"/>
  <c r="A2902" i="34"/>
  <c r="Y2981" i="34"/>
  <c r="U2981" i="34"/>
  <c r="A2981" i="34"/>
  <c r="Y3162" i="34"/>
  <c r="U3162" i="34"/>
  <c r="A3162" i="34"/>
  <c r="Y3177" i="34"/>
  <c r="U3177" i="34"/>
  <c r="A3177" i="34"/>
  <c r="Y3183" i="34"/>
  <c r="U3183" i="34"/>
  <c r="A3183" i="34"/>
  <c r="Y3228" i="34"/>
  <c r="U3228" i="34"/>
  <c r="A3228" i="34"/>
  <c r="Y3241" i="34"/>
  <c r="U3241" i="34"/>
  <c r="A3241" i="34"/>
  <c r="Y3248" i="34"/>
  <c r="U3248" i="34"/>
  <c r="A3248" i="34"/>
  <c r="Y3113" i="34"/>
  <c r="U3113" i="34"/>
  <c r="A3113" i="34"/>
  <c r="Y3156" i="34"/>
  <c r="U3156" i="34"/>
  <c r="A3156" i="34"/>
  <c r="Y3175" i="34"/>
  <c r="U3175" i="34"/>
  <c r="A3175" i="34"/>
  <c r="Y3236" i="34"/>
  <c r="U3236" i="34"/>
  <c r="A3236" i="34"/>
  <c r="Y3375" i="34"/>
  <c r="U3375" i="34"/>
  <c r="A3375" i="34"/>
  <c r="Y3115" i="34"/>
  <c r="U3115" i="34"/>
  <c r="A3115" i="34"/>
  <c r="Y3148" i="34"/>
  <c r="U3148" i="34"/>
  <c r="A3148" i="34"/>
  <c r="Y3157" i="34"/>
  <c r="U3157" i="34"/>
  <c r="A3157" i="34"/>
  <c r="Y2757" i="34"/>
  <c r="U2757" i="34"/>
  <c r="A2757" i="34"/>
  <c r="Y4016" i="34"/>
  <c r="U4016" i="34"/>
  <c r="A4016" i="34"/>
  <c r="Y2812" i="34"/>
  <c r="U2812" i="34"/>
  <c r="A2812" i="34"/>
  <c r="Y2815" i="34"/>
  <c r="U2815" i="34"/>
  <c r="A2815" i="34"/>
  <c r="Y4013" i="34"/>
  <c r="U4013" i="34"/>
  <c r="A4013" i="34"/>
  <c r="Y2800" i="34"/>
  <c r="U2800" i="34"/>
  <c r="A2800" i="34"/>
  <c r="Y2808" i="34"/>
  <c r="U2808" i="34"/>
  <c r="A2808" i="34"/>
  <c r="Y2895" i="34"/>
  <c r="U2895" i="34"/>
  <c r="A2895" i="34"/>
  <c r="Y2969" i="34"/>
  <c r="U2969" i="34"/>
  <c r="A2969" i="34"/>
  <c r="Y2974" i="34"/>
  <c r="U2974" i="34"/>
  <c r="A2974" i="34"/>
  <c r="Y2851" i="34"/>
  <c r="U2851" i="34"/>
  <c r="A2851" i="34"/>
  <c r="Y2855" i="34"/>
  <c r="U2855" i="34"/>
  <c r="A2855" i="34"/>
  <c r="Y2819" i="34"/>
  <c r="U2819" i="34"/>
  <c r="A2819" i="34"/>
  <c r="Y2822" i="34"/>
  <c r="U2822" i="34"/>
  <c r="A2822" i="34"/>
  <c r="Y3081" i="34"/>
  <c r="U3081" i="34"/>
  <c r="A3081" i="34"/>
  <c r="Y3084" i="34"/>
  <c r="U3084" i="34"/>
  <c r="A3084" i="34"/>
  <c r="Y3022" i="34"/>
  <c r="U3022" i="34"/>
  <c r="A3022" i="34"/>
  <c r="Y3025" i="34"/>
  <c r="U3025" i="34"/>
  <c r="A3025" i="34"/>
  <c r="Y3079" i="34"/>
  <c r="U3079" i="34"/>
  <c r="A3079" i="34"/>
  <c r="Y3014" i="34"/>
  <c r="U3014" i="34"/>
  <c r="A3014" i="34"/>
  <c r="Y3017" i="34"/>
  <c r="U3017" i="34"/>
  <c r="A3017" i="34"/>
  <c r="Y3020" i="34"/>
  <c r="U3020" i="34"/>
  <c r="A3020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77" i="34"/>
  <c r="U3077" i="34"/>
  <c r="A307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9" i="34"/>
  <c r="U3259" i="34"/>
  <c r="A3259" i="34"/>
  <c r="Y3261" i="34"/>
  <c r="U3261" i="34"/>
  <c r="A3261" i="34"/>
  <c r="Y2806" i="34"/>
  <c r="U2806" i="34"/>
  <c r="A2806" i="34"/>
  <c r="Y2884" i="34"/>
  <c r="U2884" i="34"/>
  <c r="A2884" i="34"/>
  <c r="Y2886" i="34"/>
  <c r="U2886" i="34"/>
  <c r="A2886" i="34"/>
  <c r="Y3215" i="34"/>
  <c r="U3215" i="34"/>
  <c r="A3215" i="34"/>
  <c r="Y3009" i="34"/>
  <c r="U3009" i="34"/>
  <c r="A3009" i="34"/>
  <c r="Y3011" i="34"/>
  <c r="U3011" i="34"/>
  <c r="A3011" i="34"/>
  <c r="Y3164" i="34"/>
  <c r="U3164" i="34"/>
  <c r="A3164" i="34"/>
  <c r="Y3214" i="34"/>
  <c r="U3214" i="34"/>
  <c r="A3214" i="34"/>
  <c r="Y3092" i="34"/>
  <c r="U3092" i="34"/>
  <c r="A3092" i="34"/>
  <c r="Y3133" i="34"/>
  <c r="U3133" i="34"/>
  <c r="A3133" i="34"/>
  <c r="Y3135" i="34"/>
  <c r="U3135" i="34"/>
  <c r="A3135" i="34"/>
  <c r="Y3137" i="34"/>
  <c r="U3137" i="34"/>
  <c r="A3137" i="34"/>
  <c r="Y3139" i="34"/>
  <c r="U3139" i="34"/>
  <c r="A3139" i="34"/>
  <c r="Y2771" i="34"/>
  <c r="U2771" i="34"/>
  <c r="A2771" i="34"/>
  <c r="Y2972" i="34"/>
  <c r="U2972" i="34"/>
  <c r="A2972" i="34"/>
  <c r="Y3130" i="34"/>
  <c r="U3130" i="34"/>
  <c r="A3130" i="34"/>
  <c r="Y2992" i="34"/>
  <c r="U2992" i="34"/>
  <c r="A2992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9" i="34"/>
  <c r="U2869" i="34"/>
  <c r="A286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2955" i="34"/>
  <c r="U2955" i="34"/>
  <c r="A2955" i="34"/>
  <c r="Y3400" i="34"/>
  <c r="U3400" i="34"/>
  <c r="A3400" i="34"/>
  <c r="Y3673" i="34"/>
  <c r="U3673" i="34"/>
  <c r="A3673" i="34"/>
  <c r="Y3675" i="34"/>
  <c r="U3675" i="34"/>
  <c r="A3675" i="34"/>
  <c r="Y3588" i="34"/>
  <c r="U3588" i="34"/>
  <c r="A3588" i="34"/>
  <c r="Y3590" i="34"/>
  <c r="U3590" i="34"/>
  <c r="A3590" i="34"/>
  <c r="Y3592" i="34"/>
  <c r="U3592" i="34"/>
  <c r="A3592" i="34"/>
  <c r="Y3594" i="34"/>
  <c r="U3594" i="34"/>
  <c r="A3594" i="34"/>
  <c r="Y3671" i="34"/>
  <c r="U3671" i="34"/>
  <c r="A3671" i="34"/>
  <c r="Y3351" i="34"/>
  <c r="U3351" i="34"/>
  <c r="A335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273" i="34"/>
  <c r="U3273" i="34"/>
  <c r="A3273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349" i="34"/>
  <c r="U3349" i="34"/>
  <c r="A3349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316" i="34"/>
  <c r="U3316" i="34"/>
  <c r="A3316" i="34"/>
  <c r="Y3662" i="34"/>
  <c r="U3662" i="34"/>
  <c r="A3662" i="34"/>
  <c r="Y3669" i="34"/>
  <c r="U3669" i="34"/>
  <c r="A3669" i="34"/>
  <c r="Y3677" i="34"/>
  <c r="U3677" i="34"/>
  <c r="A3677" i="34"/>
  <c r="Y3679" i="34"/>
  <c r="U3679" i="34"/>
  <c r="A3679" i="34"/>
  <c r="Y3681" i="34"/>
  <c r="U3681" i="34"/>
  <c r="A3681" i="34"/>
  <c r="Y3683" i="34"/>
  <c r="U3683" i="34"/>
  <c r="A3683" i="34"/>
  <c r="Y3532" i="34"/>
  <c r="U3532" i="34"/>
  <c r="A3532" i="34"/>
  <c r="Y3581" i="34"/>
  <c r="U3581" i="34"/>
  <c r="A3581" i="34"/>
  <c r="Y3598" i="34"/>
  <c r="U3598" i="34"/>
  <c r="A3598" i="34"/>
  <c r="Y3600" i="34"/>
  <c r="U3600" i="34"/>
  <c r="A3600" i="34"/>
  <c r="Y3602" i="34"/>
  <c r="U3602" i="34"/>
  <c r="A3602" i="34"/>
  <c r="Y3612" i="34"/>
  <c r="U3612" i="34"/>
  <c r="A3612" i="34"/>
  <c r="Y3634" i="34"/>
  <c r="U3634" i="34"/>
  <c r="A3634" i="34"/>
  <c r="Y3640" i="34"/>
  <c r="U3640" i="34"/>
  <c r="A3640" i="34"/>
  <c r="Y3642" i="34"/>
  <c r="U3642" i="34"/>
  <c r="A3642" i="34"/>
  <c r="Y3644" i="34"/>
  <c r="U3644" i="34"/>
  <c r="A3644" i="34"/>
  <c r="Y3659" i="34"/>
  <c r="U3659" i="34"/>
  <c r="A3659" i="34"/>
  <c r="Y3661" i="34"/>
  <c r="U3661" i="34"/>
  <c r="A3661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528" i="34"/>
  <c r="U3528" i="34"/>
  <c r="A3528" i="34"/>
  <c r="Y3737" i="34"/>
  <c r="U3737" i="34"/>
  <c r="A3737" i="34"/>
  <c r="U38" i="34"/>
  <c r="Y38" i="34"/>
  <c r="A38" i="34"/>
  <c r="U34" i="34"/>
  <c r="Y34" i="34"/>
  <c r="A34" i="34"/>
  <c r="Y3889" i="34"/>
  <c r="U3889" i="34"/>
  <c r="A3889" i="34"/>
  <c r="T3746" i="34"/>
  <c r="R3746" i="34"/>
  <c r="S3746" i="34"/>
  <c r="T2992" i="34"/>
  <c r="R2992" i="34"/>
  <c r="S2992" i="34"/>
  <c r="R2351" i="34"/>
  <c r="S2351" i="34"/>
  <c r="T2351" i="34"/>
  <c r="S1587" i="34"/>
  <c r="T1587" i="34"/>
  <c r="R1587" i="34"/>
  <c r="T1122" i="34"/>
  <c r="R1122" i="34"/>
  <c r="S1122" i="34"/>
  <c r="Y3478" i="34"/>
  <c r="U3478" i="34"/>
  <c r="A3478" i="34"/>
  <c r="Y2744" i="34"/>
  <c r="U2744" i="34"/>
  <c r="A2744" i="34"/>
  <c r="Y2750" i="34"/>
  <c r="U2750" i="34"/>
  <c r="A2750" i="34"/>
  <c r="Y3578" i="34"/>
  <c r="U3578" i="34"/>
  <c r="A3578" i="34"/>
  <c r="Y4075" i="34"/>
  <c r="U4075" i="34"/>
  <c r="A4075" i="34"/>
  <c r="Y4079" i="34"/>
  <c r="U4079" i="34"/>
  <c r="A4079" i="34"/>
  <c r="Y304" i="34"/>
  <c r="U304" i="34"/>
  <c r="A304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6" i="34"/>
  <c r="U4086" i="34"/>
  <c r="A4086" i="34"/>
  <c r="Y4109" i="34"/>
  <c r="U4109" i="34"/>
  <c r="A4109" i="34"/>
  <c r="Y4148" i="34"/>
  <c r="U4148" i="34"/>
  <c r="A4148" i="34"/>
  <c r="Y477" i="34"/>
  <c r="U477" i="34"/>
  <c r="A477" i="34"/>
  <c r="Y552" i="34"/>
  <c r="U552" i="34"/>
  <c r="A552" i="34"/>
  <c r="Y223" i="34"/>
  <c r="U223" i="34"/>
  <c r="A223" i="34"/>
  <c r="Y585" i="34"/>
  <c r="U585" i="34"/>
  <c r="A585" i="34"/>
  <c r="Y1744" i="34"/>
  <c r="U1744" i="34"/>
  <c r="A1744" i="34"/>
  <c r="Y1709" i="34"/>
  <c r="U1709" i="34"/>
  <c r="A1709" i="34"/>
  <c r="Y1747" i="34"/>
  <c r="U1747" i="34"/>
  <c r="A1747" i="34"/>
  <c r="Y1793" i="34"/>
  <c r="U1793" i="34"/>
  <c r="A1793" i="34"/>
  <c r="Y505" i="34"/>
  <c r="U505" i="34"/>
  <c r="A505" i="34"/>
  <c r="Y118" i="34"/>
  <c r="U118" i="34"/>
  <c r="A118" i="34"/>
  <c r="Y258" i="34"/>
  <c r="U258" i="34"/>
  <c r="A258" i="34"/>
  <c r="Y4131" i="34"/>
  <c r="U4131" i="34"/>
  <c r="A4131" i="34"/>
  <c r="Y4137" i="34"/>
  <c r="U4137" i="34"/>
  <c r="A4137" i="34"/>
  <c r="Y4156" i="34"/>
  <c r="U4156" i="34"/>
  <c r="A4156" i="34"/>
  <c r="Y4161" i="34"/>
  <c r="U4161" i="34"/>
  <c r="A4161" i="34"/>
  <c r="Y110" i="34"/>
  <c r="U110" i="34"/>
  <c r="A110" i="34"/>
  <c r="U77" i="34"/>
  <c r="Y77" i="34"/>
  <c r="A77" i="34"/>
  <c r="Y234" i="34"/>
  <c r="U234" i="34"/>
  <c r="A234" i="34"/>
  <c r="Y4127" i="34"/>
  <c r="U4127" i="34"/>
  <c r="A4127" i="34"/>
  <c r="Y4123" i="34"/>
  <c r="U4123" i="34"/>
  <c r="A4123" i="34"/>
  <c r="Y4106" i="34"/>
  <c r="U4106" i="34"/>
  <c r="A4106" i="34"/>
  <c r="Y4102" i="34"/>
  <c r="U4102" i="34"/>
  <c r="A4102" i="34"/>
  <c r="Y4098" i="34"/>
  <c r="U4098" i="34"/>
  <c r="A4098" i="34"/>
  <c r="Y202" i="34"/>
  <c r="U202" i="34"/>
  <c r="A202" i="34"/>
  <c r="Y224" i="34"/>
  <c r="U224" i="34"/>
  <c r="A224" i="34"/>
  <c r="Y270" i="34"/>
  <c r="U270" i="34"/>
  <c r="A270" i="34"/>
  <c r="Y331" i="34"/>
  <c r="U331" i="34"/>
  <c r="A331" i="34"/>
  <c r="Y412" i="34"/>
  <c r="U412" i="34"/>
  <c r="A412" i="34"/>
  <c r="Y442" i="34"/>
  <c r="U442" i="34"/>
  <c r="A442" i="34"/>
  <c r="Y4084" i="34"/>
  <c r="U4084" i="34"/>
  <c r="A4084" i="34"/>
  <c r="Y1776" i="34"/>
  <c r="U1776" i="34"/>
  <c r="A1776" i="34"/>
  <c r="Y2023" i="34"/>
  <c r="U2023" i="34"/>
  <c r="A2023" i="34"/>
  <c r="U2079" i="34"/>
  <c r="Y2079" i="34"/>
  <c r="A2079" i="34"/>
  <c r="Y2031" i="34"/>
  <c r="U2031" i="34"/>
  <c r="A2031" i="34"/>
  <c r="U2099" i="34"/>
  <c r="Y2099" i="34"/>
  <c r="A2099" i="34"/>
  <c r="Y4379" i="34"/>
  <c r="U4379" i="34"/>
  <c r="A4379" i="34"/>
  <c r="Y4386" i="34"/>
  <c r="U4386" i="34"/>
  <c r="A4386" i="34"/>
  <c r="Y4397" i="34"/>
  <c r="U4397" i="34"/>
  <c r="A4397" i="34"/>
  <c r="Y4402" i="34"/>
  <c r="U4402" i="34"/>
  <c r="A4402" i="34"/>
  <c r="Y4287" i="34"/>
  <c r="U4287" i="34"/>
  <c r="A4287" i="34"/>
  <c r="Y4318" i="34"/>
  <c r="U4318" i="34"/>
  <c r="A4318" i="34"/>
  <c r="Y4323" i="34"/>
  <c r="U4323" i="34"/>
  <c r="A4323" i="34"/>
  <c r="Y4346" i="34"/>
  <c r="U4346" i="34"/>
  <c r="A4346" i="34"/>
  <c r="Y4350" i="34"/>
  <c r="U4350" i="34"/>
  <c r="A4350" i="34"/>
  <c r="Y4192" i="34"/>
  <c r="U4192" i="34"/>
  <c r="A4192" i="34"/>
  <c r="Y4239" i="34"/>
  <c r="U4239" i="34"/>
  <c r="A4239" i="34"/>
  <c r="Y4243" i="34"/>
  <c r="U4243" i="34"/>
  <c r="A4243" i="34"/>
  <c r="Y4247" i="34"/>
  <c r="U4247" i="34"/>
  <c r="A4247" i="34"/>
  <c r="Y4295" i="34"/>
  <c r="U4295" i="34"/>
  <c r="A4295" i="34"/>
  <c r="Y4301" i="34"/>
  <c r="U4301" i="34"/>
  <c r="A4301" i="34"/>
  <c r="Y4327" i="34"/>
  <c r="U4327" i="34"/>
  <c r="A4327" i="34"/>
  <c r="Y4332" i="34"/>
  <c r="U4332" i="34"/>
  <c r="A4332" i="34"/>
  <c r="Y4354" i="34"/>
  <c r="U4354" i="34"/>
  <c r="A4354" i="34"/>
  <c r="Y4358" i="34"/>
  <c r="U4358" i="34"/>
  <c r="A4358" i="34"/>
  <c r="Y4371" i="34"/>
  <c r="U4371" i="34"/>
  <c r="A4371" i="34"/>
  <c r="Y4248" i="34"/>
  <c r="U4248" i="34"/>
  <c r="A4248" i="34"/>
  <c r="Y4256" i="34"/>
  <c r="U4256" i="34"/>
  <c r="A4256" i="34"/>
  <c r="Y4368" i="34"/>
  <c r="U4368" i="34"/>
  <c r="A4368" i="34"/>
  <c r="Y4375" i="34"/>
  <c r="U4375" i="34"/>
  <c r="A4375" i="34"/>
  <c r="Y4205" i="34"/>
  <c r="U4205" i="34"/>
  <c r="A4205" i="34"/>
  <c r="Y4211" i="34"/>
  <c r="U4211" i="34"/>
  <c r="A4211" i="34"/>
  <c r="Y4261" i="34"/>
  <c r="U4261" i="34"/>
  <c r="A4261" i="34"/>
  <c r="Y4265" i="34"/>
  <c r="U4265" i="34"/>
  <c r="A4265" i="34"/>
  <c r="Y4269" i="34"/>
  <c r="U4269" i="34"/>
  <c r="A4269" i="34"/>
  <c r="Y4343" i="34"/>
  <c r="U4343" i="34"/>
  <c r="A4343" i="34"/>
  <c r="Y4164" i="34"/>
  <c r="U4164" i="34"/>
  <c r="A4164" i="34"/>
  <c r="Y4167" i="34"/>
  <c r="U4167" i="34"/>
  <c r="A4167" i="34"/>
  <c r="Y4171" i="34"/>
  <c r="U4171" i="34"/>
  <c r="A4171" i="34"/>
  <c r="Y4175" i="34"/>
  <c r="U4175" i="34"/>
  <c r="A4175" i="34"/>
  <c r="Y4179" i="34"/>
  <c r="U4179" i="34"/>
  <c r="A4179" i="34"/>
  <c r="Y4187" i="34"/>
  <c r="U4187" i="34"/>
  <c r="A4187" i="34"/>
  <c r="Y4215" i="34"/>
  <c r="U4215" i="34"/>
  <c r="A4215" i="34"/>
  <c r="Y4219" i="34"/>
  <c r="U4219" i="34"/>
  <c r="A4219" i="34"/>
  <c r="Y4223" i="34"/>
  <c r="U4223" i="34"/>
  <c r="A4223" i="34"/>
  <c r="Y4200" i="34"/>
  <c r="U4200" i="34"/>
  <c r="A4200" i="34"/>
  <c r="Y4225" i="34"/>
  <c r="U4225" i="34"/>
  <c r="A4225" i="34"/>
  <c r="Y4230" i="34"/>
  <c r="U4230" i="34"/>
  <c r="A4230" i="34"/>
  <c r="Y4277" i="34"/>
  <c r="U4277" i="34"/>
  <c r="A4277" i="34"/>
  <c r="Y4282" i="34"/>
  <c r="U4282" i="34"/>
  <c r="A4282" i="34"/>
  <c r="Y4139" i="34"/>
  <c r="U4139" i="34"/>
  <c r="A4139" i="34"/>
  <c r="Y4143" i="34"/>
  <c r="U4143" i="34"/>
  <c r="A4143" i="34"/>
  <c r="U74" i="34"/>
  <c r="Y74" i="34"/>
  <c r="A74" i="34"/>
  <c r="Y162" i="34"/>
  <c r="U162" i="34"/>
  <c r="A162" i="34"/>
  <c r="Y382" i="34"/>
  <c r="U382" i="34"/>
  <c r="A382" i="34"/>
  <c r="Y150" i="34"/>
  <c r="U150" i="34"/>
  <c r="A150" i="34"/>
  <c r="Y4273" i="34"/>
  <c r="U4273" i="34"/>
  <c r="A4273" i="34"/>
  <c r="Y4272" i="34"/>
  <c r="U4272" i="34"/>
  <c r="A4272" i="34"/>
  <c r="Y4307" i="34"/>
  <c r="U4307" i="34"/>
  <c r="A4307" i="34"/>
  <c r="Y4314" i="34"/>
  <c r="U4314" i="34"/>
  <c r="A4314" i="34"/>
  <c r="Y4390" i="34"/>
  <c r="U4390" i="34"/>
  <c r="A4390" i="34"/>
  <c r="Y2013" i="34"/>
  <c r="U2013" i="34"/>
  <c r="A2013" i="34"/>
  <c r="U2133" i="34"/>
  <c r="Y2133" i="34"/>
  <c r="A2133" i="34"/>
  <c r="U2269" i="34"/>
  <c r="Y2269" i="34"/>
  <c r="A2269" i="34"/>
  <c r="U2177" i="34"/>
  <c r="Y2177" i="34"/>
  <c r="A2177" i="34"/>
  <c r="U2266" i="34"/>
  <c r="Y2266" i="34"/>
  <c r="A2266" i="34"/>
  <c r="Y153" i="34"/>
  <c r="U153" i="34"/>
  <c r="A153" i="34"/>
  <c r="Y126" i="34"/>
  <c r="U126" i="34"/>
  <c r="A126" i="34"/>
  <c r="Y236" i="34"/>
  <c r="U236" i="34"/>
  <c r="A236" i="34"/>
  <c r="Y390" i="34"/>
  <c r="U390" i="34"/>
  <c r="A390" i="34"/>
  <c r="Y4114" i="34"/>
  <c r="U4114" i="34"/>
  <c r="A4114" i="34"/>
  <c r="Y4118" i="34"/>
  <c r="U4118" i="34"/>
  <c r="A4118" i="34"/>
  <c r="Y4149" i="34"/>
  <c r="U4149" i="34"/>
  <c r="A4149" i="34"/>
  <c r="Y4154" i="34"/>
  <c r="U4154" i="34"/>
  <c r="A4154" i="34"/>
  <c r="Y21" i="34"/>
  <c r="A21" i="34"/>
  <c r="Y422" i="34"/>
  <c r="A422" i="34"/>
  <c r="U1396" i="34"/>
  <c r="Y1396" i="34"/>
  <c r="A1396" i="34"/>
  <c r="Y1602" i="34"/>
  <c r="A1602" i="34"/>
  <c r="Y456" i="34"/>
  <c r="U456" i="34"/>
  <c r="A456" i="34"/>
  <c r="Y488" i="34"/>
  <c r="U488" i="34"/>
  <c r="A488" i="34"/>
  <c r="Y492" i="34"/>
  <c r="U492" i="34"/>
  <c r="Y521" i="34"/>
  <c r="U521" i="34"/>
  <c r="A521" i="34"/>
  <c r="Y525" i="34"/>
  <c r="U525" i="34"/>
  <c r="A525" i="34"/>
  <c r="Y529" i="34"/>
  <c r="U529" i="34"/>
  <c r="A529" i="34"/>
  <c r="Y533" i="34"/>
  <c r="U533" i="34"/>
  <c r="Y599" i="34"/>
  <c r="U599" i="34"/>
  <c r="A599" i="34"/>
  <c r="Y687" i="34"/>
  <c r="U687" i="34"/>
  <c r="A687" i="34"/>
  <c r="Y691" i="34"/>
  <c r="U691" i="34"/>
  <c r="Y695" i="34"/>
  <c r="U695" i="34"/>
  <c r="A695" i="34"/>
  <c r="Y703" i="34"/>
  <c r="U703" i="34"/>
  <c r="A703" i="34"/>
  <c r="Y707" i="34"/>
  <c r="U707" i="34"/>
  <c r="Y711" i="34"/>
  <c r="U711" i="34"/>
  <c r="A711" i="34"/>
  <c r="Y719" i="34"/>
  <c r="U719" i="34"/>
  <c r="A719" i="34"/>
  <c r="Y723" i="34"/>
  <c r="U723" i="34"/>
  <c r="Y727" i="34"/>
  <c r="U727" i="34"/>
  <c r="A727" i="34"/>
  <c r="Y731" i="34"/>
  <c r="U731" i="34"/>
  <c r="A731" i="34"/>
  <c r="Y735" i="34"/>
  <c r="U735" i="34"/>
  <c r="A735" i="34"/>
  <c r="Y739" i="34"/>
  <c r="U739" i="34"/>
  <c r="Y743" i="34"/>
  <c r="U743" i="34"/>
  <c r="A743" i="34"/>
  <c r="Y751" i="34"/>
  <c r="U751" i="34"/>
  <c r="A751" i="34"/>
  <c r="Y755" i="34"/>
  <c r="U755" i="34"/>
  <c r="Y759" i="34"/>
  <c r="U759" i="34"/>
  <c r="A759" i="34"/>
  <c r="Y767" i="34"/>
  <c r="U767" i="34"/>
  <c r="A767" i="34"/>
  <c r="Y771" i="34"/>
  <c r="U771" i="34"/>
  <c r="Y775" i="34"/>
  <c r="U775" i="34"/>
  <c r="A775" i="34"/>
  <c r="Y779" i="34"/>
  <c r="U779" i="34"/>
  <c r="A779" i="34"/>
  <c r="Y787" i="34"/>
  <c r="U787" i="34"/>
  <c r="A787" i="34"/>
  <c r="Y791" i="34"/>
  <c r="U791" i="34"/>
  <c r="A791" i="34"/>
  <c r="Y795" i="34"/>
  <c r="U795" i="34"/>
  <c r="A795" i="34"/>
  <c r="Y799" i="34"/>
  <c r="A799" i="34"/>
  <c r="Y803" i="34"/>
  <c r="U803" i="34"/>
  <c r="A803" i="34"/>
  <c r="Y807" i="34"/>
  <c r="U807" i="34"/>
  <c r="A807" i="34"/>
  <c r="Y652" i="34"/>
  <c r="U652" i="34"/>
  <c r="A652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672" i="34"/>
  <c r="U672" i="34"/>
  <c r="A672" i="34"/>
  <c r="Y812" i="34"/>
  <c r="U812" i="34"/>
  <c r="A812" i="34"/>
  <c r="Y816" i="34"/>
  <c r="U816" i="34"/>
  <c r="A816" i="34"/>
  <c r="Y832" i="34"/>
  <c r="U832" i="34"/>
  <c r="A832" i="34"/>
  <c r="Y872" i="34"/>
  <c r="U872" i="34"/>
  <c r="A872" i="34"/>
  <c r="Y877" i="34"/>
  <c r="U877" i="34"/>
  <c r="A877" i="34"/>
  <c r="Y893" i="34"/>
  <c r="U893" i="34"/>
  <c r="A893" i="34"/>
  <c r="Y888" i="34"/>
  <c r="U888" i="34"/>
  <c r="A888" i="34"/>
  <c r="Y843" i="34"/>
  <c r="U843" i="34"/>
  <c r="A843" i="34"/>
  <c r="Y902" i="34"/>
  <c r="U902" i="34"/>
  <c r="A902" i="34"/>
  <c r="Y901" i="34"/>
  <c r="U901" i="34"/>
  <c r="A901" i="34"/>
  <c r="Y866" i="34"/>
  <c r="U866" i="34"/>
  <c r="A866" i="34"/>
  <c r="Y839" i="34"/>
  <c r="U839" i="34"/>
  <c r="A839" i="34"/>
  <c r="Y847" i="34"/>
  <c r="U847" i="34"/>
  <c r="A847" i="34"/>
  <c r="Y875" i="34"/>
  <c r="U875" i="34"/>
  <c r="A875" i="34"/>
  <c r="Y880" i="34"/>
  <c r="U880" i="34"/>
  <c r="A880" i="34"/>
  <c r="Y848" i="34"/>
  <c r="U848" i="34"/>
  <c r="A848" i="34"/>
  <c r="Y878" i="34"/>
  <c r="U878" i="34"/>
  <c r="A878" i="34"/>
  <c r="Y889" i="34"/>
  <c r="U889" i="34"/>
  <c r="A889" i="34"/>
  <c r="Y856" i="34"/>
  <c r="U856" i="34"/>
  <c r="A856" i="34"/>
  <c r="Y858" i="34"/>
  <c r="U858" i="34"/>
  <c r="A858" i="34"/>
  <c r="Y896" i="34"/>
  <c r="U896" i="34"/>
  <c r="A896" i="34"/>
  <c r="Y824" i="34"/>
  <c r="U824" i="34"/>
  <c r="A824" i="34"/>
  <c r="Y828" i="34"/>
  <c r="U828" i="34"/>
  <c r="A828" i="34"/>
  <c r="U960" i="34"/>
  <c r="Y960" i="34"/>
  <c r="A960" i="34"/>
  <c r="U964" i="34"/>
  <c r="Y964" i="34"/>
  <c r="A964" i="34"/>
  <c r="U1101" i="34"/>
  <c r="Y1101" i="34"/>
  <c r="A1101" i="34"/>
  <c r="U1110" i="34"/>
  <c r="Y1110" i="34"/>
  <c r="A1110" i="34"/>
  <c r="U1107" i="34"/>
  <c r="Y1107" i="34"/>
  <c r="A1107" i="34"/>
  <c r="Y1234" i="34"/>
  <c r="U1234" i="34"/>
  <c r="A1234" i="34"/>
  <c r="Y1208" i="34"/>
  <c r="U1208" i="34"/>
  <c r="A1208" i="34"/>
  <c r="U1181" i="34"/>
  <c r="Y1181" i="34"/>
  <c r="A1181" i="34"/>
  <c r="U1142" i="34"/>
  <c r="Y1142" i="34"/>
  <c r="A1142" i="34"/>
  <c r="U1148" i="34"/>
  <c r="Y1148" i="34"/>
  <c r="A1148" i="34"/>
  <c r="U1178" i="34"/>
  <c r="Y1178" i="34"/>
  <c r="A1178" i="34"/>
  <c r="U1141" i="34"/>
  <c r="Y1141" i="34"/>
  <c r="A1141" i="34"/>
  <c r="U1252" i="34"/>
  <c r="Y1252" i="34"/>
  <c r="A1252" i="34"/>
  <c r="U1403" i="34"/>
  <c r="Y1403" i="34"/>
  <c r="A1403" i="34"/>
  <c r="U1268" i="34"/>
  <c r="Y1268" i="34"/>
  <c r="A1268" i="34"/>
  <c r="U1098" i="34"/>
  <c r="Y1098" i="34"/>
  <c r="A1098" i="34"/>
  <c r="U941" i="34"/>
  <c r="Y941" i="34"/>
  <c r="A941" i="34"/>
  <c r="Y820" i="34"/>
  <c r="U820" i="34"/>
  <c r="A820" i="34"/>
  <c r="Y683" i="34"/>
  <c r="U683" i="34"/>
  <c r="A683" i="34"/>
  <c r="Y625" i="34"/>
  <c r="U625" i="34"/>
  <c r="A625" i="34"/>
  <c r="U1097" i="34"/>
  <c r="Y1097" i="34"/>
  <c r="A1097" i="34"/>
  <c r="Y922" i="34"/>
  <c r="U922" i="34"/>
  <c r="A922" i="34"/>
  <c r="Y679" i="34"/>
  <c r="U679" i="34"/>
  <c r="A679" i="34"/>
  <c r="U622" i="34"/>
  <c r="A622" i="34"/>
  <c r="Y1677" i="34"/>
  <c r="U1677" i="34"/>
  <c r="A1677" i="34"/>
  <c r="Y1626" i="34"/>
  <c r="U1626" i="34"/>
  <c r="A1626" i="34"/>
  <c r="Y1621" i="34"/>
  <c r="U1621" i="34"/>
  <c r="A1621" i="34"/>
  <c r="Y1618" i="34"/>
  <c r="U1618" i="34"/>
  <c r="A1618" i="34"/>
  <c r="Y1684" i="34"/>
  <c r="U1684" i="34"/>
  <c r="A1684" i="34"/>
  <c r="Y1648" i="34"/>
  <c r="U1648" i="34"/>
  <c r="A1648" i="34"/>
  <c r="U1662" i="34"/>
  <c r="A1662" i="34"/>
  <c r="Y1665" i="34"/>
  <c r="U1665" i="34"/>
  <c r="A1665" i="34"/>
  <c r="U1625" i="34"/>
  <c r="A1625" i="34"/>
  <c r="Y1667" i="34"/>
  <c r="U1667" i="34"/>
  <c r="A1667" i="34"/>
  <c r="Y1639" i="34"/>
  <c r="U1639" i="34"/>
  <c r="A1639" i="34"/>
  <c r="U1652" i="34"/>
  <c r="A1652" i="34"/>
  <c r="Y1658" i="34"/>
  <c r="U1658" i="34"/>
  <c r="A1658" i="34"/>
  <c r="Y1615" i="34"/>
  <c r="U1615" i="34"/>
  <c r="A1615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Y1438" i="34"/>
  <c r="A1438" i="34"/>
  <c r="U1433" i="34"/>
  <c r="Y1433" i="34"/>
  <c r="A1433" i="34"/>
  <c r="U1395" i="34"/>
  <c r="Y1395" i="34"/>
  <c r="A1395" i="34"/>
  <c r="Y1390" i="34"/>
  <c r="A1390" i="34"/>
  <c r="U1380" i="34"/>
  <c r="Y1380" i="34"/>
  <c r="A1380" i="34"/>
  <c r="U1361" i="34"/>
  <c r="Y1361" i="34"/>
  <c r="A1361" i="34"/>
  <c r="U1357" i="34"/>
  <c r="Y1357" i="34"/>
  <c r="A1357" i="34"/>
  <c r="Y1353" i="34"/>
  <c r="A1353" i="34"/>
  <c r="U1349" i="34"/>
  <c r="Y1349" i="34"/>
  <c r="A1349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Y1321" i="34"/>
  <c r="A1321" i="34"/>
  <c r="U1317" i="34"/>
  <c r="Y1317" i="34"/>
  <c r="A1317" i="34"/>
  <c r="U1286" i="34"/>
  <c r="Y1286" i="34"/>
  <c r="Y1282" i="34"/>
  <c r="A1282" i="34"/>
  <c r="U1278" i="34"/>
  <c r="Y1278" i="34"/>
  <c r="A1278" i="34"/>
  <c r="U1267" i="34"/>
  <c r="Y1267" i="34"/>
  <c r="Y1213" i="34"/>
  <c r="U1213" i="34"/>
  <c r="A1213" i="34"/>
  <c r="Y1149" i="34"/>
  <c r="A1149" i="34"/>
  <c r="U1188" i="34"/>
  <c r="Y1188" i="34"/>
  <c r="A1188" i="34"/>
  <c r="U1201" i="34"/>
  <c r="Y1201" i="34"/>
  <c r="A1201" i="34"/>
  <c r="Y1193" i="34"/>
  <c r="A1193" i="34"/>
  <c r="Y1218" i="34"/>
  <c r="U1218" i="34"/>
  <c r="A1218" i="34"/>
  <c r="Y1222" i="34"/>
  <c r="U1222" i="34"/>
  <c r="A1222" i="34"/>
  <c r="U1200" i="34"/>
  <c r="Y1200" i="34"/>
  <c r="A1200" i="34"/>
  <c r="U1229" i="34"/>
  <c r="A1229" i="34"/>
  <c r="Y1227" i="34"/>
  <c r="U1227" i="34"/>
  <c r="A1227" i="34"/>
  <c r="U1152" i="34"/>
  <c r="Y1152" i="34"/>
  <c r="A1152" i="34"/>
  <c r="Y1198" i="34"/>
  <c r="A1198" i="34"/>
  <c r="U1155" i="34"/>
  <c r="Y1155" i="34"/>
  <c r="A1155" i="34"/>
  <c r="Y1240" i="34"/>
  <c r="U1240" i="34"/>
  <c r="A1240" i="34"/>
  <c r="U1175" i="34"/>
  <c r="Y1175" i="34"/>
  <c r="A1175" i="34"/>
  <c r="Y1191" i="34"/>
  <c r="A1191" i="34"/>
  <c r="U1163" i="34"/>
  <c r="Y1163" i="34"/>
  <c r="A1163" i="34"/>
  <c r="U1205" i="34"/>
  <c r="Y1205" i="34"/>
  <c r="A1205" i="34"/>
  <c r="U1113" i="34"/>
  <c r="Y1113" i="34"/>
  <c r="A1113" i="34"/>
  <c r="U1172" i="34"/>
  <c r="Y1172" i="34"/>
  <c r="A1172" i="34"/>
  <c r="Y686" i="34"/>
  <c r="U686" i="34"/>
  <c r="A686" i="34"/>
  <c r="U1407" i="34"/>
  <c r="Y1407" i="34"/>
  <c r="U1385" i="34"/>
  <c r="Y1385" i="34"/>
  <c r="A1385" i="34"/>
  <c r="U1290" i="34"/>
  <c r="A1290" i="34"/>
  <c r="U1573" i="34"/>
  <c r="Y1573" i="34"/>
  <c r="A1573" i="34"/>
  <c r="U952" i="34"/>
  <c r="Y952" i="34"/>
  <c r="U956" i="34"/>
  <c r="Y956" i="34"/>
  <c r="A956" i="34"/>
  <c r="U1264" i="34"/>
  <c r="Y1264" i="34"/>
  <c r="A1264" i="34"/>
  <c r="U1260" i="34"/>
  <c r="Y1260" i="34"/>
  <c r="A1260" i="34"/>
  <c r="U1256" i="34"/>
  <c r="Y1256" i="34"/>
  <c r="A1256" i="34"/>
  <c r="U1374" i="34"/>
  <c r="Y1374" i="34"/>
  <c r="A1374" i="34"/>
  <c r="U1370" i="34"/>
  <c r="Y1370" i="34"/>
  <c r="A1370" i="34"/>
  <c r="U1366" i="34"/>
  <c r="Y1366" i="34"/>
  <c r="A1366" i="34"/>
  <c r="U1362" i="34"/>
  <c r="Y1362" i="34"/>
  <c r="A1362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78" i="34"/>
  <c r="U478" i="34"/>
  <c r="A478" i="34"/>
  <c r="Y471" i="34"/>
  <c r="U471" i="34"/>
  <c r="A471" i="34"/>
  <c r="Y399" i="34"/>
  <c r="U399" i="34"/>
  <c r="A399" i="34"/>
  <c r="Y476" i="34"/>
  <c r="U476" i="34"/>
  <c r="A476" i="34"/>
  <c r="Y397" i="34"/>
  <c r="U397" i="34"/>
  <c r="A397" i="34"/>
  <c r="Y294" i="34"/>
  <c r="U294" i="34"/>
  <c r="A294" i="34"/>
  <c r="Y338" i="34"/>
  <c r="U338" i="34"/>
  <c r="A338" i="34"/>
  <c r="Y280" i="34"/>
  <c r="U280" i="34"/>
  <c r="A280" i="34"/>
  <c r="Y171" i="34"/>
  <c r="U171" i="34"/>
  <c r="A171" i="34"/>
  <c r="Y163" i="34"/>
  <c r="U163" i="34"/>
  <c r="A163" i="34"/>
  <c r="Y122" i="34"/>
  <c r="U122" i="34"/>
  <c r="A122" i="34"/>
  <c r="Y169" i="34"/>
  <c r="U169" i="34"/>
  <c r="A169" i="34"/>
  <c r="Y119" i="34"/>
  <c r="U119" i="34"/>
  <c r="A119" i="34"/>
  <c r="Y85" i="34"/>
  <c r="U85" i="34"/>
  <c r="A85" i="34"/>
  <c r="U75" i="34"/>
  <c r="Y75" i="34"/>
  <c r="A75" i="34"/>
  <c r="U80" i="34"/>
  <c r="Y80" i="34"/>
  <c r="A80" i="34"/>
  <c r="U58" i="34"/>
  <c r="Y58" i="34"/>
  <c r="A58" i="34"/>
  <c r="Y542" i="34"/>
  <c r="U542" i="34"/>
  <c r="A542" i="34"/>
  <c r="Y4136" i="34"/>
  <c r="U4136" i="34"/>
  <c r="A4136" i="34"/>
  <c r="Y4132" i="34"/>
  <c r="U4132" i="34"/>
  <c r="A4132" i="34"/>
  <c r="Y4094" i="34"/>
  <c r="U4094" i="34"/>
  <c r="A4094" i="34"/>
  <c r="U24" i="34"/>
  <c r="Y24" i="34"/>
  <c r="A24" i="34"/>
  <c r="Y376" i="34"/>
  <c r="U376" i="34"/>
  <c r="A376" i="34"/>
  <c r="Y909" i="34"/>
  <c r="U909" i="34"/>
  <c r="A909" i="34"/>
  <c r="U1294" i="34"/>
  <c r="Y1294" i="34"/>
  <c r="A1294" i="34"/>
  <c r="Y553" i="34"/>
  <c r="U553" i="34"/>
  <c r="A55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4" i="34"/>
  <c r="U424" i="34"/>
  <c r="A424" i="34"/>
  <c r="Y406" i="34"/>
  <c r="U406" i="34"/>
  <c r="A406" i="34"/>
  <c r="Y373" i="34"/>
  <c r="U373" i="34"/>
  <c r="A373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7" i="34"/>
  <c r="U247" i="34"/>
  <c r="A247" i="34"/>
  <c r="Y232" i="34"/>
  <c r="U232" i="34"/>
  <c r="A232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U72" i="34"/>
  <c r="Y72" i="34"/>
  <c r="A72" i="34"/>
  <c r="Y4394" i="34"/>
  <c r="U4394" i="34"/>
  <c r="A4394" i="34"/>
  <c r="Y4382" i="34"/>
  <c r="U4382" i="34"/>
  <c r="A4382" i="34"/>
  <c r="Y4338" i="34"/>
  <c r="U4338" i="34"/>
  <c r="A4338" i="34"/>
  <c r="Y4334" i="34"/>
  <c r="U4334" i="34"/>
  <c r="A4334" i="34"/>
  <c r="Y4330" i="34"/>
  <c r="U4330" i="34"/>
  <c r="A4330" i="34"/>
  <c r="Y4326" i="34"/>
  <c r="U4326" i="34"/>
  <c r="A4326" i="34"/>
  <c r="Y4306" i="34"/>
  <c r="U4306" i="34"/>
  <c r="A4306" i="34"/>
  <c r="Y4290" i="34"/>
  <c r="U4290" i="34"/>
  <c r="A4290" i="34"/>
  <c r="Y4250" i="34"/>
  <c r="U4250" i="34"/>
  <c r="A4250" i="34"/>
  <c r="Y4234" i="34"/>
  <c r="U4234" i="34"/>
  <c r="A4234" i="34"/>
  <c r="Y4206" i="34"/>
  <c r="U4206" i="34"/>
  <c r="A4206" i="34"/>
  <c r="Y4194" i="34"/>
  <c r="U4194" i="34"/>
  <c r="A4194" i="34"/>
  <c r="Y4182" i="34"/>
  <c r="U4182" i="34"/>
  <c r="A4182" i="34"/>
  <c r="Y4162" i="34"/>
  <c r="U4162" i="34"/>
  <c r="A4162" i="34"/>
  <c r="Y321" i="34"/>
  <c r="U321" i="34"/>
  <c r="A321" i="34"/>
  <c r="Y317" i="34"/>
  <c r="U317" i="34"/>
  <c r="A317" i="34"/>
  <c r="Y313" i="34"/>
  <c r="U313" i="34"/>
  <c r="A313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04" i="34"/>
  <c r="U504" i="34"/>
  <c r="A504" i="34"/>
  <c r="Y500" i="34"/>
  <c r="U500" i="34"/>
  <c r="A500" i="34"/>
  <c r="Y453" i="34"/>
  <c r="U453" i="34"/>
  <c r="A453" i="34"/>
  <c r="Y449" i="34"/>
  <c r="U449" i="34"/>
  <c r="A449" i="34"/>
  <c r="Y420" i="34"/>
  <c r="U420" i="34"/>
  <c r="A420" i="34"/>
  <c r="Y416" i="34"/>
  <c r="U416" i="34"/>
  <c r="A416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U79" i="34"/>
  <c r="Y79" i="34"/>
  <c r="A79" i="34"/>
  <c r="U47" i="34"/>
  <c r="Y47" i="34"/>
  <c r="A47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70" i="34"/>
  <c r="U370" i="34"/>
  <c r="A370" i="34"/>
  <c r="Y369" i="34"/>
  <c r="U369" i="34"/>
  <c r="A369" i="34"/>
  <c r="Y361" i="34"/>
  <c r="U361" i="34"/>
  <c r="A361" i="34"/>
  <c r="Y365" i="34"/>
  <c r="U365" i="34"/>
  <c r="A365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U67" i="34"/>
  <c r="Y67" i="34"/>
  <c r="A67" i="34"/>
  <c r="Y168" i="34"/>
  <c r="U168" i="34"/>
  <c r="A168" i="34"/>
  <c r="Y241" i="34"/>
  <c r="U241" i="34"/>
  <c r="A241" i="34"/>
  <c r="Y440" i="34"/>
  <c r="U440" i="34"/>
  <c r="A440" i="34"/>
  <c r="Y543" i="34"/>
  <c r="U543" i="34"/>
  <c r="A543" i="34"/>
  <c r="Y166" i="34"/>
  <c r="U166" i="34"/>
  <c r="A166" i="34"/>
  <c r="U1384" i="34"/>
  <c r="Y1384" i="34"/>
  <c r="A1384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9" i="34"/>
  <c r="U4419" i="34"/>
  <c r="A4419" i="34"/>
  <c r="Y4423" i="34"/>
  <c r="U4423" i="34"/>
  <c r="A4423" i="34"/>
  <c r="Y4409" i="34"/>
  <c r="U4409" i="34"/>
  <c r="A4409" i="34"/>
  <c r="Y4413" i="34"/>
  <c r="U4413" i="34"/>
  <c r="A4413" i="34"/>
  <c r="Y4417" i="34"/>
  <c r="U4417" i="34"/>
  <c r="A4417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79" i="34"/>
  <c r="U4479" i="34"/>
  <c r="A4479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Y4493" i="34"/>
  <c r="U4493" i="34"/>
  <c r="A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17" i="34"/>
  <c r="Y4517" i="34"/>
  <c r="U4517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A4555" i="34"/>
  <c r="Y4555" i="34"/>
  <c r="U4555" i="34"/>
  <c r="Y1586" i="34"/>
  <c r="U1586" i="34"/>
  <c r="A1586" i="34"/>
  <c r="Y1597" i="34"/>
  <c r="U1597" i="34"/>
  <c r="A1597" i="34"/>
  <c r="Y1593" i="34"/>
  <c r="U1593" i="34"/>
  <c r="A1593" i="34"/>
  <c r="Y1589" i="34"/>
  <c r="U1589" i="34"/>
  <c r="A1589" i="34"/>
  <c r="U1124" i="34"/>
  <c r="Y1124" i="34"/>
  <c r="A1124" i="34"/>
  <c r="U1128" i="34"/>
  <c r="Y1128" i="34"/>
  <c r="A1128" i="34"/>
  <c r="U1132" i="34"/>
  <c r="Y1132" i="34"/>
  <c r="A1132" i="34"/>
  <c r="U1136" i="34"/>
  <c r="A1136" i="34"/>
  <c r="Y590" i="34"/>
  <c r="U590" i="34"/>
  <c r="A590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852" i="34"/>
  <c r="U1852" i="34"/>
  <c r="A1852" i="34"/>
  <c r="Y1767" i="34"/>
  <c r="U1767" i="34"/>
  <c r="A1767" i="34"/>
  <c r="Y1746" i="34"/>
  <c r="U1746" i="34"/>
  <c r="A1746" i="34"/>
  <c r="Y1726" i="34"/>
  <c r="U1726" i="34"/>
  <c r="A1726" i="34"/>
  <c r="Y1688" i="34"/>
  <c r="U1688" i="34"/>
  <c r="A1688" i="34"/>
  <c r="Y1725" i="34"/>
  <c r="U1725" i="34"/>
  <c r="A1725" i="34"/>
  <c r="Y1699" i="34"/>
  <c r="U1699" i="34"/>
  <c r="A1699" i="34"/>
  <c r="Y2024" i="34"/>
  <c r="U2024" i="34"/>
  <c r="A2024" i="34"/>
  <c r="Y1795" i="34"/>
  <c r="U1795" i="34"/>
  <c r="A1795" i="34"/>
  <c r="Y1768" i="34"/>
  <c r="U1768" i="34"/>
  <c r="A1768" i="34"/>
  <c r="Y1765" i="34"/>
  <c r="U1765" i="34"/>
  <c r="A1765" i="34"/>
  <c r="U2165" i="34"/>
  <c r="Y2165" i="34"/>
  <c r="A2165" i="34"/>
  <c r="U2176" i="34"/>
  <c r="Y2176" i="34"/>
  <c r="A2176" i="34"/>
  <c r="U2169" i="34"/>
  <c r="Y2169" i="34"/>
  <c r="A2169" i="34"/>
  <c r="U2101" i="34"/>
  <c r="Y2101" i="34"/>
  <c r="A2101" i="34"/>
  <c r="U2080" i="34"/>
  <c r="Y2080" i="34"/>
  <c r="A2080" i="34"/>
  <c r="Y2026" i="34"/>
  <c r="U2026" i="34"/>
  <c r="A2026" i="34"/>
  <c r="U2078" i="34"/>
  <c r="Y2078" i="34"/>
  <c r="A2078" i="34"/>
  <c r="Y2027" i="34"/>
  <c r="U2027" i="34"/>
  <c r="A2027" i="34"/>
  <c r="U2147" i="34"/>
  <c r="Y2147" i="34"/>
  <c r="A2147" i="34"/>
  <c r="Y1798" i="34"/>
  <c r="U1798" i="34"/>
  <c r="A1798" i="34"/>
  <c r="U2132" i="34"/>
  <c r="Y2132" i="34"/>
  <c r="A2132" i="34"/>
  <c r="U2151" i="34"/>
  <c r="Y2151" i="34"/>
  <c r="A2151" i="34"/>
  <c r="U2180" i="34"/>
  <c r="Y2180" i="34"/>
  <c r="A2180" i="34"/>
  <c r="U2164" i="34"/>
  <c r="Y2164" i="34"/>
  <c r="A2164" i="34"/>
  <c r="U2378" i="34"/>
  <c r="Y2378" i="34"/>
  <c r="A2378" i="34"/>
  <c r="Y1800" i="34"/>
  <c r="U1800" i="34"/>
  <c r="A1800" i="34"/>
  <c r="U2153" i="34"/>
  <c r="Y2153" i="34"/>
  <c r="A2153" i="34"/>
  <c r="U2376" i="34"/>
  <c r="Y2376" i="34"/>
  <c r="A2376" i="34"/>
  <c r="Y2058" i="34"/>
  <c r="U2058" i="34"/>
  <c r="A2058" i="34"/>
  <c r="Y1696" i="34"/>
  <c r="U1696" i="34"/>
  <c r="A1696" i="34"/>
  <c r="Y1761" i="34"/>
  <c r="U1761" i="34"/>
  <c r="A1761" i="34"/>
  <c r="Y1775" i="34"/>
  <c r="U1775" i="34"/>
  <c r="A1775" i="34"/>
  <c r="U2372" i="34"/>
  <c r="Y2372" i="34"/>
  <c r="A2372" i="34"/>
  <c r="U2117" i="34"/>
  <c r="Y2117" i="34"/>
  <c r="A2117" i="34"/>
  <c r="U2174" i="34"/>
  <c r="Y2174" i="34"/>
  <c r="A2174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9" i="34"/>
  <c r="Y2349" i="34"/>
  <c r="A2349" i="34"/>
  <c r="Y1743" i="34"/>
  <c r="U1743" i="34"/>
  <c r="A1743" i="34"/>
  <c r="Y1729" i="34"/>
  <c r="U1729" i="34"/>
  <c r="A1729" i="34"/>
  <c r="Y1739" i="34"/>
  <c r="U1739" i="34"/>
  <c r="A1739" i="34"/>
  <c r="Y1723" i="34"/>
  <c r="U1723" i="34"/>
  <c r="A1723" i="34"/>
  <c r="U2343" i="34"/>
  <c r="Y2343" i="34"/>
  <c r="A2343" i="34"/>
  <c r="U2294" i="34"/>
  <c r="Y2294" i="34"/>
  <c r="A2294" i="34"/>
  <c r="U2339" i="34"/>
  <c r="Y2339" i="34"/>
  <c r="A2339" i="34"/>
  <c r="U2149" i="34"/>
  <c r="Y2149" i="34"/>
  <c r="A2149" i="34"/>
  <c r="U2157" i="34"/>
  <c r="Y2157" i="34"/>
  <c r="A2157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0" i="34"/>
  <c r="Y2130" i="34"/>
  <c r="A2130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A1788" i="34"/>
  <c r="Y1850" i="34"/>
  <c r="U1850" i="34"/>
  <c r="Y1856" i="34"/>
  <c r="U1856" i="34"/>
  <c r="A1856" i="34"/>
  <c r="Y1860" i="34"/>
  <c r="U1860" i="34"/>
  <c r="A1860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21" i="34"/>
  <c r="U2021" i="34"/>
  <c r="A2021" i="34"/>
  <c r="Y2060" i="34"/>
  <c r="U2060" i="34"/>
  <c r="A2060" i="34"/>
  <c r="Y1863" i="34"/>
  <c r="U1863" i="34"/>
  <c r="A1863" i="34"/>
  <c r="U1867" i="34"/>
  <c r="A1867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U1931" i="34"/>
  <c r="A1931" i="34"/>
  <c r="Y1778" i="34"/>
  <c r="U1778" i="34"/>
  <c r="A1778" i="34"/>
  <c r="Y1837" i="34"/>
  <c r="U1837" i="34"/>
  <c r="A1837" i="34"/>
  <c r="Y1714" i="34"/>
  <c r="U1714" i="34"/>
  <c r="A1714" i="34"/>
  <c r="Y1718" i="34"/>
  <c r="U1718" i="34"/>
  <c r="A1718" i="34"/>
  <c r="Y1782" i="34"/>
  <c r="U1782" i="34"/>
  <c r="A1782" i="34"/>
  <c r="Y1847" i="34"/>
  <c r="U1847" i="34"/>
  <c r="A1847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31" i="34"/>
  <c r="U1831" i="34"/>
  <c r="A183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21" i="34"/>
  <c r="U1821" i="34"/>
  <c r="A1821" i="34"/>
  <c r="Y1843" i="34"/>
  <c r="U1843" i="34"/>
  <c r="A1843" i="34"/>
  <c r="U2144" i="34"/>
  <c r="Y2144" i="34"/>
  <c r="A2144" i="34"/>
  <c r="U2093" i="34"/>
  <c r="Y2093" i="34"/>
  <c r="A2093" i="34"/>
  <c r="U2145" i="34"/>
  <c r="Y2145" i="34"/>
  <c r="A2145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0" i="34"/>
  <c r="Y2300" i="34"/>
  <c r="A2300" i="34"/>
  <c r="U2313" i="34"/>
  <c r="Y2313" i="34"/>
  <c r="A2313" i="34"/>
  <c r="U2317" i="34"/>
  <c r="Y2317" i="34"/>
  <c r="A2317" i="34"/>
  <c r="U2302" i="34"/>
  <c r="A2302" i="34"/>
  <c r="U2306" i="34"/>
  <c r="Y2306" i="34"/>
  <c r="A2306" i="34"/>
  <c r="Y2042" i="34"/>
  <c r="U2042" i="34"/>
  <c r="A2042" i="34"/>
  <c r="Y2044" i="34"/>
  <c r="U2044" i="34"/>
  <c r="A2044" i="34"/>
  <c r="Y2046" i="34"/>
  <c r="U2046" i="34"/>
  <c r="A2046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1" i="34"/>
  <c r="U2041" i="34"/>
  <c r="A2041" i="34"/>
  <c r="Y2048" i="34"/>
  <c r="U2048" i="34"/>
  <c r="A2048" i="34"/>
  <c r="Y1792" i="34"/>
  <c r="U1792" i="34"/>
  <c r="A1792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715" i="34"/>
  <c r="Y4715" i="34"/>
  <c r="U4715" i="34"/>
  <c r="A4814" i="34"/>
  <c r="Y4814" i="34"/>
  <c r="U4814" i="34"/>
  <c r="A4818" i="34"/>
  <c r="Y4818" i="34"/>
  <c r="U4818" i="34"/>
  <c r="A4822" i="34"/>
  <c r="Y4822" i="34"/>
  <c r="U4822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950" i="34"/>
  <c r="Y950" i="34"/>
  <c r="A950" i="34"/>
  <c r="U2438" i="34"/>
  <c r="Y2438" i="34"/>
  <c r="A2438" i="34"/>
  <c r="U2445" i="34"/>
  <c r="Y2445" i="34"/>
  <c r="A244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09" i="34"/>
  <c r="Y2609" i="34"/>
  <c r="A2609" i="34"/>
  <c r="U2478" i="34"/>
  <c r="Y2478" i="34"/>
  <c r="A2478" i="34"/>
  <c r="U2592" i="34"/>
  <c r="Y2592" i="34"/>
  <c r="A2592" i="34"/>
  <c r="U2264" i="34"/>
  <c r="Y2264" i="34"/>
  <c r="A2264" i="34"/>
  <c r="U2260" i="34"/>
  <c r="Y2260" i="34"/>
  <c r="A2260" i="34"/>
  <c r="U2262" i="34"/>
  <c r="Y2262" i="34"/>
  <c r="A2262" i="34"/>
  <c r="U2252" i="34"/>
  <c r="Y2252" i="34"/>
  <c r="A2252" i="34"/>
  <c r="U2254" i="34"/>
  <c r="Y2254" i="34"/>
  <c r="A2254" i="34"/>
  <c r="U2256" i="34"/>
  <c r="Y2256" i="34"/>
  <c r="A2256" i="34"/>
  <c r="U2258" i="34"/>
  <c r="Y2258" i="34"/>
  <c r="A2258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250" i="34"/>
  <c r="Y2250" i="34"/>
  <c r="A2250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234" i="34"/>
  <c r="Y2234" i="34"/>
  <c r="A2234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U2203" i="34"/>
  <c r="Y2203" i="34"/>
  <c r="A2203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77" i="34"/>
  <c r="Y2477" i="34"/>
  <c r="A2477" i="34"/>
  <c r="U2468" i="34"/>
  <c r="Y2468" i="34"/>
  <c r="A2468" i="34"/>
  <c r="U2470" i="34"/>
  <c r="Y2470" i="34"/>
  <c r="A2470" i="34"/>
  <c r="U2472" i="34"/>
  <c r="Y2472" i="34"/>
  <c r="A2472" i="34"/>
  <c r="U2474" i="34"/>
  <c r="Y2474" i="34"/>
  <c r="A2474" i="34"/>
  <c r="U2497" i="34"/>
  <c r="Y2497" i="34"/>
  <c r="A2497" i="34"/>
  <c r="U2495" i="34"/>
  <c r="Y2495" i="34"/>
  <c r="A2495" i="34"/>
  <c r="U2491" i="34"/>
  <c r="Y2491" i="34"/>
  <c r="A2491" i="34"/>
  <c r="U2493" i="34"/>
  <c r="Y2493" i="34"/>
  <c r="A2493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8" i="34"/>
  <c r="Y4888" i="34"/>
  <c r="U4888" i="34"/>
  <c r="A4892" i="34"/>
  <c r="Y4892" i="34"/>
  <c r="U4892" i="34"/>
  <c r="A4882" i="34"/>
  <c r="Y4882" i="34"/>
  <c r="U4882" i="34"/>
  <c r="A4886" i="34"/>
  <c r="Y4886" i="34"/>
  <c r="U4886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59" i="34"/>
  <c r="Y4859" i="34"/>
  <c r="U4859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A4842" i="34"/>
  <c r="Y4842" i="34"/>
  <c r="U4842" i="34"/>
  <c r="U2622" i="34"/>
  <c r="Y2622" i="34"/>
  <c r="A2622" i="34"/>
  <c r="Y3745" i="34"/>
  <c r="U3745" i="34"/>
  <c r="A3745" i="34"/>
  <c r="U2594" i="34"/>
  <c r="Y2594" i="34"/>
  <c r="A2594" i="34"/>
  <c r="U2618" i="34"/>
  <c r="Y2618" i="34"/>
  <c r="A2618" i="34"/>
  <c r="U2401" i="34"/>
  <c r="Y2401" i="34"/>
  <c r="A2401" i="34"/>
  <c r="U2466" i="34"/>
  <c r="Y2466" i="34"/>
  <c r="A2466" i="34"/>
  <c r="U2402" i="34"/>
  <c r="Y2402" i="34"/>
  <c r="A2402" i="34"/>
  <c r="U2413" i="34"/>
  <c r="Y2413" i="34"/>
  <c r="A2413" i="34"/>
  <c r="U2448" i="34"/>
  <c r="Y2448" i="34"/>
  <c r="A2448" i="34"/>
  <c r="U2409" i="34"/>
  <c r="Y2409" i="34"/>
  <c r="A2409" i="34"/>
  <c r="U2421" i="34"/>
  <c r="Y2421" i="34"/>
  <c r="A2421" i="34"/>
  <c r="U2423" i="34"/>
  <c r="Y2423" i="34"/>
  <c r="A2423" i="34"/>
  <c r="U2643" i="34"/>
  <c r="Y2643" i="34"/>
  <c r="A2643" i="34"/>
  <c r="U2436" i="34"/>
  <c r="Y2436" i="34"/>
  <c r="A2436" i="34"/>
  <c r="U2433" i="34"/>
  <c r="Y2433" i="34"/>
  <c r="A2433" i="34"/>
  <c r="U2513" i="34"/>
  <c r="Y2513" i="34"/>
  <c r="A2513" i="34"/>
  <c r="Y3741" i="34"/>
  <c r="U3741" i="34"/>
  <c r="A3741" i="34"/>
  <c r="Y2824" i="34"/>
  <c r="U2824" i="34"/>
  <c r="A2824" i="34"/>
  <c r="Y2856" i="34"/>
  <c r="U2856" i="34"/>
  <c r="A2856" i="34"/>
  <c r="Y2746" i="34"/>
  <c r="U2746" i="34"/>
  <c r="A2746" i="34"/>
  <c r="Y2810" i="34"/>
  <c r="U2810" i="34"/>
  <c r="A2810" i="34"/>
  <c r="Y2897" i="34"/>
  <c r="U2897" i="34"/>
  <c r="A2897" i="34"/>
  <c r="Y2747" i="34"/>
  <c r="U2747" i="34"/>
  <c r="A2747" i="34"/>
  <c r="Y2778" i="34"/>
  <c r="U2778" i="34"/>
  <c r="A2778" i="34"/>
  <c r="Y2878" i="34"/>
  <c r="U2878" i="34"/>
  <c r="A2878" i="34"/>
  <c r="Y3533" i="34"/>
  <c r="U3533" i="34"/>
  <c r="A3533" i="34"/>
  <c r="Y3613" i="34"/>
  <c r="U3613" i="34"/>
  <c r="A3613" i="34"/>
  <c r="Y2984" i="34"/>
  <c r="U2984" i="34"/>
  <c r="A2984" i="34"/>
  <c r="Y2990" i="34"/>
  <c r="U2990" i="34"/>
  <c r="A2990" i="34"/>
  <c r="Y2889" i="34"/>
  <c r="U2889" i="34"/>
  <c r="A2889" i="34"/>
  <c r="Y2977" i="34"/>
  <c r="U2977" i="34"/>
  <c r="A2977" i="34"/>
  <c r="Y2982" i="34"/>
  <c r="U2982" i="34"/>
  <c r="A2982" i="34"/>
  <c r="Y3163" i="34"/>
  <c r="U3163" i="34"/>
  <c r="A3163" i="34"/>
  <c r="Y3178" i="34"/>
  <c r="U3178" i="34"/>
  <c r="A3178" i="34"/>
  <c r="Y3222" i="34"/>
  <c r="U3222" i="34"/>
  <c r="A3222" i="34"/>
  <c r="Y3229" i="34"/>
  <c r="U3229" i="34"/>
  <c r="A3229" i="34"/>
  <c r="Y3242" i="34"/>
  <c r="U3242" i="34"/>
  <c r="A3242" i="34"/>
  <c r="Y3086" i="34"/>
  <c r="U3086" i="34"/>
  <c r="A3086" i="34"/>
  <c r="Y3144" i="34"/>
  <c r="U3144" i="34"/>
  <c r="A3144" i="34"/>
  <c r="Y3170" i="34"/>
  <c r="U3170" i="34"/>
  <c r="A3170" i="34"/>
  <c r="Y3176" i="34"/>
  <c r="U3176" i="34"/>
  <c r="A3176" i="34"/>
  <c r="Y3237" i="34"/>
  <c r="U3237" i="34"/>
  <c r="A3237" i="34"/>
  <c r="Y3087" i="34"/>
  <c r="U3087" i="34"/>
  <c r="A3087" i="34"/>
  <c r="Y3118" i="34"/>
  <c r="U3118" i="34"/>
  <c r="A3118" i="34"/>
  <c r="Y3149" i="34"/>
  <c r="U3149" i="34"/>
  <c r="A3149" i="34"/>
  <c r="Y3159" i="34"/>
  <c r="U3159" i="34"/>
  <c r="A3159" i="34"/>
  <c r="Y2813" i="34"/>
  <c r="U2813" i="34"/>
  <c r="A2813" i="34"/>
  <c r="Y2773" i="34"/>
  <c r="U2773" i="34"/>
  <c r="A2773" i="34"/>
  <c r="Y2802" i="34"/>
  <c r="U2802" i="34"/>
  <c r="A2802" i="34"/>
  <c r="Y2804" i="34"/>
  <c r="U2804" i="34"/>
  <c r="A2804" i="34"/>
  <c r="Y2809" i="34"/>
  <c r="U2809" i="34"/>
  <c r="A2809" i="34"/>
  <c r="Y2896" i="34"/>
  <c r="U2896" i="34"/>
  <c r="A2896" i="34"/>
  <c r="Y2970" i="34"/>
  <c r="U2970" i="34"/>
  <c r="A2970" i="34"/>
  <c r="Y2852" i="34"/>
  <c r="U2852" i="34"/>
  <c r="A2852" i="34"/>
  <c r="Y2816" i="34"/>
  <c r="U2816" i="34"/>
  <c r="A2816" i="34"/>
  <c r="Y3082" i="34"/>
  <c r="U3082" i="34"/>
  <c r="A3082" i="34"/>
  <c r="Y3023" i="34"/>
  <c r="U3023" i="34"/>
  <c r="A3023" i="34"/>
  <c r="Y3026" i="34"/>
  <c r="U3026" i="34"/>
  <c r="A3026" i="34"/>
  <c r="Y3012" i="34"/>
  <c r="U3012" i="34"/>
  <c r="A3012" i="34"/>
  <c r="Y3015" i="34"/>
  <c r="U3015" i="34"/>
  <c r="A3015" i="34"/>
  <c r="Y3018" i="34"/>
  <c r="U3018" i="34"/>
  <c r="A3018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3056" i="34"/>
  <c r="U3056" i="34"/>
  <c r="A3056" i="34"/>
  <c r="Y2780" i="34"/>
  <c r="U2780" i="34"/>
  <c r="A2780" i="34"/>
  <c r="Y2863" i="34"/>
  <c r="U2863" i="34"/>
  <c r="A2863" i="34"/>
  <c r="Y2865" i="34"/>
  <c r="U2865" i="34"/>
  <c r="A2865" i="34"/>
  <c r="Y2867" i="34"/>
  <c r="U2867" i="34"/>
  <c r="A2867" i="34"/>
  <c r="Y3254" i="34"/>
  <c r="U3254" i="34"/>
  <c r="A3254" i="34"/>
  <c r="Y3256" i="34"/>
  <c r="U3256" i="34"/>
  <c r="A3256" i="34"/>
  <c r="Y3258" i="34"/>
  <c r="U3258" i="34"/>
  <c r="A3258" i="34"/>
  <c r="Y2904" i="34"/>
  <c r="U2904" i="34"/>
  <c r="A2904" i="34"/>
  <c r="Y3124" i="34"/>
  <c r="U3124" i="34"/>
  <c r="A3124" i="34"/>
  <c r="Y3126" i="34"/>
  <c r="U3126" i="34"/>
  <c r="A3126" i="34"/>
  <c r="Y3204" i="34"/>
  <c r="U3204" i="34"/>
  <c r="A3204" i="34"/>
  <c r="Y3093" i="34"/>
  <c r="U3093" i="34"/>
  <c r="A3093" i="34"/>
  <c r="Y2752" i="34"/>
  <c r="U2752" i="34"/>
  <c r="A2752" i="34"/>
  <c r="Y2754" i="34"/>
  <c r="U2754" i="34"/>
  <c r="A2754" i="34"/>
  <c r="Y2965" i="34"/>
  <c r="U2965" i="34"/>
  <c r="A2965" i="34"/>
  <c r="Y2967" i="34"/>
  <c r="U2967" i="34"/>
  <c r="A2967" i="34"/>
  <c r="Y3102" i="34"/>
  <c r="U3102" i="34"/>
  <c r="A3102" i="34"/>
  <c r="Y3104" i="34"/>
  <c r="U3104" i="34"/>
  <c r="A3104" i="34"/>
  <c r="Y3106" i="34"/>
  <c r="U3106" i="34"/>
  <c r="A3106" i="34"/>
  <c r="Y3108" i="34"/>
  <c r="U3108" i="34"/>
  <c r="A3108" i="34"/>
  <c r="Y2993" i="34"/>
  <c r="U2993" i="34"/>
  <c r="A2993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2799" i="34"/>
  <c r="U2799" i="34"/>
  <c r="A2799" i="34"/>
  <c r="Y3206" i="34"/>
  <c r="U3206" i="34"/>
  <c r="A3206" i="34"/>
  <c r="Y3208" i="34"/>
  <c r="U3208" i="34"/>
  <c r="A3208" i="34"/>
  <c r="Y3218" i="34"/>
  <c r="U3218" i="34"/>
  <c r="A3218" i="34"/>
  <c r="Y3220" i="34"/>
  <c r="U3220" i="34"/>
  <c r="A3220" i="34"/>
  <c r="Y3235" i="34"/>
  <c r="U3235" i="34"/>
  <c r="A3235" i="34"/>
  <c r="Y3111" i="34"/>
  <c r="U3111" i="34"/>
  <c r="A3111" i="34"/>
  <c r="Y3121" i="34"/>
  <c r="U3121" i="34"/>
  <c r="A3121" i="34"/>
  <c r="Y3123" i="34"/>
  <c r="U3123" i="34"/>
  <c r="A3123" i="34"/>
  <c r="Y3129" i="34"/>
  <c r="U3129" i="34"/>
  <c r="A3129" i="34"/>
  <c r="Y3141" i="34"/>
  <c r="U3141" i="34"/>
  <c r="A3141" i="34"/>
  <c r="Y3143" i="34"/>
  <c r="U3143" i="34"/>
  <c r="A3143" i="34"/>
  <c r="Y3153" i="34"/>
  <c r="U3153" i="34"/>
  <c r="A3153" i="34"/>
  <c r="Y3167" i="34"/>
  <c r="U3167" i="34"/>
  <c r="A3167" i="34"/>
  <c r="Y3169" i="34"/>
  <c r="U3169" i="34"/>
  <c r="A3169" i="34"/>
  <c r="Y3474" i="34"/>
  <c r="U3474" i="34"/>
  <c r="A3474" i="34"/>
  <c r="Y3476" i="34"/>
  <c r="U3476" i="34"/>
  <c r="A3476" i="34"/>
  <c r="Y3370" i="34"/>
  <c r="U3370" i="34"/>
  <c r="A3370" i="34"/>
  <c r="Y3372" i="34"/>
  <c r="U3372" i="34"/>
  <c r="A3372" i="34"/>
  <c r="Y3402" i="34"/>
  <c r="U3402" i="34"/>
  <c r="A3402" i="34"/>
  <c r="Y3360" i="34"/>
  <c r="U3360" i="34"/>
  <c r="A3360" i="34"/>
  <c r="Y3362" i="34"/>
  <c r="U3362" i="34"/>
  <c r="A3362" i="34"/>
  <c r="Y3364" i="34"/>
  <c r="U3364" i="34"/>
  <c r="A3364" i="34"/>
  <c r="Y3367" i="34"/>
  <c r="U3367" i="34"/>
  <c r="A3367" i="34"/>
  <c r="Y3369" i="34"/>
  <c r="U3369" i="34"/>
  <c r="A3369" i="34"/>
  <c r="Y3244" i="34"/>
  <c r="U3244" i="34"/>
  <c r="A3244" i="34"/>
  <c r="Y3354" i="34"/>
  <c r="U3354" i="34"/>
  <c r="A3354" i="34"/>
  <c r="Y3356" i="34"/>
  <c r="U3356" i="34"/>
  <c r="A3356" i="34"/>
  <c r="Y3358" i="34"/>
  <c r="U3358" i="34"/>
  <c r="A3358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71" i="34"/>
  <c r="U3471" i="34"/>
  <c r="A3471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60" i="34"/>
  <c r="U3460" i="34"/>
  <c r="A3460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49" i="34"/>
  <c r="U3449" i="34"/>
  <c r="A3449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35" i="34"/>
  <c r="U3435" i="34"/>
  <c r="A3435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421" i="34"/>
  <c r="U3421" i="34"/>
  <c r="A3421" i="34"/>
  <c r="Y3881" i="34"/>
  <c r="U3881" i="34"/>
  <c r="A3881" i="34"/>
  <c r="Y3883" i="34"/>
  <c r="U3883" i="34"/>
  <c r="A3883" i="34"/>
  <c r="Y3885" i="34"/>
  <c r="U3885" i="34"/>
  <c r="A3885" i="34"/>
  <c r="Y3654" i="34"/>
  <c r="U3654" i="34"/>
  <c r="A3654" i="34"/>
  <c r="Y3656" i="34"/>
  <c r="U3656" i="34"/>
  <c r="A3656" i="34"/>
  <c r="Y3529" i="34"/>
  <c r="U3529" i="34"/>
  <c r="A3529" i="34"/>
  <c r="Y3645" i="34"/>
  <c r="U3645" i="34"/>
  <c r="A3645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76" i="34"/>
  <c r="U3576" i="34"/>
  <c r="A3576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61" i="34"/>
  <c r="U3561" i="34"/>
  <c r="A3561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547" i="34"/>
  <c r="U3547" i="34"/>
  <c r="A3547" i="34"/>
  <c r="Y3725" i="34"/>
  <c r="U3725" i="34"/>
  <c r="A3725" i="34"/>
  <c r="Y3727" i="34"/>
  <c r="U3727" i="34"/>
  <c r="A3727" i="34"/>
  <c r="Y3717" i="34"/>
  <c r="U3717" i="34"/>
  <c r="A3717" i="34"/>
  <c r="Y3719" i="34"/>
  <c r="U3719" i="34"/>
  <c r="A3719" i="34"/>
  <c r="Y3721" i="34"/>
  <c r="U3721" i="34"/>
  <c r="A3721" i="34"/>
  <c r="Y3723" i="34"/>
  <c r="U3723" i="34"/>
  <c r="A3723" i="34"/>
  <c r="Y3709" i="34"/>
  <c r="U3709" i="34"/>
  <c r="A3709" i="34"/>
  <c r="Y3711" i="34"/>
  <c r="U3711" i="34"/>
  <c r="A3711" i="34"/>
  <c r="Y3713" i="34"/>
  <c r="U3713" i="34"/>
  <c r="A3713" i="34"/>
  <c r="Y3715" i="34"/>
  <c r="U3715" i="34"/>
  <c r="A3715" i="34"/>
  <c r="Y4007" i="34"/>
  <c r="U4007" i="34"/>
  <c r="A4007" i="34"/>
  <c r="Y4009" i="34"/>
  <c r="U4009" i="34"/>
  <c r="A4009" i="34"/>
  <c r="Y4011" i="34"/>
  <c r="U4011" i="34"/>
  <c r="A4011" i="34"/>
  <c r="Y3999" i="34"/>
  <c r="U3999" i="34"/>
  <c r="A3999" i="34"/>
  <c r="Y4001" i="34"/>
  <c r="U4001" i="34"/>
  <c r="A4001" i="34"/>
  <c r="Y4003" i="34"/>
  <c r="U4003" i="34"/>
  <c r="A4003" i="34"/>
  <c r="Y4005" i="34"/>
  <c r="U4005" i="34"/>
  <c r="A4005" i="34"/>
  <c r="Y3734" i="34"/>
  <c r="U3734" i="34"/>
  <c r="A3734" i="34"/>
  <c r="Y3996" i="34"/>
  <c r="U3996" i="34"/>
  <c r="A3996" i="34"/>
  <c r="Y3998" i="34"/>
  <c r="U3998" i="34"/>
  <c r="A3998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78" i="34"/>
  <c r="U3978" i="34"/>
  <c r="A3978" i="34"/>
  <c r="Y3990" i="34"/>
  <c r="U3990" i="34"/>
  <c r="A3990" i="34"/>
  <c r="Y3992" i="34"/>
  <c r="U3992" i="34"/>
  <c r="A3992" i="34"/>
  <c r="Y3994" i="34"/>
  <c r="U3994" i="34"/>
  <c r="A3994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966" i="34"/>
  <c r="U3966" i="34"/>
  <c r="A3966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46" i="34"/>
  <c r="U3946" i="34"/>
  <c r="A3946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988" i="34"/>
  <c r="U3988" i="34"/>
  <c r="A3988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706" i="34"/>
  <c r="U3706" i="34"/>
  <c r="A3706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78" i="34"/>
  <c r="U3878" i="34"/>
  <c r="A3878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854" i="34"/>
  <c r="U3854" i="34"/>
  <c r="A3854" i="34"/>
  <c r="Y3766" i="34"/>
  <c r="U3766" i="34"/>
  <c r="A3766" i="34"/>
  <c r="Y3768" i="34"/>
  <c r="U3768" i="34"/>
  <c r="A3768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830" i="34"/>
  <c r="U3830" i="34"/>
  <c r="A3830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810" i="34"/>
  <c r="U3810" i="34"/>
  <c r="A3810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Y3788" i="34"/>
  <c r="U3788" i="34"/>
  <c r="A3788" i="34"/>
  <c r="U50" i="34"/>
  <c r="Y50" i="34"/>
  <c r="A50" i="34"/>
  <c r="U37" i="34"/>
  <c r="Y37" i="34"/>
  <c r="A37" i="34"/>
  <c r="U33" i="34"/>
  <c r="Y33" i="34"/>
  <c r="A33" i="34"/>
  <c r="Y3888" i="34"/>
  <c r="U3888" i="34"/>
  <c r="A3888" i="34"/>
  <c r="T3385" i="34"/>
  <c r="R3385" i="34"/>
  <c r="S3385" i="34"/>
  <c r="T2627" i="34"/>
  <c r="S2627" i="34"/>
  <c r="R2627" i="34"/>
  <c r="T1998" i="34"/>
  <c r="R1998" i="34"/>
  <c r="S1998" i="34"/>
  <c r="T1123" i="34"/>
  <c r="R1123" i="34"/>
  <c r="S1123" i="34"/>
  <c r="Y3479" i="34"/>
  <c r="U3479" i="34"/>
  <c r="A3479" i="34"/>
  <c r="Y2745" i="34"/>
  <c r="U2745" i="34"/>
  <c r="A2745" i="34"/>
  <c r="Y2751" i="34"/>
  <c r="U2751" i="34"/>
  <c r="A2751" i="34"/>
  <c r="Y3579" i="34"/>
  <c r="U3579" i="34"/>
  <c r="A3579" i="34"/>
  <c r="O21" i="34"/>
  <c r="P22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O20" i="34"/>
  <c r="P21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P20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Q20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P132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133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242" i="34"/>
  <c r="O244" i="34"/>
  <c r="P245" i="34"/>
  <c r="Q246" i="34"/>
  <c r="O248" i="34"/>
  <c r="P249" i="34"/>
  <c r="Q250" i="34"/>
  <c r="O252" i="34"/>
  <c r="P253" i="34"/>
  <c r="Q254" i="34"/>
  <c r="O256" i="34"/>
  <c r="P257" i="34"/>
  <c r="Q258" i="34"/>
  <c r="O260" i="34"/>
  <c r="O246" i="34"/>
  <c r="P248" i="34"/>
  <c r="O250" i="34"/>
  <c r="Q251" i="34"/>
  <c r="Q253" i="34"/>
  <c r="P255" i="34"/>
  <c r="O257" i="34"/>
  <c r="O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243" i="34"/>
  <c r="P246" i="34"/>
  <c r="Q248" i="34"/>
  <c r="P250" i="34"/>
  <c r="P252" i="34"/>
  <c r="O254" i="34"/>
  <c r="Q255" i="34"/>
  <c r="Q257" i="34"/>
  <c r="P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Q244" i="34"/>
  <c r="P247" i="34"/>
  <c r="O249" i="34"/>
  <c r="O251" i="34"/>
  <c r="Q252" i="34"/>
  <c r="P254" i="34"/>
  <c r="P256" i="34"/>
  <c r="O258" i="34"/>
  <c r="Q259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O245" i="34"/>
  <c r="Q247" i="34"/>
  <c r="Q249" i="34"/>
  <c r="P251" i="34"/>
  <c r="O253" i="34"/>
  <c r="O255" i="34"/>
  <c r="Q256" i="34"/>
  <c r="P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P360" i="34"/>
  <c r="Q361" i="34"/>
  <c r="O363" i="34"/>
  <c r="P364" i="34"/>
  <c r="Q365" i="34"/>
  <c r="O367" i="34"/>
  <c r="P368" i="34"/>
  <c r="Q369" i="34"/>
  <c r="O371" i="34"/>
  <c r="P372" i="34"/>
  <c r="Q373" i="34"/>
  <c r="O375" i="34"/>
  <c r="P376" i="34"/>
  <c r="Q377" i="34"/>
  <c r="O379" i="34"/>
  <c r="P380" i="34"/>
  <c r="Q381" i="34"/>
  <c r="O383" i="34"/>
  <c r="P384" i="34"/>
  <c r="Q385" i="34"/>
  <c r="O387" i="34"/>
  <c r="P388" i="34"/>
  <c r="Q389" i="34"/>
  <c r="O391" i="34"/>
  <c r="P392" i="34"/>
  <c r="Q393" i="34"/>
  <c r="O395" i="34"/>
  <c r="P396" i="34"/>
  <c r="Q397" i="34"/>
  <c r="Q363" i="34"/>
  <c r="P366" i="34"/>
  <c r="Q368" i="34"/>
  <c r="P370" i="34"/>
  <c r="O372" i="34"/>
  <c r="O374" i="34"/>
  <c r="Q375" i="34"/>
  <c r="P377" i="34"/>
  <c r="P379" i="34"/>
  <c r="O381" i="34"/>
  <c r="Q382" i="34"/>
  <c r="Q384" i="34"/>
  <c r="P386" i="34"/>
  <c r="O388" i="34"/>
  <c r="O390" i="34"/>
  <c r="Q391" i="34"/>
  <c r="P393" i="34"/>
  <c r="P395" i="34"/>
  <c r="O397" i="34"/>
  <c r="Q398" i="34"/>
  <c r="O400" i="34"/>
  <c r="P401" i="34"/>
  <c r="Q402" i="34"/>
  <c r="O404" i="34"/>
  <c r="P405" i="34"/>
  <c r="Q406" i="34"/>
  <c r="O408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P485" i="34"/>
  <c r="Q486" i="34"/>
  <c r="O488" i="34"/>
  <c r="P489" i="34"/>
  <c r="Q490" i="34"/>
  <c r="O492" i="34"/>
  <c r="P493" i="34"/>
  <c r="P361" i="34"/>
  <c r="O364" i="34"/>
  <c r="Q366" i="34"/>
  <c r="O369" i="34"/>
  <c r="Q370" i="34"/>
  <c r="Q372" i="34"/>
  <c r="P374" i="34"/>
  <c r="O376" i="34"/>
  <c r="O378" i="34"/>
  <c r="Q379" i="34"/>
  <c r="P381" i="34"/>
  <c r="P383" i="34"/>
  <c r="O385" i="34"/>
  <c r="Q386" i="34"/>
  <c r="Q388" i="34"/>
  <c r="P390" i="34"/>
  <c r="O392" i="34"/>
  <c r="O394" i="34"/>
  <c r="Q395" i="34"/>
  <c r="P397" i="34"/>
  <c r="O399" i="34"/>
  <c r="P400" i="34"/>
  <c r="Q401" i="34"/>
  <c r="O403" i="34"/>
  <c r="P404" i="34"/>
  <c r="Q405" i="34"/>
  <c r="P408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Q485" i="34"/>
  <c r="P362" i="34"/>
  <c r="O365" i="34"/>
  <c r="Q367" i="34"/>
  <c r="P369" i="34"/>
  <c r="P371" i="34"/>
  <c r="O373" i="34"/>
  <c r="Q374" i="34"/>
  <c r="Q376" i="34"/>
  <c r="P378" i="34"/>
  <c r="O380" i="34"/>
  <c r="O382" i="34"/>
  <c r="Q383" i="34"/>
  <c r="P385" i="34"/>
  <c r="P387" i="34"/>
  <c r="O389" i="34"/>
  <c r="Q390" i="34"/>
  <c r="Q392" i="34"/>
  <c r="P394" i="34"/>
  <c r="O396" i="34"/>
  <c r="O398" i="34"/>
  <c r="P399" i="34"/>
  <c r="Q400" i="34"/>
  <c r="O402" i="34"/>
  <c r="P403" i="34"/>
  <c r="Q404" i="34"/>
  <c r="O406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362" i="34"/>
  <c r="P365" i="34"/>
  <c r="O368" i="34"/>
  <c r="O370" i="34"/>
  <c r="Q371" i="34"/>
  <c r="P373" i="34"/>
  <c r="P375" i="34"/>
  <c r="O377" i="34"/>
  <c r="Q378" i="34"/>
  <c r="Q380" i="34"/>
  <c r="P382" i="34"/>
  <c r="O384" i="34"/>
  <c r="O386" i="34"/>
  <c r="Q387" i="34"/>
  <c r="P389" i="34"/>
  <c r="P391" i="34"/>
  <c r="O393" i="34"/>
  <c r="Q394" i="34"/>
  <c r="Q396" i="34"/>
  <c r="P398" i="34"/>
  <c r="Q399" i="34"/>
  <c r="O401" i="34"/>
  <c r="P402" i="34"/>
  <c r="Q403" i="34"/>
  <c r="O405" i="34"/>
  <c r="P406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O485" i="34"/>
  <c r="P486" i="34"/>
  <c r="Q487" i="34"/>
  <c r="O489" i="34"/>
  <c r="P490" i="34"/>
  <c r="Q491" i="34"/>
  <c r="O493" i="34"/>
  <c r="P494" i="34"/>
  <c r="Q495" i="34"/>
  <c r="O497" i="34"/>
  <c r="P498" i="34"/>
  <c r="Q499" i="34"/>
  <c r="O501" i="34"/>
  <c r="P502" i="34"/>
  <c r="Q503" i="34"/>
  <c r="O505" i="34"/>
  <c r="P506" i="34"/>
  <c r="Q507" i="34"/>
  <c r="O509" i="34"/>
  <c r="P510" i="34"/>
  <c r="Q511" i="34"/>
  <c r="O513" i="34"/>
  <c r="P514" i="34"/>
  <c r="Q515" i="34"/>
  <c r="O517" i="34"/>
  <c r="P518" i="34"/>
  <c r="P488" i="34"/>
  <c r="O491" i="34"/>
  <c r="Q493" i="34"/>
  <c r="P495" i="34"/>
  <c r="P497" i="34"/>
  <c r="O499" i="34"/>
  <c r="Q500" i="34"/>
  <c r="Q502" i="34"/>
  <c r="P504" i="34"/>
  <c r="O506" i="34"/>
  <c r="O508" i="34"/>
  <c r="Q509" i="34"/>
  <c r="P511" i="34"/>
  <c r="P513" i="34"/>
  <c r="O515" i="34"/>
  <c r="Q516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O620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Q662" i="34"/>
  <c r="O664" i="34"/>
  <c r="P665" i="34"/>
  <c r="Q666" i="34"/>
  <c r="O668" i="34"/>
  <c r="P669" i="34"/>
  <c r="Q670" i="34"/>
  <c r="O672" i="34"/>
  <c r="P673" i="34"/>
  <c r="O676" i="34"/>
  <c r="P677" i="34"/>
  <c r="Q678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Q722" i="34"/>
  <c r="O486" i="34"/>
  <c r="Q488" i="34"/>
  <c r="P491" i="34"/>
  <c r="O494" i="34"/>
  <c r="O496" i="34"/>
  <c r="Q497" i="34"/>
  <c r="P499" i="34"/>
  <c r="P501" i="34"/>
  <c r="O503" i="34"/>
  <c r="Q504" i="34"/>
  <c r="Q506" i="34"/>
  <c r="P508" i="34"/>
  <c r="O510" i="34"/>
  <c r="O512" i="34"/>
  <c r="Q513" i="34"/>
  <c r="P515" i="34"/>
  <c r="P517" i="34"/>
  <c r="O519" i="34"/>
  <c r="P520" i="34"/>
  <c r="Q521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Q597" i="34"/>
  <c r="O599" i="34"/>
  <c r="P600" i="34"/>
  <c r="Q601" i="34"/>
  <c r="P604" i="34"/>
  <c r="Q605" i="34"/>
  <c r="O607" i="34"/>
  <c r="P608" i="34"/>
  <c r="Q609" i="34"/>
  <c r="O611" i="34"/>
  <c r="P612" i="34"/>
  <c r="Q613" i="34"/>
  <c r="O615" i="34"/>
  <c r="P616" i="34"/>
  <c r="O619" i="34"/>
  <c r="P620" i="34"/>
  <c r="Q621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Q645" i="34"/>
  <c r="O647" i="34"/>
  <c r="P648" i="34"/>
  <c r="O651" i="34"/>
  <c r="P652" i="34"/>
  <c r="Q653" i="34"/>
  <c r="P656" i="34"/>
  <c r="Q657" i="34"/>
  <c r="O659" i="34"/>
  <c r="P660" i="34"/>
  <c r="O663" i="34"/>
  <c r="P664" i="34"/>
  <c r="Q665" i="34"/>
  <c r="O667" i="34"/>
  <c r="P668" i="34"/>
  <c r="Q669" i="34"/>
  <c r="P672" i="34"/>
  <c r="Q673" i="34"/>
  <c r="O675" i="34"/>
  <c r="Q677" i="34"/>
  <c r="O679" i="34"/>
  <c r="P680" i="34"/>
  <c r="O683" i="34"/>
  <c r="P684" i="34"/>
  <c r="Q685" i="34"/>
  <c r="O687" i="34"/>
  <c r="P688" i="34"/>
  <c r="Q689" i="34"/>
  <c r="O691" i="34"/>
  <c r="P692" i="34"/>
  <c r="Q693" i="34"/>
  <c r="O695" i="34"/>
  <c r="P696" i="34"/>
  <c r="P700" i="34"/>
  <c r="Q701" i="34"/>
  <c r="O703" i="34"/>
  <c r="P704" i="34"/>
  <c r="Q705" i="34"/>
  <c r="O487" i="34"/>
  <c r="Q489" i="34"/>
  <c r="P492" i="34"/>
  <c r="Q494" i="34"/>
  <c r="P496" i="34"/>
  <c r="O498" i="34"/>
  <c r="O500" i="34"/>
  <c r="Q501" i="34"/>
  <c r="P503" i="34"/>
  <c r="P505" i="34"/>
  <c r="O507" i="34"/>
  <c r="Q508" i="34"/>
  <c r="Q510" i="34"/>
  <c r="P512" i="34"/>
  <c r="O514" i="34"/>
  <c r="O516" i="34"/>
  <c r="Q517" i="34"/>
  <c r="P519" i="34"/>
  <c r="Q520" i="34"/>
  <c r="O522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O598" i="34"/>
  <c r="P599" i="34"/>
  <c r="Q600" i="34"/>
  <c r="O602" i="34"/>
  <c r="Q604" i="34"/>
  <c r="O606" i="34"/>
  <c r="P607" i="34"/>
  <c r="Q608" i="34"/>
  <c r="O610" i="34"/>
  <c r="P611" i="34"/>
  <c r="Q612" i="34"/>
  <c r="O614" i="34"/>
  <c r="P615" i="34"/>
  <c r="Q616" i="34"/>
  <c r="O618" i="34"/>
  <c r="P619" i="34"/>
  <c r="Q620" i="34"/>
  <c r="O622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P643" i="34"/>
  <c r="Q644" i="34"/>
  <c r="O646" i="34"/>
  <c r="P647" i="34"/>
  <c r="Q648" i="34"/>
  <c r="O650" i="34"/>
  <c r="P651" i="34"/>
  <c r="Q652" i="34"/>
  <c r="O654" i="34"/>
  <c r="P655" i="34"/>
  <c r="Q656" i="34"/>
  <c r="O658" i="34"/>
  <c r="P659" i="34"/>
  <c r="Q660" i="34"/>
  <c r="O662" i="34"/>
  <c r="P663" i="34"/>
  <c r="Q664" i="34"/>
  <c r="O666" i="34"/>
  <c r="P667" i="34"/>
  <c r="Q668" i="34"/>
  <c r="O670" i="34"/>
  <c r="P671" i="34"/>
  <c r="Q672" i="34"/>
  <c r="P675" i="34"/>
  <c r="Q676" i="34"/>
  <c r="O678" i="34"/>
  <c r="P679" i="34"/>
  <c r="Q680" i="34"/>
  <c r="O682" i="34"/>
  <c r="P683" i="34"/>
  <c r="O686" i="34"/>
  <c r="P687" i="34"/>
  <c r="Q688" i="34"/>
  <c r="O690" i="34"/>
  <c r="P691" i="34"/>
  <c r="Q692" i="34"/>
  <c r="O694" i="34"/>
  <c r="P695" i="34"/>
  <c r="Q696" i="34"/>
  <c r="O698" i="34"/>
  <c r="Q700" i="34"/>
  <c r="O702" i="34"/>
  <c r="P703" i="34"/>
  <c r="P487" i="34"/>
  <c r="O490" i="34"/>
  <c r="Q492" i="34"/>
  <c r="O495" i="34"/>
  <c r="Q496" i="34"/>
  <c r="Q498" i="34"/>
  <c r="P500" i="34"/>
  <c r="O502" i="34"/>
  <c r="O504" i="34"/>
  <c r="Q505" i="34"/>
  <c r="P507" i="34"/>
  <c r="P509" i="34"/>
  <c r="O511" i="34"/>
  <c r="Q512" i="34"/>
  <c r="Q514" i="34"/>
  <c r="P516" i="34"/>
  <c r="O518" i="34"/>
  <c r="Q519" i="34"/>
  <c r="O521" i="34"/>
  <c r="P522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P662" i="34"/>
  <c r="Q663" i="34"/>
  <c r="O665" i="34"/>
  <c r="P666" i="34"/>
  <c r="Q667" i="34"/>
  <c r="O669" i="34"/>
  <c r="P670" i="34"/>
  <c r="Q671" i="34"/>
  <c r="O673" i="34"/>
  <c r="Q675" i="34"/>
  <c r="O677" i="34"/>
  <c r="P678" i="34"/>
  <c r="Q679" i="34"/>
  <c r="O681" i="34"/>
  <c r="P682" i="34"/>
  <c r="Q683" i="34"/>
  <c r="O685" i="34"/>
  <c r="P686" i="34"/>
  <c r="Q687" i="34"/>
  <c r="O689" i="34"/>
  <c r="P690" i="34"/>
  <c r="Q691" i="34"/>
  <c r="O693" i="34"/>
  <c r="P694" i="34"/>
  <c r="Q695" i="34"/>
  <c r="P698" i="34"/>
  <c r="O701" i="34"/>
  <c r="P702" i="34"/>
  <c r="Q703" i="34"/>
  <c r="O705" i="34"/>
  <c r="P706" i="34"/>
  <c r="Q707" i="34"/>
  <c r="O709" i="34"/>
  <c r="P710" i="34"/>
  <c r="Q711" i="34"/>
  <c r="O713" i="34"/>
  <c r="P714" i="34"/>
  <c r="O717" i="34"/>
  <c r="P718" i="34"/>
  <c r="Q719" i="34"/>
  <c r="O721" i="34"/>
  <c r="P722" i="34"/>
  <c r="P707" i="34"/>
  <c r="O710" i="34"/>
  <c r="Q712" i="34"/>
  <c r="O718" i="34"/>
  <c r="Q720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Q748" i="34"/>
  <c r="O750" i="34"/>
  <c r="P751" i="34"/>
  <c r="Q752" i="34"/>
  <c r="O754" i="34"/>
  <c r="P755" i="34"/>
  <c r="Q756" i="34"/>
  <c r="O758" i="34"/>
  <c r="P759" i="34"/>
  <c r="Q760" i="34"/>
  <c r="O762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Q816" i="34"/>
  <c r="O818" i="34"/>
  <c r="P819" i="34"/>
  <c r="Q820" i="34"/>
  <c r="O822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P843" i="34"/>
  <c r="Q844" i="34"/>
  <c r="O846" i="34"/>
  <c r="P847" i="34"/>
  <c r="Q848" i="34"/>
  <c r="O850" i="34"/>
  <c r="P851" i="34"/>
  <c r="O854" i="34"/>
  <c r="P855" i="34"/>
  <c r="Q856" i="34"/>
  <c r="O858" i="34"/>
  <c r="P859" i="34"/>
  <c r="Q860" i="34"/>
  <c r="O862" i="34"/>
  <c r="P863" i="34"/>
  <c r="Q864" i="34"/>
  <c r="O866" i="34"/>
  <c r="P867" i="34"/>
  <c r="O870" i="34"/>
  <c r="P871" i="34"/>
  <c r="Q872" i="34"/>
  <c r="O874" i="34"/>
  <c r="P875" i="34"/>
  <c r="Q876" i="34"/>
  <c r="O878" i="34"/>
  <c r="Q880" i="34"/>
  <c r="O882" i="34"/>
  <c r="P883" i="34"/>
  <c r="Q884" i="34"/>
  <c r="O886" i="34"/>
  <c r="P887" i="34"/>
  <c r="Q888" i="34"/>
  <c r="O890" i="34"/>
  <c r="P891" i="34"/>
  <c r="Q892" i="34"/>
  <c r="O894" i="34"/>
  <c r="Q896" i="34"/>
  <c r="P899" i="34"/>
  <c r="Q900" i="34"/>
  <c r="O902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Q940" i="34"/>
  <c r="Q704" i="34"/>
  <c r="P708" i="34"/>
  <c r="O711" i="34"/>
  <c r="Q713" i="34"/>
  <c r="P716" i="34"/>
  <c r="O719" i="34"/>
  <c r="Q721" i="34"/>
  <c r="Q723" i="34"/>
  <c r="O725" i="34"/>
  <c r="P726" i="34"/>
  <c r="Q727" i="34"/>
  <c r="P730" i="34"/>
  <c r="Q731" i="34"/>
  <c r="O733" i="34"/>
  <c r="P734" i="34"/>
  <c r="Q735" i="34"/>
  <c r="O737" i="34"/>
  <c r="P738" i="34"/>
  <c r="Q739" i="34"/>
  <c r="O741" i="34"/>
  <c r="P742" i="34"/>
  <c r="Q743" i="34"/>
  <c r="P746" i="34"/>
  <c r="O749" i="34"/>
  <c r="P750" i="34"/>
  <c r="Q751" i="34"/>
  <c r="O753" i="34"/>
  <c r="P754" i="34"/>
  <c r="Q755" i="34"/>
  <c r="O757" i="34"/>
  <c r="P758" i="34"/>
  <c r="Q759" i="34"/>
  <c r="P762" i="34"/>
  <c r="O765" i="34"/>
  <c r="P766" i="34"/>
  <c r="Q767" i="34"/>
  <c r="O769" i="34"/>
  <c r="P770" i="34"/>
  <c r="Q771" i="34"/>
  <c r="O773" i="34"/>
  <c r="P774" i="34"/>
  <c r="Q775" i="34"/>
  <c r="P778" i="34"/>
  <c r="Q779" i="34"/>
  <c r="O781" i="34"/>
  <c r="P782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O813" i="34"/>
  <c r="P814" i="34"/>
  <c r="Q815" i="34"/>
  <c r="O817" i="34"/>
  <c r="P818" i="34"/>
  <c r="Q819" i="34"/>
  <c r="O821" i="34"/>
  <c r="P822" i="34"/>
  <c r="Q823" i="34"/>
  <c r="O825" i="34"/>
  <c r="P826" i="34"/>
  <c r="O829" i="34"/>
  <c r="P830" i="34"/>
  <c r="Q831" i="34"/>
  <c r="O833" i="34"/>
  <c r="P834" i="34"/>
  <c r="Q835" i="34"/>
  <c r="O837" i="34"/>
  <c r="P838" i="34"/>
  <c r="Q839" i="34"/>
  <c r="O841" i="34"/>
  <c r="Q843" i="34"/>
  <c r="O845" i="34"/>
  <c r="P846" i="34"/>
  <c r="Q847" i="34"/>
  <c r="O849" i="34"/>
  <c r="P850" i="34"/>
  <c r="Q851" i="34"/>
  <c r="O853" i="34"/>
  <c r="P854" i="34"/>
  <c r="Q855" i="34"/>
  <c r="O857" i="34"/>
  <c r="P858" i="34"/>
  <c r="Q859" i="34"/>
  <c r="O861" i="34"/>
  <c r="P862" i="34"/>
  <c r="Q863" i="34"/>
  <c r="O865" i="34"/>
  <c r="P866" i="34"/>
  <c r="Q867" i="34"/>
  <c r="O869" i="34"/>
  <c r="P870" i="34"/>
  <c r="Q871" i="34"/>
  <c r="O873" i="34"/>
  <c r="P874" i="34"/>
  <c r="Q875" i="34"/>
  <c r="O877" i="34"/>
  <c r="P878" i="34"/>
  <c r="Q879" i="34"/>
  <c r="O881" i="34"/>
  <c r="P882" i="34"/>
  <c r="Q883" i="34"/>
  <c r="O885" i="34"/>
  <c r="Q887" i="34"/>
  <c r="O889" i="34"/>
  <c r="P890" i="34"/>
  <c r="Q891" i="34"/>
  <c r="O893" i="34"/>
  <c r="P894" i="34"/>
  <c r="Q895" i="34"/>
  <c r="O897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O925" i="34"/>
  <c r="P926" i="34"/>
  <c r="Q927" i="34"/>
  <c r="O929" i="34"/>
  <c r="P930" i="34"/>
  <c r="Q931" i="34"/>
  <c r="O933" i="34"/>
  <c r="P934" i="34"/>
  <c r="Q935" i="34"/>
  <c r="O937" i="34"/>
  <c r="P938" i="34"/>
  <c r="O706" i="34"/>
  <c r="Q708" i="34"/>
  <c r="P711" i="34"/>
  <c r="O714" i="34"/>
  <c r="Q716" i="34"/>
  <c r="P719" i="34"/>
  <c r="O722" i="34"/>
  <c r="O724" i="34"/>
  <c r="P725" i="34"/>
  <c r="Q726" i="34"/>
  <c r="O728" i="34"/>
  <c r="Q730" i="34"/>
  <c r="O732" i="34"/>
  <c r="P733" i="34"/>
  <c r="Q734" i="34"/>
  <c r="O736" i="34"/>
  <c r="P737" i="34"/>
  <c r="Q738" i="34"/>
  <c r="O740" i="34"/>
  <c r="P741" i="34"/>
  <c r="Q742" i="34"/>
  <c r="O744" i="34"/>
  <c r="Q746" i="34"/>
  <c r="O748" i="34"/>
  <c r="P749" i="34"/>
  <c r="Q750" i="34"/>
  <c r="O752" i="34"/>
  <c r="P753" i="34"/>
  <c r="Q754" i="34"/>
  <c r="O756" i="34"/>
  <c r="P757" i="34"/>
  <c r="Q758" i="34"/>
  <c r="O760" i="34"/>
  <c r="Q762" i="34"/>
  <c r="O764" i="34"/>
  <c r="P765" i="34"/>
  <c r="Q766" i="34"/>
  <c r="O768" i="34"/>
  <c r="P769" i="34"/>
  <c r="Q770" i="34"/>
  <c r="O772" i="34"/>
  <c r="P773" i="34"/>
  <c r="Q774" i="34"/>
  <c r="O776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Q810" i="34"/>
  <c r="O812" i="34"/>
  <c r="P813" i="34"/>
  <c r="Q814" i="34"/>
  <c r="O816" i="34"/>
  <c r="P817" i="34"/>
  <c r="Q818" i="34"/>
  <c r="O820" i="34"/>
  <c r="P821" i="34"/>
  <c r="Q822" i="34"/>
  <c r="O824" i="34"/>
  <c r="P825" i="34"/>
  <c r="Q826" i="34"/>
  <c r="O828" i="34"/>
  <c r="P829" i="34"/>
  <c r="O832" i="34"/>
  <c r="P833" i="34"/>
  <c r="Q834" i="34"/>
  <c r="O836" i="34"/>
  <c r="P837" i="34"/>
  <c r="Q838" i="34"/>
  <c r="O840" i="34"/>
  <c r="P841" i="34"/>
  <c r="O844" i="34"/>
  <c r="P845" i="34"/>
  <c r="O848" i="34"/>
  <c r="P849" i="34"/>
  <c r="Q850" i="34"/>
  <c r="P853" i="34"/>
  <c r="Q854" i="34"/>
  <c r="O856" i="34"/>
  <c r="P857" i="34"/>
  <c r="Q858" i="34"/>
  <c r="O860" i="34"/>
  <c r="P861" i="34"/>
  <c r="Q862" i="34"/>
  <c r="O864" i="34"/>
  <c r="P865" i="34"/>
  <c r="Q866" i="34"/>
  <c r="P869" i="34"/>
  <c r="Q870" i="34"/>
  <c r="O872" i="34"/>
  <c r="Q874" i="34"/>
  <c r="O876" i="34"/>
  <c r="P877" i="34"/>
  <c r="Q878" i="34"/>
  <c r="O880" i="34"/>
  <c r="P881" i="34"/>
  <c r="Q882" i="34"/>
  <c r="O884" i="34"/>
  <c r="P885" i="34"/>
  <c r="Q886" i="34"/>
  <c r="O888" i="34"/>
  <c r="P889" i="34"/>
  <c r="Q890" i="34"/>
  <c r="O892" i="34"/>
  <c r="P893" i="34"/>
  <c r="Q894" i="34"/>
  <c r="O896" i="34"/>
  <c r="P897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Q922" i="34"/>
  <c r="O924" i="34"/>
  <c r="P925" i="34"/>
  <c r="Q926" i="34"/>
  <c r="O928" i="34"/>
  <c r="P929" i="34"/>
  <c r="Q930" i="34"/>
  <c r="O932" i="34"/>
  <c r="P933" i="34"/>
  <c r="Q934" i="34"/>
  <c r="O936" i="34"/>
  <c r="P937" i="34"/>
  <c r="Q938" i="34"/>
  <c r="O940" i="34"/>
  <c r="O707" i="34"/>
  <c r="Q709" i="34"/>
  <c r="P712" i="34"/>
  <c r="Q717" i="34"/>
  <c r="P720" i="34"/>
  <c r="O723" i="34"/>
  <c r="P724" i="34"/>
  <c r="Q725" i="34"/>
  <c r="O727" i="34"/>
  <c r="P728" i="34"/>
  <c r="O731" i="34"/>
  <c r="P732" i="34"/>
  <c r="Q733" i="34"/>
  <c r="O735" i="34"/>
  <c r="P736" i="34"/>
  <c r="Q737" i="34"/>
  <c r="O739" i="34"/>
  <c r="P740" i="34"/>
  <c r="Q741" i="34"/>
  <c r="O743" i="34"/>
  <c r="P744" i="34"/>
  <c r="P748" i="34"/>
  <c r="Q749" i="34"/>
  <c r="O751" i="34"/>
  <c r="P752" i="34"/>
  <c r="Q753" i="34"/>
  <c r="O755" i="34"/>
  <c r="P756" i="34"/>
  <c r="Q757" i="34"/>
  <c r="O759" i="34"/>
  <c r="P760" i="34"/>
  <c r="P764" i="34"/>
  <c r="Q765" i="34"/>
  <c r="O767" i="34"/>
  <c r="P768" i="34"/>
  <c r="Q769" i="34"/>
  <c r="O771" i="34"/>
  <c r="P772" i="34"/>
  <c r="Q773" i="34"/>
  <c r="O775" i="34"/>
  <c r="P776" i="34"/>
  <c r="O779" i="34"/>
  <c r="P780" i="34"/>
  <c r="Q781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P824" i="34"/>
  <c r="Q825" i="34"/>
  <c r="O827" i="34"/>
  <c r="P828" i="34"/>
  <c r="Q829" i="34"/>
  <c r="O831" i="34"/>
  <c r="P832" i="34"/>
  <c r="Q833" i="34"/>
  <c r="O835" i="34"/>
  <c r="P836" i="34"/>
  <c r="Q837" i="34"/>
  <c r="O839" i="34"/>
  <c r="P840" i="34"/>
  <c r="Q841" i="34"/>
  <c r="O843" i="34"/>
  <c r="Q845" i="34"/>
  <c r="O847" i="34"/>
  <c r="P848" i="34"/>
  <c r="Q849" i="34"/>
  <c r="O851" i="34"/>
  <c r="P852" i="34"/>
  <c r="Q853" i="34"/>
  <c r="O855" i="34"/>
  <c r="P856" i="34"/>
  <c r="Q857" i="34"/>
  <c r="O859" i="34"/>
  <c r="P860" i="34"/>
  <c r="Q861" i="34"/>
  <c r="O863" i="34"/>
  <c r="P864" i="34"/>
  <c r="Q865" i="34"/>
  <c r="O867" i="34"/>
  <c r="P868" i="34"/>
  <c r="Q869" i="34"/>
  <c r="P872" i="34"/>
  <c r="Q873" i="34"/>
  <c r="O875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P920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P940" i="34"/>
  <c r="O942" i="34"/>
  <c r="P943" i="34"/>
  <c r="Q944" i="34"/>
  <c r="O946" i="34"/>
  <c r="P947" i="34"/>
  <c r="O950" i="34"/>
  <c r="P951" i="34"/>
  <c r="Q952" i="34"/>
  <c r="P955" i="34"/>
  <c r="Q956" i="34"/>
  <c r="O958" i="34"/>
  <c r="P959" i="34"/>
  <c r="Q960" i="34"/>
  <c r="O962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P1091" i="34"/>
  <c r="Q1092" i="34"/>
  <c r="O1094" i="34"/>
  <c r="P1095" i="34"/>
  <c r="Q1096" i="34"/>
  <c r="O1098" i="34"/>
  <c r="P1099" i="34"/>
  <c r="O1102" i="34"/>
  <c r="P1103" i="34"/>
  <c r="Q1104" i="34"/>
  <c r="P1107" i="34"/>
  <c r="Q1108" i="34"/>
  <c r="O1110" i="34"/>
  <c r="P1111" i="34"/>
  <c r="Q1112" i="34"/>
  <c r="O1114" i="34"/>
  <c r="P1115" i="34"/>
  <c r="O1118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Q1148" i="34"/>
  <c r="O1150" i="34"/>
  <c r="P1151" i="34"/>
  <c r="Q1152" i="34"/>
  <c r="O1154" i="34"/>
  <c r="P1155" i="34"/>
  <c r="Q1156" i="34"/>
  <c r="O1158" i="34"/>
  <c r="P1159" i="34"/>
  <c r="Q1160" i="34"/>
  <c r="O1162" i="34"/>
  <c r="P1163" i="34"/>
  <c r="O1166" i="34"/>
  <c r="P1167" i="34"/>
  <c r="Q1168" i="34"/>
  <c r="O1170" i="34"/>
  <c r="P1171" i="34"/>
  <c r="O941" i="34"/>
  <c r="P942" i="34"/>
  <c r="Q943" i="34"/>
  <c r="O945" i="34"/>
  <c r="P946" i="34"/>
  <c r="Q947" i="34"/>
  <c r="P950" i="34"/>
  <c r="Q951" i="34"/>
  <c r="O953" i="34"/>
  <c r="Q955" i="34"/>
  <c r="O957" i="34"/>
  <c r="P958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O1089" i="34"/>
  <c r="P1090" i="34"/>
  <c r="Q1091" i="34"/>
  <c r="O1093" i="34"/>
  <c r="P1094" i="34"/>
  <c r="Q1095" i="34"/>
  <c r="O1097" i="34"/>
  <c r="P1098" i="34"/>
  <c r="Q1099" i="34"/>
  <c r="O1101" i="34"/>
  <c r="P1102" i="34"/>
  <c r="Q1103" i="34"/>
  <c r="O1105" i="34"/>
  <c r="P1106" i="34"/>
  <c r="Q1107" i="34"/>
  <c r="P1110" i="34"/>
  <c r="Q1111" i="34"/>
  <c r="O1113" i="34"/>
  <c r="P1114" i="34"/>
  <c r="Q1115" i="34"/>
  <c r="O1117" i="34"/>
  <c r="P1118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P1158" i="34"/>
  <c r="Q1159" i="34"/>
  <c r="O1161" i="34"/>
  <c r="P1162" i="34"/>
  <c r="Q1163" i="34"/>
  <c r="O1165" i="34"/>
  <c r="P1166" i="34"/>
  <c r="Q1167" i="34"/>
  <c r="O1169" i="34"/>
  <c r="P941" i="34"/>
  <c r="Q942" i="34"/>
  <c r="O944" i="34"/>
  <c r="P945" i="34"/>
  <c r="Q946" i="34"/>
  <c r="Q950" i="34"/>
  <c r="O952" i="34"/>
  <c r="P953" i="34"/>
  <c r="O956" i="34"/>
  <c r="P957" i="34"/>
  <c r="Q958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O1108" i="34"/>
  <c r="Q1110" i="34"/>
  <c r="O1112" i="34"/>
  <c r="P1113" i="34"/>
  <c r="Q1114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O1156" i="34"/>
  <c r="Q1158" i="34"/>
  <c r="O1160" i="34"/>
  <c r="P1161" i="34"/>
  <c r="Q1162" i="34"/>
  <c r="P1165" i="34"/>
  <c r="Q1166" i="34"/>
  <c r="Q941" i="34"/>
  <c r="O943" i="34"/>
  <c r="P944" i="34"/>
  <c r="Q945" i="34"/>
  <c r="Q949" i="34"/>
  <c r="O951" i="34"/>
  <c r="Q953" i="34"/>
  <c r="O955" i="34"/>
  <c r="P956" i="34"/>
  <c r="Q957" i="34"/>
  <c r="O959" i="34"/>
  <c r="P960" i="34"/>
  <c r="Q961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P1108" i="34"/>
  <c r="Q1109" i="34"/>
  <c r="O1111" i="34"/>
  <c r="P1112" i="34"/>
  <c r="Q1113" i="34"/>
  <c r="O1115" i="34"/>
  <c r="Q1117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O1151" i="34"/>
  <c r="P1152" i="34"/>
  <c r="Q1153" i="34"/>
  <c r="O1155" i="34"/>
  <c r="P1156" i="34"/>
  <c r="Q1157" i="34"/>
  <c r="O1159" i="34"/>
  <c r="P1160" i="34"/>
  <c r="Q1161" i="34"/>
  <c r="O1163" i="34"/>
  <c r="Q1165" i="34"/>
  <c r="O1167" i="34"/>
  <c r="P1168" i="34"/>
  <c r="Q1169" i="34"/>
  <c r="O1171" i="34"/>
  <c r="P1172" i="34"/>
  <c r="Q1170" i="34"/>
  <c r="O1173" i="34"/>
  <c r="Q1175" i="34"/>
  <c r="O1177" i="34"/>
  <c r="P1178" i="34"/>
  <c r="Q1179" i="34"/>
  <c r="O1181" i="34"/>
  <c r="P1182" i="34"/>
  <c r="Q1183" i="34"/>
  <c r="O1185" i="34"/>
  <c r="P1186" i="34"/>
  <c r="O1189" i="34"/>
  <c r="P1190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P1238" i="34"/>
  <c r="Q1239" i="34"/>
  <c r="O1241" i="34"/>
  <c r="Q1243" i="34"/>
  <c r="O1245" i="34"/>
  <c r="P1246" i="34"/>
  <c r="Q1247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Q1275" i="34"/>
  <c r="O1277" i="34"/>
  <c r="P1278" i="34"/>
  <c r="Q1279" i="34"/>
  <c r="O1281" i="34"/>
  <c r="P1282" i="34"/>
  <c r="Q1283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Q1311" i="34"/>
  <c r="O1314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O1330" i="34"/>
  <c r="P1331" i="34"/>
  <c r="Q1332" i="34"/>
  <c r="O1334" i="34"/>
  <c r="P1335" i="34"/>
  <c r="Q1336" i="34"/>
  <c r="O1338" i="34"/>
  <c r="Q1340" i="34"/>
  <c r="O1342" i="34"/>
  <c r="P1343" i="34"/>
  <c r="Q1344" i="34"/>
  <c r="O1346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P1379" i="34"/>
  <c r="Q1380" i="34"/>
  <c r="O1382" i="34"/>
  <c r="P1312" i="34"/>
  <c r="Q1383" i="34"/>
  <c r="O1385" i="34"/>
  <c r="P1386" i="34"/>
  <c r="O1389" i="34"/>
  <c r="P1390" i="34"/>
  <c r="Q1391" i="34"/>
  <c r="P1394" i="34"/>
  <c r="Q1395" i="34"/>
  <c r="O1397" i="34"/>
  <c r="P1398" i="34"/>
  <c r="Q1399" i="34"/>
  <c r="O1401" i="34"/>
  <c r="P1402" i="34"/>
  <c r="Q1403" i="34"/>
  <c r="O1405" i="34"/>
  <c r="P1406" i="34"/>
  <c r="Q1407" i="34"/>
  <c r="O1410" i="34"/>
  <c r="Q1412" i="34"/>
  <c r="O1414" i="34"/>
  <c r="P1415" i="34"/>
  <c r="Q1416" i="34"/>
  <c r="O1418" i="34"/>
  <c r="P1419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Q1612" i="34"/>
  <c r="O1614" i="34"/>
  <c r="P1615" i="34"/>
  <c r="Q1616" i="34"/>
  <c r="O1618" i="34"/>
  <c r="P1619" i="34"/>
  <c r="Q1620" i="34"/>
  <c r="O1622" i="34"/>
  <c r="P1623" i="34"/>
  <c r="Q1624" i="34"/>
  <c r="O1626" i="34"/>
  <c r="O1168" i="34"/>
  <c r="Q1171" i="34"/>
  <c r="P1173" i="34"/>
  <c r="Q1174" i="34"/>
  <c r="O1176" i="34"/>
  <c r="P1177" i="34"/>
  <c r="Q1178" i="34"/>
  <c r="O1180" i="34"/>
  <c r="P1181" i="34"/>
  <c r="Q1182" i="34"/>
  <c r="O1184" i="34"/>
  <c r="P1185" i="34"/>
  <c r="Q1186" i="34"/>
  <c r="O1188" i="34"/>
  <c r="P1189" i="34"/>
  <c r="Q1190" i="34"/>
  <c r="O1192" i="34"/>
  <c r="Q1194" i="34"/>
  <c r="O1196" i="34"/>
  <c r="P1197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O1232" i="34"/>
  <c r="P1233" i="34"/>
  <c r="Q1234" i="34"/>
  <c r="O1236" i="34"/>
  <c r="P1237" i="34"/>
  <c r="Q1238" i="34"/>
  <c r="O1240" i="34"/>
  <c r="P1241" i="34"/>
  <c r="O1244" i="34"/>
  <c r="P1245" i="34"/>
  <c r="Q1246" i="34"/>
  <c r="O1248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P1338" i="34"/>
  <c r="P1342" i="34"/>
  <c r="Q1343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O1377" i="34"/>
  <c r="P1378" i="34"/>
  <c r="Q1379" i="34"/>
  <c r="O1381" i="34"/>
  <c r="P1382" i="34"/>
  <c r="Q1312" i="34"/>
  <c r="O1384" i="34"/>
  <c r="P1385" i="34"/>
  <c r="Q1386" i="34"/>
  <c r="O1388" i="34"/>
  <c r="P1389" i="34"/>
  <c r="O1392" i="34"/>
  <c r="Q1394" i="34"/>
  <c r="O1396" i="34"/>
  <c r="P1397" i="34"/>
  <c r="Q1398" i="34"/>
  <c r="O1400" i="34"/>
  <c r="P1401" i="34"/>
  <c r="Q1402" i="34"/>
  <c r="O1404" i="34"/>
  <c r="P1405" i="34"/>
  <c r="Q1406" i="34"/>
  <c r="O1408" i="34"/>
  <c r="P1410" i="34"/>
  <c r="P1414" i="34"/>
  <c r="Q1415" i="34"/>
  <c r="O1417" i="34"/>
  <c r="P1418" i="34"/>
  <c r="Q1419" i="34"/>
  <c r="O1421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Q1611" i="34"/>
  <c r="P1614" i="34"/>
  <c r="Q1615" i="34"/>
  <c r="O1617" i="34"/>
  <c r="P1618" i="34"/>
  <c r="Q1619" i="34"/>
  <c r="O1621" i="34"/>
  <c r="P1622" i="34"/>
  <c r="Q1623" i="34"/>
  <c r="O1625" i="34"/>
  <c r="P1169" i="34"/>
  <c r="O1172" i="34"/>
  <c r="Q1173" i="34"/>
  <c r="O1175" i="34"/>
  <c r="P1176" i="34"/>
  <c r="Q1177" i="34"/>
  <c r="O1179" i="34"/>
  <c r="P1180" i="34"/>
  <c r="Q1181" i="34"/>
  <c r="O1183" i="34"/>
  <c r="P1184" i="34"/>
  <c r="Q1185" i="34"/>
  <c r="P1188" i="34"/>
  <c r="Q1189" i="34"/>
  <c r="O1191" i="34"/>
  <c r="P1192" i="34"/>
  <c r="Q1193" i="34"/>
  <c r="O1195" i="34"/>
  <c r="P1196" i="34"/>
  <c r="Q1197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O1283" i="34"/>
  <c r="Q1285" i="34"/>
  <c r="O1287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O1311" i="34"/>
  <c r="Q1314" i="34"/>
  <c r="O1316" i="34"/>
  <c r="P1317" i="34"/>
  <c r="Q1318" i="34"/>
  <c r="O1320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Q1338" i="34"/>
  <c r="O1340" i="34"/>
  <c r="Q1342" i="34"/>
  <c r="O1344" i="34"/>
  <c r="Q1346" i="34"/>
  <c r="O1348" i="34"/>
  <c r="P1349" i="34"/>
  <c r="Q1350" i="34"/>
  <c r="O1352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82" i="34"/>
  <c r="O1383" i="34"/>
  <c r="P1384" i="34"/>
  <c r="Q1385" i="34"/>
  <c r="P1388" i="34"/>
  <c r="Q1389" i="34"/>
  <c r="O1391" i="34"/>
  <c r="P1392" i="34"/>
  <c r="O1395" i="34"/>
  <c r="P1396" i="34"/>
  <c r="Q1397" i="34"/>
  <c r="O1399" i="34"/>
  <c r="P1400" i="34"/>
  <c r="Q1401" i="34"/>
  <c r="O1403" i="34"/>
  <c r="P1404" i="34"/>
  <c r="Q1405" i="34"/>
  <c r="O1407" i="34"/>
  <c r="P1408" i="34"/>
  <c r="Q1410" i="34"/>
  <c r="O1412" i="34"/>
  <c r="P1413" i="34"/>
  <c r="Q1414" i="34"/>
  <c r="O1416" i="34"/>
  <c r="P1417" i="34"/>
  <c r="Q1418" i="34"/>
  <c r="P1421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O1440" i="34"/>
  <c r="P1441" i="34"/>
  <c r="Q1442" i="34"/>
  <c r="O1444" i="34"/>
  <c r="P1445" i="34"/>
  <c r="Q1446" i="34"/>
  <c r="O1448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P1605" i="34"/>
  <c r="Q1606" i="34"/>
  <c r="O1608" i="34"/>
  <c r="P1609" i="34"/>
  <c r="Q1610" i="34"/>
  <c r="O1612" i="34"/>
  <c r="Q1614" i="34"/>
  <c r="O1616" i="34"/>
  <c r="P1617" i="34"/>
  <c r="Q1618" i="34"/>
  <c r="O1620" i="34"/>
  <c r="P1621" i="34"/>
  <c r="Q1622" i="34"/>
  <c r="O1624" i="34"/>
  <c r="P1170" i="34"/>
  <c r="Q1172" i="34"/>
  <c r="O1174" i="34"/>
  <c r="P1175" i="34"/>
  <c r="Q1176" i="34"/>
  <c r="O1178" i="34"/>
  <c r="P1179" i="34"/>
  <c r="Q1180" i="34"/>
  <c r="O1182" i="34"/>
  <c r="P1183" i="34"/>
  <c r="Q1184" i="34"/>
  <c r="Q1188" i="34"/>
  <c r="O1190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Q1228" i="34"/>
  <c r="O1230" i="34"/>
  <c r="P1231" i="34"/>
  <c r="Q1232" i="34"/>
  <c r="O1234" i="34"/>
  <c r="P1235" i="34"/>
  <c r="Q1236" i="34"/>
  <c r="O1238" i="34"/>
  <c r="Q1240" i="34"/>
  <c r="P1243" i="34"/>
  <c r="Q1244" i="34"/>
  <c r="O1246" i="34"/>
  <c r="P1247" i="34"/>
  <c r="Q1248" i="34"/>
  <c r="O1250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O1278" i="34"/>
  <c r="P1279" i="34"/>
  <c r="Q1280" i="34"/>
  <c r="P1283" i="34"/>
  <c r="O1286" i="34"/>
  <c r="P1287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P1311" i="34"/>
  <c r="P1316" i="34"/>
  <c r="Q1317" i="34"/>
  <c r="O1319" i="34"/>
  <c r="P1320" i="34"/>
  <c r="Q1321" i="34"/>
  <c r="O1323" i="34"/>
  <c r="P1324" i="34"/>
  <c r="Q1325" i="34"/>
  <c r="O1327" i="34"/>
  <c r="P1328" i="34"/>
  <c r="Q1329" i="34"/>
  <c r="P1332" i="34"/>
  <c r="Q1333" i="34"/>
  <c r="O1335" i="34"/>
  <c r="P1336" i="34"/>
  <c r="Q1337" i="34"/>
  <c r="P1340" i="34"/>
  <c r="O1343" i="34"/>
  <c r="P1344" i="34"/>
  <c r="P1348" i="34"/>
  <c r="Q1349" i="34"/>
  <c r="O1351" i="34"/>
  <c r="P1352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12" i="34"/>
  <c r="P1383" i="34"/>
  <c r="Q1384" i="34"/>
  <c r="O1386" i="34"/>
  <c r="Q1388" i="34"/>
  <c r="O1390" i="34"/>
  <c r="P1391" i="34"/>
  <c r="Q1392" i="34"/>
  <c r="O1394" i="34"/>
  <c r="P1395" i="34"/>
  <c r="Q1396" i="34"/>
  <c r="O1398" i="34"/>
  <c r="P1399" i="34"/>
  <c r="Q1400" i="34"/>
  <c r="O1402" i="34"/>
  <c r="P1403" i="34"/>
  <c r="O1406" i="34"/>
  <c r="P1407" i="34"/>
  <c r="Q1408" i="34"/>
  <c r="P1412" i="34"/>
  <c r="Q1413" i="34"/>
  <c r="O1415" i="34"/>
  <c r="Q1417" i="34"/>
  <c r="O1419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Q1437" i="34"/>
  <c r="O1439" i="34"/>
  <c r="P1440" i="34"/>
  <c r="Q1441" i="34"/>
  <c r="O1443" i="34"/>
  <c r="P1444" i="34"/>
  <c r="Q1445" i="34"/>
  <c r="O1447" i="34"/>
  <c r="P1448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O1603" i="34"/>
  <c r="P1604" i="34"/>
  <c r="Q1605" i="34"/>
  <c r="O1607" i="34"/>
  <c r="P1608" i="34"/>
  <c r="Q1609" i="34"/>
  <c r="O1611" i="34"/>
  <c r="P1612" i="34"/>
  <c r="O1615" i="34"/>
  <c r="P1616" i="34"/>
  <c r="Q1617" i="34"/>
  <c r="O1619" i="34"/>
  <c r="P1620" i="34"/>
  <c r="Q1621" i="34"/>
  <c r="O1623" i="34"/>
  <c r="P1624" i="34"/>
  <c r="Q1625" i="34"/>
  <c r="O1630" i="34"/>
  <c r="P1631" i="34"/>
  <c r="Q1632" i="34"/>
  <c r="O1634" i="34"/>
  <c r="P1635" i="34"/>
  <c r="Q1636" i="34"/>
  <c r="O1638" i="34"/>
  <c r="P1639" i="34"/>
  <c r="O1642" i="34"/>
  <c r="P1643" i="34"/>
  <c r="Q1644" i="34"/>
  <c r="P1647" i="34"/>
  <c r="Q1648" i="34"/>
  <c r="Q1652" i="34"/>
  <c r="O1654" i="34"/>
  <c r="P1655" i="34"/>
  <c r="O1658" i="34"/>
  <c r="P1659" i="34"/>
  <c r="Q1660" i="34"/>
  <c r="P1663" i="34"/>
  <c r="Q1664" i="34"/>
  <c r="O1666" i="34"/>
  <c r="P1667" i="34"/>
  <c r="O1670" i="34"/>
  <c r="P1671" i="34"/>
  <c r="Q1672" i="34"/>
  <c r="O1674" i="34"/>
  <c r="P1675" i="34"/>
  <c r="Q1676" i="34"/>
  <c r="P1679" i="34"/>
  <c r="Q1680" i="34"/>
  <c r="O1682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4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P1866" i="34"/>
  <c r="Q1867" i="34"/>
  <c r="O1869" i="34"/>
  <c r="P1870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P2082" i="34"/>
  <c r="Q2083" i="34"/>
  <c r="P1626" i="34"/>
  <c r="O1629" i="34"/>
  <c r="P1630" i="34"/>
  <c r="Q1631" i="34"/>
  <c r="P1634" i="34"/>
  <c r="Q1635" i="34"/>
  <c r="O1637" i="34"/>
  <c r="P1638" i="34"/>
  <c r="Q1639" i="34"/>
  <c r="O1641" i="34"/>
  <c r="P1642" i="34"/>
  <c r="Q1643" i="34"/>
  <c r="O1645" i="34"/>
  <c r="P1646" i="34"/>
  <c r="Q1647" i="34"/>
  <c r="O1649" i="34"/>
  <c r="Q1651" i="34"/>
  <c r="O1653" i="34"/>
  <c r="P1654" i="34"/>
  <c r="Q1655" i="34"/>
  <c r="O1657" i="34"/>
  <c r="P1658" i="34"/>
  <c r="Q1659" i="34"/>
  <c r="P1662" i="34"/>
  <c r="Q1663" i="34"/>
  <c r="O1665" i="34"/>
  <c r="P1666" i="34"/>
  <c r="Q1667" i="34"/>
  <c r="O1669" i="34"/>
  <c r="Q1671" i="34"/>
  <c r="O1673" i="34"/>
  <c r="P1674" i="34"/>
  <c r="O1677" i="34"/>
  <c r="P1678" i="34"/>
  <c r="Q1679" i="34"/>
  <c r="P1682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4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Q1626" i="34"/>
  <c r="P1629" i="34"/>
  <c r="Q1630" i="34"/>
  <c r="O1632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O1652" i="34"/>
  <c r="P1653" i="34"/>
  <c r="Q1654" i="34"/>
  <c r="P1657" i="34"/>
  <c r="Q1658" i="34"/>
  <c r="O1660" i="34"/>
  <c r="Q1662" i="34"/>
  <c r="P1665" i="34"/>
  <c r="Q1666" i="34"/>
  <c r="P1669" i="34"/>
  <c r="Q1670" i="34"/>
  <c r="O1672" i="34"/>
  <c r="P1673" i="34"/>
  <c r="Q1674" i="34"/>
  <c r="O1676" i="34"/>
  <c r="P1677" i="34"/>
  <c r="Q1678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4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O1867" i="34"/>
  <c r="P1868" i="34"/>
  <c r="Q1869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O2083" i="34"/>
  <c r="Q1629" i="34"/>
  <c r="O1631" i="34"/>
  <c r="P1632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Q1653" i="34"/>
  <c r="O1655" i="34"/>
  <c r="O1659" i="34"/>
  <c r="P1660" i="34"/>
  <c r="O1663" i="34"/>
  <c r="P1664" i="34"/>
  <c r="Q1665" i="34"/>
  <c r="O1667" i="34"/>
  <c r="Q1669" i="34"/>
  <c r="O1671" i="34"/>
  <c r="P1672" i="34"/>
  <c r="O1675" i="34"/>
  <c r="P1676" i="34"/>
  <c r="Q1677" i="34"/>
  <c r="O1679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O2538" i="34"/>
  <c r="P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P2537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Q2537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O2993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P2992" i="34"/>
  <c r="Q2993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7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3" i="34"/>
  <c r="Q3224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47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3907" i="34"/>
  <c r="P2993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6" i="34"/>
  <c r="P3157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3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6" i="34"/>
  <c r="P3647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6" i="34"/>
  <c r="Q3907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6" i="34"/>
  <c r="Q3157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4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6" i="34"/>
  <c r="Q3647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Q3906" i="34"/>
  <c r="O3908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6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3" i="34"/>
  <c r="P3224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6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3907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4816" i="34"/>
  <c r="P481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P4816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Q4816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4815" i="34"/>
  <c r="O4817" i="34"/>
  <c r="Q4818" i="34"/>
  <c r="O4820" i="34"/>
  <c r="P4821" i="34"/>
  <c r="Q4822" i="34"/>
  <c r="O4824" i="34"/>
  <c r="P4825" i="34"/>
  <c r="Q4826" i="34"/>
  <c r="O4828" i="34"/>
  <c r="P4829" i="34"/>
  <c r="Q4830" i="34"/>
  <c r="O4832" i="34"/>
  <c r="P4833" i="34"/>
  <c r="Q4834" i="34"/>
  <c r="O4836" i="34"/>
  <c r="P4837" i="34"/>
  <c r="Q4838" i="34"/>
  <c r="O4840" i="34"/>
  <c r="P4841" i="34"/>
  <c r="Q4842" i="34"/>
  <c r="O4844" i="34"/>
  <c r="P4845" i="34"/>
  <c r="Q4846" i="34"/>
  <c r="O4848" i="34"/>
  <c r="P4849" i="34"/>
  <c r="Q4850" i="34"/>
  <c r="O4852" i="34"/>
  <c r="P4853" i="34"/>
  <c r="Q4854" i="34"/>
  <c r="O4856" i="34"/>
  <c r="P4857" i="34"/>
  <c r="Q4858" i="34"/>
  <c r="O4860" i="34"/>
  <c r="P4861" i="34"/>
  <c r="Q4862" i="34"/>
  <c r="O4864" i="34"/>
  <c r="P4865" i="34"/>
  <c r="Q4866" i="34"/>
  <c r="O4868" i="34"/>
  <c r="P4869" i="34"/>
  <c r="Q4870" i="34"/>
  <c r="O4872" i="34"/>
  <c r="P4873" i="34"/>
  <c r="Q4874" i="34"/>
  <c r="O4876" i="34"/>
  <c r="P4877" i="34"/>
  <c r="Q4878" i="34"/>
  <c r="O4880" i="34"/>
  <c r="P4881" i="34"/>
  <c r="Q4882" i="34"/>
  <c r="O4884" i="34"/>
  <c r="P4885" i="34"/>
  <c r="Q4886" i="34"/>
  <c r="O4888" i="34"/>
  <c r="P4889" i="34"/>
  <c r="Q4890" i="34"/>
  <c r="O4892" i="34"/>
  <c r="P4819" i="34"/>
  <c r="P4823" i="34"/>
  <c r="O4826" i="34"/>
  <c r="Q4828" i="34"/>
  <c r="P4831" i="34"/>
  <c r="O4834" i="34"/>
  <c r="Q4836" i="34"/>
  <c r="P4839" i="34"/>
  <c r="O4842" i="34"/>
  <c r="Q4844" i="34"/>
  <c r="P4847" i="34"/>
  <c r="O4850" i="34"/>
  <c r="Q4852" i="34"/>
  <c r="P4855" i="34"/>
  <c r="O4858" i="34"/>
  <c r="Q4860" i="34"/>
  <c r="P4863" i="34"/>
  <c r="O4866" i="34"/>
  <c r="Q4868" i="34"/>
  <c r="P4871" i="34"/>
  <c r="O4874" i="34"/>
  <c r="Q4876" i="34"/>
  <c r="P4879" i="34"/>
  <c r="P4883" i="34"/>
  <c r="Q4884" i="34"/>
  <c r="P4887" i="34"/>
  <c r="P4891" i="34"/>
  <c r="Q4859" i="34"/>
  <c r="P4870" i="34"/>
  <c r="P4874" i="34"/>
  <c r="P4878" i="34"/>
  <c r="O4881" i="34"/>
  <c r="O4885" i="34"/>
  <c r="Q4887" i="34"/>
  <c r="P4890" i="34"/>
  <c r="Q4817" i="34"/>
  <c r="O4819" i="34"/>
  <c r="P4820" i="34"/>
  <c r="Q4821" i="34"/>
  <c r="O4823" i="34"/>
  <c r="P4824" i="34"/>
  <c r="Q4825" i="34"/>
  <c r="O4827" i="34"/>
  <c r="P4828" i="34"/>
  <c r="Q4829" i="34"/>
  <c r="O4831" i="34"/>
  <c r="P4832" i="34"/>
  <c r="Q4833" i="34"/>
  <c r="O4835" i="34"/>
  <c r="P4836" i="34"/>
  <c r="Q4837" i="34"/>
  <c r="O4839" i="34"/>
  <c r="P4840" i="34"/>
  <c r="Q4841" i="34"/>
  <c r="O4843" i="34"/>
  <c r="P4844" i="34"/>
  <c r="Q4845" i="34"/>
  <c r="O4847" i="34"/>
  <c r="P4848" i="34"/>
  <c r="Q4849" i="34"/>
  <c r="O4851" i="34"/>
  <c r="P4852" i="34"/>
  <c r="Q4853" i="34"/>
  <c r="O4855" i="34"/>
  <c r="P4856" i="34"/>
  <c r="Q4857" i="34"/>
  <c r="O4859" i="34"/>
  <c r="P4860" i="34"/>
  <c r="Q4861" i="34"/>
  <c r="O4863" i="34"/>
  <c r="P4864" i="34"/>
  <c r="Q4865" i="34"/>
  <c r="O4867" i="34"/>
  <c r="P4868" i="34"/>
  <c r="Q4869" i="34"/>
  <c r="O4871" i="34"/>
  <c r="P4872" i="34"/>
  <c r="Q4873" i="34"/>
  <c r="O4875" i="34"/>
  <c r="P4876" i="34"/>
  <c r="Q4877" i="34"/>
  <c r="O4879" i="34"/>
  <c r="P4880" i="34"/>
  <c r="Q4881" i="34"/>
  <c r="O4883" i="34"/>
  <c r="P4884" i="34"/>
  <c r="Q4885" i="34"/>
  <c r="O4887" i="34"/>
  <c r="P4888" i="34"/>
  <c r="Q4889" i="34"/>
  <c r="O4891" i="34"/>
  <c r="P4892" i="34"/>
  <c r="O4818" i="34"/>
  <c r="Q4820" i="34"/>
  <c r="O4822" i="34"/>
  <c r="Q4824" i="34"/>
  <c r="P4827" i="34"/>
  <c r="O4830" i="34"/>
  <c r="Q4832" i="34"/>
  <c r="P4835" i="34"/>
  <c r="O4838" i="34"/>
  <c r="Q4840" i="34"/>
  <c r="P4843" i="34"/>
  <c r="O4846" i="34"/>
  <c r="Q4848" i="34"/>
  <c r="P4851" i="34"/>
  <c r="O4854" i="34"/>
  <c r="Q4856" i="34"/>
  <c r="P4859" i="34"/>
  <c r="O4862" i="34"/>
  <c r="Q4864" i="34"/>
  <c r="P4867" i="34"/>
  <c r="O4870" i="34"/>
  <c r="Q4872" i="34"/>
  <c r="P4875" i="34"/>
  <c r="O4878" i="34"/>
  <c r="Q4880" i="34"/>
  <c r="O4882" i="34"/>
  <c r="O4886" i="34"/>
  <c r="Q4888" i="34"/>
  <c r="O4890" i="34"/>
  <c r="Q4892" i="34"/>
  <c r="P4818" i="34"/>
  <c r="O4821" i="34"/>
  <c r="P4822" i="34"/>
  <c r="Q4823" i="34"/>
  <c r="O4825" i="34"/>
  <c r="P4826" i="34"/>
  <c r="Q4827" i="34"/>
  <c r="P4830" i="34"/>
  <c r="Q4831" i="34"/>
  <c r="P4834" i="34"/>
  <c r="O4837" i="34"/>
  <c r="P4838" i="34"/>
  <c r="O4841" i="34"/>
  <c r="P4842" i="34"/>
  <c r="O4845" i="34"/>
  <c r="Q4847" i="34"/>
  <c r="O4849" i="34"/>
  <c r="Q4851" i="34"/>
  <c r="O4853" i="34"/>
  <c r="Q4855" i="34"/>
  <c r="P4858" i="34"/>
  <c r="O4861" i="34"/>
  <c r="Q4863" i="34"/>
  <c r="O4865" i="34"/>
  <c r="Q4867" i="34"/>
  <c r="O4869" i="34"/>
  <c r="O4873" i="34"/>
  <c r="Q4875" i="34"/>
  <c r="O4877" i="34"/>
  <c r="Q4879" i="34"/>
  <c r="Q4883" i="34"/>
  <c r="P4886" i="34"/>
  <c r="O4889" i="34"/>
  <c r="Q4891" i="34"/>
  <c r="Q4819" i="34"/>
  <c r="O4829" i="34"/>
  <c r="O4833" i="34"/>
  <c r="Q4835" i="34"/>
  <c r="Q4839" i="34"/>
  <c r="Q4843" i="34"/>
  <c r="P4846" i="34"/>
  <c r="P4850" i="34"/>
  <c r="P4854" i="34"/>
  <c r="O4857" i="34"/>
  <c r="P4862" i="34"/>
  <c r="P4866" i="34"/>
  <c r="Q4871" i="34"/>
  <c r="P4882" i="34"/>
  <c r="A11" i="56"/>
  <c r="H36" i="56"/>
  <c r="F36" i="56"/>
  <c r="A12" i="56"/>
  <c r="F35" i="56"/>
  <c r="U5260" i="34"/>
  <c r="U5259" i="34"/>
  <c r="U5256" i="34"/>
  <c r="U5258" i="34"/>
  <c r="U5257" i="34"/>
  <c r="Q5260" i="34"/>
  <c r="Q5259" i="34"/>
  <c r="O5258" i="34"/>
  <c r="P5257" i="34"/>
  <c r="Q5258" i="34"/>
  <c r="O5259" i="34"/>
  <c r="Q5257" i="34"/>
  <c r="O5256" i="34"/>
  <c r="O5260" i="34"/>
  <c r="P5259" i="34"/>
  <c r="Q5256" i="34"/>
  <c r="O5257" i="34"/>
  <c r="P5256" i="34"/>
  <c r="P5260" i="34"/>
  <c r="P5258" i="34"/>
  <c r="H106" i="60"/>
  <c r="J106" i="60"/>
  <c r="H110" i="60"/>
  <c r="J110" i="60"/>
  <c r="H222" i="60"/>
  <c r="J222" i="60"/>
  <c r="H232" i="60"/>
  <c r="J232" i="60"/>
  <c r="H210" i="60"/>
  <c r="J210" i="60"/>
  <c r="H214" i="60"/>
  <c r="J214" i="60"/>
  <c r="H218" i="60"/>
  <c r="J218" i="60"/>
  <c r="H241" i="60"/>
  <c r="J241" i="60"/>
  <c r="H226" i="60"/>
  <c r="J226" i="60"/>
  <c r="H204" i="60"/>
  <c r="J204" i="60"/>
  <c r="H38" i="60"/>
  <c r="J38" i="60"/>
  <c r="H114" i="60"/>
  <c r="J114" i="60"/>
  <c r="H118" i="60"/>
  <c r="J118" i="60"/>
  <c r="H74" i="60"/>
  <c r="J74" i="60"/>
  <c r="H79" i="60"/>
  <c r="J79" i="60"/>
  <c r="H234" i="60"/>
  <c r="J234" i="60"/>
  <c r="H216" i="60"/>
  <c r="J216" i="60"/>
  <c r="H220" i="60"/>
  <c r="J220" i="60"/>
  <c r="H131" i="60"/>
  <c r="J131" i="60"/>
  <c r="H73" i="60"/>
  <c r="J73" i="60"/>
  <c r="H7" i="60"/>
  <c r="J7" i="60"/>
  <c r="H125" i="60"/>
  <c r="J125" i="60"/>
  <c r="H134" i="60"/>
  <c r="J134" i="60"/>
  <c r="H130" i="60"/>
  <c r="J130" i="60"/>
  <c r="H126" i="60"/>
  <c r="J126" i="60"/>
  <c r="H72" i="60"/>
  <c r="J72" i="60"/>
  <c r="H238" i="60"/>
  <c r="J238" i="60"/>
  <c r="H206" i="60"/>
  <c r="J206" i="60"/>
  <c r="H67" i="60"/>
  <c r="H127" i="60"/>
  <c r="J127" i="60"/>
  <c r="H230" i="60"/>
  <c r="J230" i="60"/>
  <c r="Q60" i="60"/>
  <c r="A200" i="60"/>
  <c r="A201" i="60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H135" i="60"/>
  <c r="J135" i="60" s="1"/>
  <c r="C60" i="60"/>
  <c r="G251" i="60"/>
  <c r="G248" i="60"/>
  <c r="F245" i="60"/>
  <c r="H239" i="60"/>
  <c r="J239" i="60"/>
  <c r="E244" i="60"/>
  <c r="E247" i="60"/>
  <c r="E250" i="60"/>
  <c r="F253" i="60"/>
  <c r="H253" i="60" s="1"/>
  <c r="J253" i="60" s="1"/>
  <c r="H212" i="60"/>
  <c r="J212" i="60" s="1"/>
  <c r="H129" i="60"/>
  <c r="J129" i="60"/>
  <c r="H124" i="60"/>
  <c r="J124" i="60" s="1"/>
  <c r="H197" i="60"/>
  <c r="H6" i="60"/>
  <c r="E243" i="60"/>
  <c r="F244" i="60"/>
  <c r="G245" i="60"/>
  <c r="E246" i="60"/>
  <c r="F247" i="60"/>
  <c r="H247" i="60" s="1"/>
  <c r="J247" i="60" s="1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E251" i="60"/>
  <c r="F252" i="60"/>
  <c r="E254" i="60"/>
  <c r="F255" i="60"/>
  <c r="H255" i="60" s="1"/>
  <c r="J255" i="60" s="1"/>
  <c r="F256" i="60"/>
  <c r="P5590" i="34"/>
  <c r="Y5590" i="34"/>
  <c r="Q5590" i="34"/>
  <c r="U5590" i="34"/>
  <c r="O5590" i="34"/>
  <c r="O5381" i="34"/>
  <c r="P5381" i="34"/>
  <c r="Y5381" i="34"/>
  <c r="Q5381" i="34"/>
  <c r="U5381" i="34"/>
  <c r="O5394" i="34"/>
  <c r="P5394" i="34"/>
  <c r="Y5394" i="34"/>
  <c r="Q5394" i="34"/>
  <c r="U5394" i="34"/>
  <c r="Q5464" i="34"/>
  <c r="U5464" i="34"/>
  <c r="O5464" i="34"/>
  <c r="P5464" i="34"/>
  <c r="Y5464" i="34"/>
  <c r="O5310" i="34"/>
  <c r="P5310" i="34"/>
  <c r="Y5310" i="34"/>
  <c r="Q5310" i="34"/>
  <c r="U5310" i="34"/>
  <c r="P5427" i="34"/>
  <c r="Y5427" i="34"/>
  <c r="Q5427" i="34"/>
  <c r="U5427" i="34"/>
  <c r="O5427" i="34"/>
  <c r="Q5452" i="34"/>
  <c r="U5452" i="34"/>
  <c r="O5452" i="34"/>
  <c r="P5452" i="34"/>
  <c r="Y5452" i="34"/>
  <c r="O5313" i="34"/>
  <c r="P5313" i="34"/>
  <c r="Y5313" i="34"/>
  <c r="Q5313" i="34"/>
  <c r="U5313" i="34"/>
  <c r="O5418" i="34"/>
  <c r="P5418" i="34"/>
  <c r="Y5418" i="34"/>
  <c r="Q5418" i="34"/>
  <c r="U5418" i="34"/>
  <c r="O5422" i="34"/>
  <c r="P5422" i="34"/>
  <c r="Y5422" i="34"/>
  <c r="Q5422" i="34"/>
  <c r="U5422" i="34"/>
  <c r="O5469" i="34"/>
  <c r="P5469" i="34"/>
  <c r="Y5469" i="34"/>
  <c r="Q5469" i="34"/>
  <c r="U5469" i="34"/>
  <c r="P5443" i="34"/>
  <c r="Y5443" i="34"/>
  <c r="Q5443" i="34"/>
  <c r="U5443" i="34"/>
  <c r="O5443" i="34"/>
  <c r="O5414" i="34"/>
  <c r="P5414" i="34"/>
  <c r="Y5414" i="34"/>
  <c r="Q5414" i="34"/>
  <c r="U5414" i="34"/>
  <c r="O5410" i="34"/>
  <c r="P5410" i="34"/>
  <c r="Y5410" i="34"/>
  <c r="Q5410" i="34"/>
  <c r="U5410" i="34"/>
  <c r="O5393" i="34"/>
  <c r="P5393" i="34"/>
  <c r="Y5393" i="34"/>
  <c r="Q5393" i="34"/>
  <c r="U5393" i="34"/>
  <c r="Q5388" i="34"/>
  <c r="U5388" i="34"/>
  <c r="O5388" i="34"/>
  <c r="P5388" i="34"/>
  <c r="Y5388" i="34"/>
  <c r="O5534" i="34"/>
  <c r="P5534" i="34"/>
  <c r="Y5534" i="34"/>
  <c r="Q5534" i="34"/>
  <c r="U5534" i="34"/>
  <c r="P5539" i="34"/>
  <c r="Y5539" i="34"/>
  <c r="Q5539" i="34"/>
  <c r="U5539" i="34"/>
  <c r="O5539" i="34"/>
  <c r="O5513" i="34"/>
  <c r="P5513" i="34"/>
  <c r="Y5513" i="34"/>
  <c r="Q5513" i="34"/>
  <c r="U5513" i="34"/>
  <c r="O5517" i="34"/>
  <c r="P5517" i="34"/>
  <c r="Y5517" i="34"/>
  <c r="Q5517" i="34"/>
  <c r="U5517" i="34"/>
  <c r="P5583" i="34"/>
  <c r="Y5583" i="34"/>
  <c r="Q5583" i="34"/>
  <c r="U5583" i="34"/>
  <c r="O5583" i="34"/>
  <c r="P5587" i="34"/>
  <c r="Y5587" i="34"/>
  <c r="Q5587" i="34"/>
  <c r="U5587" i="34"/>
  <c r="O5587" i="34"/>
  <c r="Q5580" i="34"/>
  <c r="U5580" i="34"/>
  <c r="O5580" i="34"/>
  <c r="P5580" i="34"/>
  <c r="Y5580" i="34"/>
  <c r="P5523" i="34"/>
  <c r="Y5523" i="34"/>
  <c r="Q5523" i="34"/>
  <c r="U5523" i="34"/>
  <c r="O5523" i="34"/>
  <c r="P5527" i="34"/>
  <c r="Y5527" i="34"/>
  <c r="Q5527" i="34"/>
  <c r="U5527" i="34"/>
  <c r="O5527" i="34"/>
  <c r="P5531" i="34"/>
  <c r="Y5531" i="34"/>
  <c r="Q5531" i="34"/>
  <c r="U5531" i="34"/>
  <c r="O5531" i="34"/>
  <c r="Q5456" i="34"/>
  <c r="U5456" i="34"/>
  <c r="O5456" i="34"/>
  <c r="P5456" i="34"/>
  <c r="Y5456" i="34"/>
  <c r="O5461" i="34"/>
  <c r="P5461" i="34"/>
  <c r="Y5461" i="34"/>
  <c r="Q5461" i="34"/>
  <c r="U5461" i="34"/>
  <c r="P5575" i="34"/>
  <c r="Y5575" i="34"/>
  <c r="Q5575" i="34"/>
  <c r="U5575" i="34"/>
  <c r="O5575" i="34"/>
  <c r="P5571" i="34"/>
  <c r="Y5571" i="34"/>
  <c r="Q5571" i="34"/>
  <c r="U5571" i="34"/>
  <c r="O5571" i="34"/>
  <c r="P5567" i="34"/>
  <c r="Y5567" i="34"/>
  <c r="Q5567" i="34"/>
  <c r="U5567" i="34"/>
  <c r="O5567" i="34"/>
  <c r="P5563" i="34"/>
  <c r="Y5563" i="34"/>
  <c r="Q5563" i="34"/>
  <c r="U5563" i="34"/>
  <c r="O5563" i="34"/>
  <c r="Q5508" i="34"/>
  <c r="U5508" i="34"/>
  <c r="O5508" i="34"/>
  <c r="P5508" i="34"/>
  <c r="Y5508" i="34"/>
  <c r="Q5504" i="34"/>
  <c r="U5504" i="34"/>
  <c r="O5504" i="34"/>
  <c r="P5504" i="34"/>
  <c r="Y5504" i="34"/>
  <c r="Q5500" i="34"/>
  <c r="U5500" i="34"/>
  <c r="O5500" i="34"/>
  <c r="P5500" i="34"/>
  <c r="Y5500" i="34"/>
  <c r="Q5496" i="34"/>
  <c r="U5496" i="34"/>
  <c r="O5496" i="34"/>
  <c r="P5496" i="34"/>
  <c r="Y5496" i="34"/>
  <c r="P5559" i="34"/>
  <c r="Y5559" i="34"/>
  <c r="Q5559" i="34"/>
  <c r="U5559" i="34"/>
  <c r="O5559" i="34"/>
  <c r="P5555" i="34"/>
  <c r="Y5555" i="34"/>
  <c r="Q5555" i="34"/>
  <c r="U5555" i="34"/>
  <c r="O5555" i="34"/>
  <c r="P5551" i="34"/>
  <c r="Y5551" i="34"/>
  <c r="Q5551" i="34"/>
  <c r="U5551" i="34"/>
  <c r="O5551" i="34"/>
  <c r="P5547" i="34"/>
  <c r="Y5547" i="34"/>
  <c r="Q5547" i="34"/>
  <c r="U5547" i="34"/>
  <c r="O5547" i="34"/>
  <c r="O5542" i="34"/>
  <c r="P5542" i="34"/>
  <c r="Y5542" i="34"/>
  <c r="Q5542" i="34"/>
  <c r="U5542" i="34"/>
  <c r="P5491" i="34"/>
  <c r="Y5491" i="34"/>
  <c r="Q5491" i="34"/>
  <c r="U5491" i="34"/>
  <c r="O5491" i="34"/>
  <c r="P5487" i="34"/>
  <c r="Y5487" i="34"/>
  <c r="Q5487" i="34"/>
  <c r="U5487" i="34"/>
  <c r="O5487" i="34"/>
  <c r="P5483" i="34"/>
  <c r="Y5483" i="34"/>
  <c r="Q5483" i="34"/>
  <c r="U5483" i="34"/>
  <c r="O5483" i="34"/>
  <c r="P5307" i="34"/>
  <c r="Y5307" i="34"/>
  <c r="Q5307" i="34"/>
  <c r="U5307" i="34"/>
  <c r="O5307" i="34"/>
  <c r="A5405" i="34"/>
  <c r="O5405" i="34"/>
  <c r="P5405" i="34"/>
  <c r="Y5405" i="34"/>
  <c r="Q5405" i="34"/>
  <c r="U5405" i="34"/>
  <c r="Q5436" i="34"/>
  <c r="U5436" i="34"/>
  <c r="O5436" i="34"/>
  <c r="P5436" i="34"/>
  <c r="Y5436" i="34"/>
  <c r="Q5476" i="34"/>
  <c r="U5476" i="34"/>
  <c r="O5476" i="34"/>
  <c r="P5476" i="34"/>
  <c r="Y5476" i="34"/>
  <c r="Q5308" i="34"/>
  <c r="U5308" i="34"/>
  <c r="O5308" i="34"/>
  <c r="P5308" i="34"/>
  <c r="Y5308" i="34"/>
  <c r="P5471" i="34"/>
  <c r="Y5471" i="34"/>
  <c r="Q5471" i="34"/>
  <c r="U5471" i="34"/>
  <c r="O5471" i="34"/>
  <c r="Q5468" i="34"/>
  <c r="U5468" i="34"/>
  <c r="O5468" i="34"/>
  <c r="P5468" i="34"/>
  <c r="Y5468" i="34"/>
  <c r="A5444" i="34"/>
  <c r="Q5444" i="34"/>
  <c r="U5444" i="34"/>
  <c r="O5444" i="34"/>
  <c r="P5444" i="34"/>
  <c r="Y5444" i="34"/>
  <c r="Q5440" i="34"/>
  <c r="U5440" i="34"/>
  <c r="O5440" i="34"/>
  <c r="P5440" i="34"/>
  <c r="Y5440" i="34"/>
  <c r="Q5428" i="34"/>
  <c r="U5428" i="34"/>
  <c r="O5428" i="34"/>
  <c r="P5428" i="34"/>
  <c r="Y5428" i="34"/>
  <c r="Q5424" i="34"/>
  <c r="U5424" i="34"/>
  <c r="O5424" i="34"/>
  <c r="P5424" i="34"/>
  <c r="Y5424" i="34"/>
  <c r="Q5404" i="34"/>
  <c r="U5404" i="34"/>
  <c r="O5404" i="34"/>
  <c r="P5404" i="34"/>
  <c r="Y5404" i="34"/>
  <c r="Q5396" i="34"/>
  <c r="U5396" i="34"/>
  <c r="O5396" i="34"/>
  <c r="P5396" i="34"/>
  <c r="Y5396" i="34"/>
  <c r="Q5384" i="34"/>
  <c r="U5384" i="34"/>
  <c r="O5384" i="34"/>
  <c r="P5384" i="34"/>
  <c r="Y5384" i="34"/>
  <c r="Q5380" i="34"/>
  <c r="U5380" i="34"/>
  <c r="O5380" i="34"/>
  <c r="P5380" i="34"/>
  <c r="Y5380" i="34"/>
  <c r="O5481" i="34"/>
  <c r="P5481" i="34"/>
  <c r="Y5481" i="34"/>
  <c r="Q5481" i="34"/>
  <c r="U5481" i="34"/>
  <c r="P5263" i="34"/>
  <c r="Y5263" i="34"/>
  <c r="Q5263" i="34"/>
  <c r="U5263" i="34"/>
  <c r="O5263" i="34"/>
  <c r="P5267" i="34"/>
  <c r="Y5267" i="34"/>
  <c r="Q5267" i="34"/>
  <c r="U5267" i="34"/>
  <c r="O5267" i="34"/>
  <c r="P5271" i="34"/>
  <c r="Y5271" i="34"/>
  <c r="Q5271" i="34"/>
  <c r="U5271" i="34"/>
  <c r="O5271" i="34"/>
  <c r="P5275" i="34"/>
  <c r="Y5275" i="34"/>
  <c r="Q5275" i="34"/>
  <c r="U5275" i="34"/>
  <c r="O5275" i="34"/>
  <c r="P5279" i="34"/>
  <c r="Y5279" i="34"/>
  <c r="Q5279" i="34"/>
  <c r="U5279" i="34"/>
  <c r="O5279" i="34"/>
  <c r="P5283" i="34"/>
  <c r="Y5283" i="34"/>
  <c r="Q5283" i="34"/>
  <c r="U5283" i="34"/>
  <c r="O5283" i="34"/>
  <c r="A5287" i="34"/>
  <c r="P5287" i="34"/>
  <c r="Y5287" i="34"/>
  <c r="Q5287" i="34"/>
  <c r="U5287" i="34"/>
  <c r="O5287" i="34"/>
  <c r="P5291" i="34"/>
  <c r="Y5291" i="34"/>
  <c r="Q5291" i="34"/>
  <c r="U5291" i="34"/>
  <c r="O5291" i="34"/>
  <c r="P5295" i="34"/>
  <c r="Y5295" i="34"/>
  <c r="Q5295" i="34"/>
  <c r="U5295" i="34"/>
  <c r="O5295" i="34"/>
  <c r="P5299" i="34"/>
  <c r="Y5299" i="34"/>
  <c r="Q5299" i="34"/>
  <c r="U5299" i="34"/>
  <c r="O5299" i="34"/>
  <c r="P5303" i="34"/>
  <c r="Y5303" i="34"/>
  <c r="Q5303" i="34"/>
  <c r="U5303" i="34"/>
  <c r="O5303" i="34"/>
  <c r="O5314" i="34"/>
  <c r="P5314" i="34"/>
  <c r="Y5314" i="34"/>
  <c r="Q5314" i="34"/>
  <c r="U5314" i="34"/>
  <c r="O5318" i="34"/>
  <c r="P5318" i="34"/>
  <c r="Y5318" i="34"/>
  <c r="Q5318" i="34"/>
  <c r="U5318" i="34"/>
  <c r="O5322" i="34"/>
  <c r="P5322" i="34"/>
  <c r="Y5322" i="34"/>
  <c r="Q5322" i="34"/>
  <c r="U5322" i="34"/>
  <c r="A5326" i="34"/>
  <c r="O5326" i="34"/>
  <c r="P5326" i="34"/>
  <c r="Y5326" i="34"/>
  <c r="Q5326" i="34"/>
  <c r="U5326" i="34"/>
  <c r="O5330" i="34"/>
  <c r="P5330" i="34"/>
  <c r="Y5330" i="34"/>
  <c r="Q5330" i="34"/>
  <c r="U5330" i="34"/>
  <c r="O5334" i="34"/>
  <c r="P5334" i="34"/>
  <c r="Y5334" i="34"/>
  <c r="Q5334" i="34"/>
  <c r="U5334" i="34"/>
  <c r="O5338" i="34"/>
  <c r="P5338" i="34"/>
  <c r="Y5338" i="34"/>
  <c r="Q5338" i="34"/>
  <c r="U5338" i="34"/>
  <c r="O5342" i="34"/>
  <c r="P5342" i="34"/>
  <c r="Y5342" i="34"/>
  <c r="Q5342" i="34"/>
  <c r="U5342" i="34"/>
  <c r="O5346" i="34"/>
  <c r="P5346" i="34"/>
  <c r="Y5346" i="34"/>
  <c r="Q5346" i="34"/>
  <c r="U5346" i="34"/>
  <c r="O5350" i="34"/>
  <c r="P5350" i="34"/>
  <c r="Y5350" i="34"/>
  <c r="Q5350" i="34"/>
  <c r="U5350" i="34"/>
  <c r="O5354" i="34"/>
  <c r="P5354" i="34"/>
  <c r="Y5354" i="34"/>
  <c r="Q5354" i="34"/>
  <c r="U5354" i="34"/>
  <c r="O5358" i="34"/>
  <c r="P5358" i="34"/>
  <c r="Y5358" i="34"/>
  <c r="Q5358" i="34"/>
  <c r="U5358" i="34"/>
  <c r="O5362" i="34"/>
  <c r="P5362" i="34"/>
  <c r="Y5362" i="34"/>
  <c r="Q5362" i="34"/>
  <c r="U5362" i="34"/>
  <c r="O5366" i="34"/>
  <c r="P5366" i="34"/>
  <c r="Y5366" i="34"/>
  <c r="Q5366" i="34"/>
  <c r="U5366" i="34"/>
  <c r="O5370" i="34"/>
  <c r="P5370" i="34"/>
  <c r="Y5370" i="34"/>
  <c r="Q5370" i="34"/>
  <c r="U5370" i="34"/>
  <c r="A5374" i="34"/>
  <c r="O5374" i="34"/>
  <c r="P5374" i="34"/>
  <c r="Y5374" i="34"/>
  <c r="Q5374" i="34"/>
  <c r="U5374" i="34"/>
  <c r="O5378" i="34"/>
  <c r="P5378" i="34"/>
  <c r="Y5378" i="34"/>
  <c r="Q5378" i="34"/>
  <c r="U5378" i="34"/>
  <c r="Q4896" i="34"/>
  <c r="U4896" i="34"/>
  <c r="O4896" i="34"/>
  <c r="P4896" i="34"/>
  <c r="Y4896" i="34"/>
  <c r="Q4900" i="34"/>
  <c r="U4900" i="34"/>
  <c r="O4900" i="34"/>
  <c r="P4900" i="34"/>
  <c r="Y4900" i="34"/>
  <c r="Q4904" i="34"/>
  <c r="U4904" i="34"/>
  <c r="O4904" i="34"/>
  <c r="P4904" i="34"/>
  <c r="Y4904" i="34"/>
  <c r="Q4908" i="34"/>
  <c r="U4908" i="34"/>
  <c r="O4908" i="34"/>
  <c r="P4908" i="34"/>
  <c r="Y4908" i="34"/>
  <c r="Q4912" i="34"/>
  <c r="U4912" i="34"/>
  <c r="O4912" i="34"/>
  <c r="P4912" i="34"/>
  <c r="Y4912" i="34"/>
  <c r="Q4916" i="34"/>
  <c r="U4916" i="34"/>
  <c r="O4916" i="34"/>
  <c r="P4916" i="34"/>
  <c r="Y4916" i="34"/>
  <c r="Q4920" i="34"/>
  <c r="U4920" i="34"/>
  <c r="O4920" i="34"/>
  <c r="P4920" i="34"/>
  <c r="Y4920" i="34"/>
  <c r="Q4924" i="34"/>
  <c r="U4924" i="34"/>
  <c r="O4924" i="34"/>
  <c r="P4924" i="34"/>
  <c r="Y4924" i="34"/>
  <c r="Q4928" i="34"/>
  <c r="U4928" i="34"/>
  <c r="O4928" i="34"/>
  <c r="P4928" i="34"/>
  <c r="Y4928" i="34"/>
  <c r="Q4932" i="34"/>
  <c r="U4932" i="34"/>
  <c r="O4932" i="34"/>
  <c r="P4932" i="34"/>
  <c r="Y4932" i="34"/>
  <c r="Q4936" i="34"/>
  <c r="U4936" i="34"/>
  <c r="O4936" i="34"/>
  <c r="P4936" i="34"/>
  <c r="Y4936" i="34"/>
  <c r="Q4940" i="34"/>
  <c r="U4940" i="34"/>
  <c r="O4940" i="34"/>
  <c r="P4940" i="34"/>
  <c r="Y4940" i="34"/>
  <c r="Q4944" i="34"/>
  <c r="U4944" i="34"/>
  <c r="O4944" i="34"/>
  <c r="P4944" i="34"/>
  <c r="Y4944" i="34"/>
  <c r="Q4948" i="34"/>
  <c r="U4948" i="34"/>
  <c r="O4948" i="34"/>
  <c r="P4948" i="34"/>
  <c r="Y4948" i="34"/>
  <c r="Q4952" i="34"/>
  <c r="U4952" i="34"/>
  <c r="O4952" i="34"/>
  <c r="P4952" i="34"/>
  <c r="Y4952" i="34"/>
  <c r="Q4956" i="34"/>
  <c r="U4956" i="34"/>
  <c r="O4956" i="34"/>
  <c r="P4956" i="34"/>
  <c r="Y4956" i="34"/>
  <c r="Q5003" i="34"/>
  <c r="U5003" i="34"/>
  <c r="O5003" i="34"/>
  <c r="P5003" i="34"/>
  <c r="Y5003" i="34"/>
  <c r="Q5007" i="34"/>
  <c r="U5007" i="34"/>
  <c r="O5007" i="34"/>
  <c r="P5007" i="34"/>
  <c r="Y5007" i="34"/>
  <c r="Q5011" i="34"/>
  <c r="U5011" i="34"/>
  <c r="O5011" i="34"/>
  <c r="P5011" i="34"/>
  <c r="Y5011" i="34"/>
  <c r="Q5015" i="34"/>
  <c r="U5015" i="34"/>
  <c r="O5015" i="34"/>
  <c r="P5015" i="34"/>
  <c r="Y5015" i="34"/>
  <c r="Q5019" i="34"/>
  <c r="U5019" i="34"/>
  <c r="O5019" i="34"/>
  <c r="P5019" i="34"/>
  <c r="Y5019" i="34"/>
  <c r="Q5023" i="34"/>
  <c r="U5023" i="34"/>
  <c r="O5023" i="34"/>
  <c r="P5023" i="34"/>
  <c r="Y5023" i="34"/>
  <c r="Q5027" i="34"/>
  <c r="U5027" i="34"/>
  <c r="O5027" i="34"/>
  <c r="P5027" i="34"/>
  <c r="Y5027" i="34"/>
  <c r="Q5031" i="34"/>
  <c r="U5031" i="34"/>
  <c r="O5031" i="34"/>
  <c r="P5031" i="34"/>
  <c r="Y5031" i="34"/>
  <c r="Q5035" i="34"/>
  <c r="U5035" i="34"/>
  <c r="O5035" i="34"/>
  <c r="P5035" i="34"/>
  <c r="Y5035" i="34"/>
  <c r="Q5039" i="34"/>
  <c r="U5039" i="34"/>
  <c r="O5039" i="34"/>
  <c r="P5039" i="34"/>
  <c r="Y5039" i="34"/>
  <c r="P4959" i="34"/>
  <c r="Y4959" i="34"/>
  <c r="Q4959" i="34"/>
  <c r="U4959" i="34"/>
  <c r="O4959" i="34"/>
  <c r="P4963" i="34"/>
  <c r="Y4963" i="34"/>
  <c r="Q4963" i="34"/>
  <c r="U4963" i="34"/>
  <c r="O4963" i="34"/>
  <c r="P4967" i="34"/>
  <c r="Y4967" i="34"/>
  <c r="Q4967" i="34"/>
  <c r="U4967" i="34"/>
  <c r="O4967" i="34"/>
  <c r="P4971" i="34"/>
  <c r="Y4971" i="34"/>
  <c r="Q4971" i="34"/>
  <c r="U4971" i="34"/>
  <c r="O4971" i="34"/>
  <c r="P4975" i="34"/>
  <c r="Y4975" i="34"/>
  <c r="Q4975" i="34"/>
  <c r="U4975" i="34"/>
  <c r="O4975" i="34"/>
  <c r="P4979" i="34"/>
  <c r="Y4979" i="34"/>
  <c r="Q4979" i="34"/>
  <c r="U4979" i="34"/>
  <c r="O4979" i="34"/>
  <c r="Q4983" i="34"/>
  <c r="U4983" i="34"/>
  <c r="O4983" i="34"/>
  <c r="P4983" i="34"/>
  <c r="Y4983" i="34"/>
  <c r="O4987" i="34"/>
  <c r="P4987" i="34"/>
  <c r="Y4987" i="34"/>
  <c r="Q4987" i="34"/>
  <c r="U4987" i="34"/>
  <c r="O4991" i="34"/>
  <c r="Q4991" i="34"/>
  <c r="U4991" i="34"/>
  <c r="P4991" i="34"/>
  <c r="Y4991" i="34"/>
  <c r="O4995" i="34"/>
  <c r="P4995" i="34"/>
  <c r="Y4995" i="34"/>
  <c r="Q4995" i="34"/>
  <c r="U4995" i="34"/>
  <c r="P4999" i="34"/>
  <c r="Y4999" i="34"/>
  <c r="Q4999" i="34"/>
  <c r="U4999" i="34"/>
  <c r="O4999" i="34"/>
  <c r="A5123" i="34"/>
  <c r="Q5123" i="34"/>
  <c r="U5123" i="34"/>
  <c r="O5123" i="34"/>
  <c r="P5123" i="34"/>
  <c r="Y5123" i="34"/>
  <c r="A5127" i="34"/>
  <c r="Q5127" i="34"/>
  <c r="U5127" i="34"/>
  <c r="O5127" i="34"/>
  <c r="P5127" i="34"/>
  <c r="Y5127" i="34"/>
  <c r="A5131" i="34"/>
  <c r="Q5131" i="34"/>
  <c r="U5131" i="34"/>
  <c r="O5131" i="34"/>
  <c r="P5131" i="34"/>
  <c r="Y5131" i="34"/>
  <c r="O5088" i="34"/>
  <c r="P5088" i="34"/>
  <c r="Y5088" i="34"/>
  <c r="Q5088" i="34"/>
  <c r="U5088" i="34"/>
  <c r="O5092" i="34"/>
  <c r="P5092" i="34"/>
  <c r="Y5092" i="34"/>
  <c r="Q5092" i="34"/>
  <c r="U5092" i="34"/>
  <c r="O5096" i="34"/>
  <c r="P5096" i="34"/>
  <c r="Y5096" i="34"/>
  <c r="Q5096" i="34"/>
  <c r="U5096" i="34"/>
  <c r="O5100" i="34"/>
  <c r="P5100" i="34"/>
  <c r="Y5100" i="34"/>
  <c r="Q5100" i="34"/>
  <c r="U5100" i="34"/>
  <c r="O5104" i="34"/>
  <c r="P5104" i="34"/>
  <c r="Y5104" i="34"/>
  <c r="Q5104" i="34"/>
  <c r="U5104" i="34"/>
  <c r="O5108" i="34"/>
  <c r="P5108" i="34"/>
  <c r="Y5108" i="34"/>
  <c r="Q5108" i="34"/>
  <c r="U5108" i="34"/>
  <c r="O5112" i="34"/>
  <c r="P5112" i="34"/>
  <c r="Y5112" i="34"/>
  <c r="Q5112" i="34"/>
  <c r="U5112" i="34"/>
  <c r="O5116" i="34"/>
  <c r="P5116" i="34"/>
  <c r="Y5116" i="34"/>
  <c r="Q5116" i="34"/>
  <c r="U5116" i="34"/>
  <c r="P5046" i="34"/>
  <c r="Y5046" i="34"/>
  <c r="Q5046" i="34"/>
  <c r="U5046" i="34"/>
  <c r="O5046" i="34"/>
  <c r="P5050" i="34"/>
  <c r="Y5050" i="34"/>
  <c r="Q5050" i="34"/>
  <c r="U5050" i="34"/>
  <c r="O5050" i="34"/>
  <c r="P5054" i="34"/>
  <c r="Y5054" i="34"/>
  <c r="Q5054" i="34"/>
  <c r="U5054" i="34"/>
  <c r="O5054" i="34"/>
  <c r="P5058" i="34"/>
  <c r="Y5058" i="34"/>
  <c r="Q5058" i="34"/>
  <c r="U5058" i="34"/>
  <c r="O5058" i="34"/>
  <c r="P5062" i="34"/>
  <c r="Y5062" i="34"/>
  <c r="Q5062" i="34"/>
  <c r="U5062" i="34"/>
  <c r="O5062" i="34"/>
  <c r="P5066" i="34"/>
  <c r="Y5066" i="34"/>
  <c r="Q5066" i="34"/>
  <c r="U5066" i="34"/>
  <c r="O5066" i="34"/>
  <c r="P5070" i="34"/>
  <c r="Y5070" i="34"/>
  <c r="Q5070" i="34"/>
  <c r="U5070" i="34"/>
  <c r="O5070" i="34"/>
  <c r="P5074" i="34"/>
  <c r="Y5074" i="34"/>
  <c r="Q5074" i="34"/>
  <c r="U5074" i="34"/>
  <c r="O5074" i="34"/>
  <c r="P5078" i="34"/>
  <c r="Y5078" i="34"/>
  <c r="Q5078" i="34"/>
  <c r="U5078" i="34"/>
  <c r="O5078" i="34"/>
  <c r="P5082" i="34"/>
  <c r="Y5082" i="34"/>
  <c r="Q5082" i="34"/>
  <c r="U5082" i="34"/>
  <c r="O5082" i="34"/>
  <c r="P5086" i="34"/>
  <c r="Y5086" i="34"/>
  <c r="Q5086" i="34"/>
  <c r="U5086" i="34"/>
  <c r="O5086" i="34"/>
  <c r="Q5235" i="34"/>
  <c r="U5235" i="34"/>
  <c r="O5235" i="34"/>
  <c r="P5235" i="34"/>
  <c r="Y5235" i="34"/>
  <c r="Q5239" i="34"/>
  <c r="U5239" i="34"/>
  <c r="O5239" i="34"/>
  <c r="P5239" i="34"/>
  <c r="Y5239" i="34"/>
  <c r="Q5243" i="34"/>
  <c r="U5243" i="34"/>
  <c r="O5243" i="34"/>
  <c r="P5243" i="34"/>
  <c r="Y5243" i="34"/>
  <c r="Q5247" i="34"/>
  <c r="U5247" i="34"/>
  <c r="O5247" i="34"/>
  <c r="P5247" i="34"/>
  <c r="Y5247" i="34"/>
  <c r="Q5251" i="34"/>
  <c r="U5251" i="34"/>
  <c r="O5251" i="34"/>
  <c r="P5251" i="34"/>
  <c r="Y5251" i="34"/>
  <c r="P5138" i="34"/>
  <c r="Y5138" i="34"/>
  <c r="Q5138" i="34"/>
  <c r="U5138" i="34"/>
  <c r="O5138" i="34"/>
  <c r="O5140" i="34"/>
  <c r="P5140" i="34"/>
  <c r="Y5140" i="34"/>
  <c r="Q5140" i="34"/>
  <c r="U5140" i="34"/>
  <c r="P5142" i="34"/>
  <c r="Y5142" i="34"/>
  <c r="Q5142" i="34"/>
  <c r="U5142" i="34"/>
  <c r="O5142" i="34"/>
  <c r="P5174" i="34"/>
  <c r="Y5174" i="34"/>
  <c r="Q5174" i="34"/>
  <c r="U5174" i="34"/>
  <c r="O5174" i="34"/>
  <c r="O5176" i="34"/>
  <c r="P5176" i="34"/>
  <c r="Y5176" i="34"/>
  <c r="Q5176" i="34"/>
  <c r="U5176" i="34"/>
  <c r="P5178" i="34"/>
  <c r="Y5178" i="34"/>
  <c r="Q5178" i="34"/>
  <c r="U5178" i="34"/>
  <c r="O5178" i="34"/>
  <c r="O5180" i="34"/>
  <c r="P5180" i="34"/>
  <c r="Y5180" i="34"/>
  <c r="Q5180" i="34"/>
  <c r="U5180" i="34"/>
  <c r="P5182" i="34"/>
  <c r="Y5182" i="34"/>
  <c r="Q5182" i="34"/>
  <c r="U5182" i="34"/>
  <c r="O5182" i="34"/>
  <c r="O5184" i="34"/>
  <c r="P5184" i="34"/>
  <c r="Y5184" i="34"/>
  <c r="Q5184" i="34"/>
  <c r="U5184" i="34"/>
  <c r="P5186" i="34"/>
  <c r="Y5186" i="34"/>
  <c r="Q5186" i="34"/>
  <c r="U5186" i="34"/>
  <c r="O5186" i="34"/>
  <c r="O5188" i="34"/>
  <c r="P5188" i="34"/>
  <c r="Y5188" i="34"/>
  <c r="Q5188" i="34"/>
  <c r="U5188" i="34"/>
  <c r="P5190" i="34"/>
  <c r="Y5190" i="34"/>
  <c r="Q5190" i="34"/>
  <c r="U5190" i="34"/>
  <c r="O5190" i="34"/>
  <c r="O5192" i="34"/>
  <c r="P5192" i="34"/>
  <c r="Y5192" i="34"/>
  <c r="Q5192" i="34"/>
  <c r="U5192" i="34"/>
  <c r="P5194" i="34"/>
  <c r="Y5194" i="34"/>
  <c r="Q5194" i="34"/>
  <c r="U5194" i="34"/>
  <c r="O5194" i="34"/>
  <c r="O5196" i="34"/>
  <c r="P5196" i="34"/>
  <c r="Y5196" i="34"/>
  <c r="Q5196" i="34"/>
  <c r="U5196" i="34"/>
  <c r="P5198" i="34"/>
  <c r="Y5198" i="34"/>
  <c r="Q5198" i="34"/>
  <c r="U5198" i="34"/>
  <c r="O5198" i="34"/>
  <c r="O5160" i="34"/>
  <c r="P5160" i="34"/>
  <c r="Y5160" i="34"/>
  <c r="Q5160" i="34"/>
  <c r="U5160" i="34"/>
  <c r="P5162" i="34"/>
  <c r="Y5162" i="34"/>
  <c r="Q5162" i="34"/>
  <c r="U5162" i="34"/>
  <c r="O5162" i="34"/>
  <c r="O5164" i="34"/>
  <c r="P5164" i="34"/>
  <c r="Y5164" i="34"/>
  <c r="Q5164" i="34"/>
  <c r="U5164" i="34"/>
  <c r="P5166" i="34"/>
  <c r="Y5166" i="34"/>
  <c r="Q5166" i="34"/>
  <c r="U5166" i="34"/>
  <c r="O5166" i="34"/>
  <c r="O5168" i="34"/>
  <c r="P5168" i="34"/>
  <c r="Y5168" i="34"/>
  <c r="Q5168" i="34"/>
  <c r="U5168" i="34"/>
  <c r="P5170" i="34"/>
  <c r="Y5170" i="34"/>
  <c r="Q5170" i="34"/>
  <c r="U5170" i="34"/>
  <c r="O5170" i="34"/>
  <c r="O5172" i="34"/>
  <c r="P5172" i="34"/>
  <c r="Y5172" i="34"/>
  <c r="Q5172" i="34"/>
  <c r="U5172" i="34"/>
  <c r="O5144" i="34"/>
  <c r="P5144" i="34"/>
  <c r="Y5144" i="34"/>
  <c r="Q5144" i="34"/>
  <c r="U5144" i="34"/>
  <c r="P5146" i="34"/>
  <c r="Y5146" i="34"/>
  <c r="Q5146" i="34"/>
  <c r="U5146" i="34"/>
  <c r="O5146" i="34"/>
  <c r="O5148" i="34"/>
  <c r="P5148" i="34"/>
  <c r="Y5148" i="34"/>
  <c r="Q5148" i="34"/>
  <c r="U5148" i="34"/>
  <c r="P5150" i="34"/>
  <c r="Y5150" i="34"/>
  <c r="Q5150" i="34"/>
  <c r="U5150" i="34"/>
  <c r="O5150" i="34"/>
  <c r="O5152" i="34"/>
  <c r="P5152" i="34"/>
  <c r="Y5152" i="34"/>
  <c r="Q5152" i="34"/>
  <c r="U5152" i="34"/>
  <c r="P5154" i="34"/>
  <c r="Y5154" i="34"/>
  <c r="Q5154" i="34"/>
  <c r="U5154" i="34"/>
  <c r="O5154" i="34"/>
  <c r="O5156" i="34"/>
  <c r="P5156" i="34"/>
  <c r="Y5156" i="34"/>
  <c r="Q5156" i="34"/>
  <c r="U5156" i="34"/>
  <c r="P5158" i="34"/>
  <c r="Y5158" i="34"/>
  <c r="Q5158" i="34"/>
  <c r="U5158" i="34"/>
  <c r="O5158" i="34"/>
  <c r="O5593" i="34"/>
  <c r="P5593" i="34"/>
  <c r="Y5593" i="34"/>
  <c r="Q5593" i="34"/>
  <c r="U5593" i="34"/>
  <c r="O5382" i="34"/>
  <c r="P5382" i="34"/>
  <c r="Y5382" i="34"/>
  <c r="Q5382" i="34"/>
  <c r="U5382" i="34"/>
  <c r="P5395" i="34"/>
  <c r="Y5395" i="34"/>
  <c r="Q5395" i="34"/>
  <c r="U5395" i="34"/>
  <c r="O5395" i="34"/>
  <c r="O5465" i="34"/>
  <c r="P5465" i="34"/>
  <c r="Y5465" i="34"/>
  <c r="Q5465" i="34"/>
  <c r="U5465" i="34"/>
  <c r="O5429" i="34"/>
  <c r="P5429" i="34"/>
  <c r="Y5429" i="34"/>
  <c r="Q5429" i="34"/>
  <c r="U5429" i="34"/>
  <c r="O5453" i="34"/>
  <c r="P5453" i="34"/>
  <c r="Y5453" i="34"/>
  <c r="Q5453" i="34"/>
  <c r="U5453" i="34"/>
  <c r="P5419" i="34"/>
  <c r="Y5419" i="34"/>
  <c r="Q5419" i="34"/>
  <c r="U5419" i="34"/>
  <c r="O5419" i="34"/>
  <c r="P5423" i="34"/>
  <c r="Y5423" i="34"/>
  <c r="Q5423" i="34"/>
  <c r="U5423" i="34"/>
  <c r="O5423" i="34"/>
  <c r="P5447" i="34"/>
  <c r="Y5447" i="34"/>
  <c r="Q5447" i="34"/>
  <c r="U5447" i="34"/>
  <c r="O5447" i="34"/>
  <c r="O5442" i="34"/>
  <c r="P5442" i="34"/>
  <c r="Y5442" i="34"/>
  <c r="Q5442" i="34"/>
  <c r="U5442" i="34"/>
  <c r="O5413" i="34"/>
  <c r="P5413" i="34"/>
  <c r="Y5413" i="34"/>
  <c r="Q5413" i="34"/>
  <c r="U5413" i="34"/>
  <c r="A5409" i="34"/>
  <c r="O5409" i="34"/>
  <c r="P5409" i="34"/>
  <c r="Y5409" i="34"/>
  <c r="Q5409" i="34"/>
  <c r="U5409" i="34"/>
  <c r="Q5392" i="34"/>
  <c r="U5392" i="34"/>
  <c r="O5392" i="34"/>
  <c r="P5392" i="34"/>
  <c r="Y5392" i="34"/>
  <c r="O5386" i="34"/>
  <c r="P5386" i="34"/>
  <c r="Y5386" i="34"/>
  <c r="Q5386" i="34"/>
  <c r="U5386" i="34"/>
  <c r="P5535" i="34"/>
  <c r="Y5535" i="34"/>
  <c r="Q5535" i="34"/>
  <c r="U5535" i="34"/>
  <c r="O5535" i="34"/>
  <c r="Q5540" i="34"/>
  <c r="U5540" i="34"/>
  <c r="O5540" i="34"/>
  <c r="P5540" i="34"/>
  <c r="Y5540" i="34"/>
  <c r="O5510" i="34"/>
  <c r="P5510" i="34"/>
  <c r="Y5510" i="34"/>
  <c r="Q5510" i="34"/>
  <c r="U5510" i="34"/>
  <c r="O5514" i="34"/>
  <c r="P5514" i="34"/>
  <c r="Y5514" i="34"/>
  <c r="Q5514" i="34"/>
  <c r="U5514" i="34"/>
  <c r="O5518" i="34"/>
  <c r="P5518" i="34"/>
  <c r="Y5518" i="34"/>
  <c r="Q5518" i="34"/>
  <c r="U5518" i="34"/>
  <c r="Q5584" i="34"/>
  <c r="U5584" i="34"/>
  <c r="O5584" i="34"/>
  <c r="P5584" i="34"/>
  <c r="Y5584" i="34"/>
  <c r="Q5588" i="34"/>
  <c r="U5588" i="34"/>
  <c r="O5588" i="34"/>
  <c r="P5588" i="34"/>
  <c r="Y5588" i="34"/>
  <c r="Q5524" i="34"/>
  <c r="U5524" i="34"/>
  <c r="O5524" i="34"/>
  <c r="P5524" i="34"/>
  <c r="Y5524" i="34"/>
  <c r="Q5528" i="34"/>
  <c r="U5528" i="34"/>
  <c r="O5528" i="34"/>
  <c r="P5528" i="34"/>
  <c r="Y5528" i="34"/>
  <c r="Q5532" i="34"/>
  <c r="U5532" i="34"/>
  <c r="O5532" i="34"/>
  <c r="P5532" i="34"/>
  <c r="Y5532" i="34"/>
  <c r="O5457" i="34"/>
  <c r="P5457" i="34"/>
  <c r="Y5457" i="34"/>
  <c r="Q5457" i="34"/>
  <c r="U5457" i="34"/>
  <c r="O5462" i="34"/>
  <c r="P5462" i="34"/>
  <c r="Y5462" i="34"/>
  <c r="Q5462" i="34"/>
  <c r="U5462" i="34"/>
  <c r="O5562" i="34"/>
  <c r="P5562" i="34"/>
  <c r="Y5562" i="34"/>
  <c r="Q5562" i="34"/>
  <c r="U5562" i="34"/>
  <c r="O5574" i="34"/>
  <c r="P5574" i="34"/>
  <c r="Y5574" i="34"/>
  <c r="Q5574" i="34"/>
  <c r="U5574" i="34"/>
  <c r="O5570" i="34"/>
  <c r="P5570" i="34"/>
  <c r="Y5570" i="34"/>
  <c r="Q5570" i="34"/>
  <c r="U5570" i="34"/>
  <c r="O5566" i="34"/>
  <c r="P5566" i="34"/>
  <c r="Y5566" i="34"/>
  <c r="Q5566" i="34"/>
  <c r="U5566" i="34"/>
  <c r="O5561" i="34"/>
  <c r="P5561" i="34"/>
  <c r="Y5561" i="34"/>
  <c r="Q5561" i="34"/>
  <c r="U5561" i="34"/>
  <c r="P5507" i="34"/>
  <c r="Y5507" i="34"/>
  <c r="Q5507" i="34"/>
  <c r="U5507" i="34"/>
  <c r="O5507" i="34"/>
  <c r="P5503" i="34"/>
  <c r="Y5503" i="34"/>
  <c r="Q5503" i="34"/>
  <c r="U5503" i="34"/>
  <c r="O5503" i="34"/>
  <c r="P5499" i="34"/>
  <c r="Y5499" i="34"/>
  <c r="Q5499" i="34"/>
  <c r="U5499" i="34"/>
  <c r="O5499" i="34"/>
  <c r="P5495" i="34"/>
  <c r="Y5495" i="34"/>
  <c r="Q5495" i="34"/>
  <c r="U5495" i="34"/>
  <c r="O5495" i="34"/>
  <c r="O5558" i="34"/>
  <c r="P5558" i="34"/>
  <c r="Y5558" i="34"/>
  <c r="Q5558" i="34"/>
  <c r="U5558" i="34"/>
  <c r="O5554" i="34"/>
  <c r="P5554" i="34"/>
  <c r="Y5554" i="34"/>
  <c r="Q5554" i="34"/>
  <c r="U5554" i="34"/>
  <c r="O5550" i="34"/>
  <c r="P5550" i="34"/>
  <c r="Y5550" i="34"/>
  <c r="Q5550" i="34"/>
  <c r="U5550" i="34"/>
  <c r="O5546" i="34"/>
  <c r="P5546" i="34"/>
  <c r="Y5546" i="34"/>
  <c r="Q5546" i="34"/>
  <c r="U5546" i="34"/>
  <c r="O5541" i="34"/>
  <c r="P5541" i="34"/>
  <c r="Y5541" i="34"/>
  <c r="Q5541" i="34"/>
  <c r="U5541" i="34"/>
  <c r="O5490" i="34"/>
  <c r="P5490" i="34"/>
  <c r="Y5490" i="34"/>
  <c r="Q5490" i="34"/>
  <c r="U5490" i="34"/>
  <c r="O5486" i="34"/>
  <c r="P5486" i="34"/>
  <c r="Y5486" i="34"/>
  <c r="Q5486" i="34"/>
  <c r="U5486" i="34"/>
  <c r="O5482" i="34"/>
  <c r="P5482" i="34"/>
  <c r="Y5482" i="34"/>
  <c r="Q5482" i="34"/>
  <c r="U5482" i="34"/>
  <c r="O5309" i="34"/>
  <c r="P5309" i="34"/>
  <c r="Y5309" i="34"/>
  <c r="Q5309" i="34"/>
  <c r="U5309" i="34"/>
  <c r="Q5400" i="34"/>
  <c r="U5400" i="34"/>
  <c r="O5400" i="34"/>
  <c r="P5400" i="34"/>
  <c r="Y5400" i="34"/>
  <c r="O5406" i="34"/>
  <c r="P5406" i="34"/>
  <c r="Y5406" i="34"/>
  <c r="Q5406" i="34"/>
  <c r="U5406" i="34"/>
  <c r="O5437" i="34"/>
  <c r="P5437" i="34"/>
  <c r="Y5437" i="34"/>
  <c r="Q5437" i="34"/>
  <c r="U5437" i="34"/>
  <c r="O5477" i="34"/>
  <c r="P5477" i="34"/>
  <c r="Y5477" i="34"/>
  <c r="Q5477" i="34"/>
  <c r="U5477" i="34"/>
  <c r="O5474" i="34"/>
  <c r="P5474" i="34"/>
  <c r="Y5474" i="34"/>
  <c r="Q5474" i="34"/>
  <c r="U5474" i="34"/>
  <c r="O5470" i="34"/>
  <c r="P5470" i="34"/>
  <c r="Y5470" i="34"/>
  <c r="Q5470" i="34"/>
  <c r="U5470" i="34"/>
  <c r="P5467" i="34"/>
  <c r="Y5467" i="34"/>
  <c r="Q5467" i="34"/>
  <c r="U5467" i="34"/>
  <c r="O5467" i="34"/>
  <c r="P5463" i="34"/>
  <c r="Y5463" i="34"/>
  <c r="Q5463" i="34"/>
  <c r="U5463" i="34"/>
  <c r="O5463" i="34"/>
  <c r="P5459" i="34"/>
  <c r="Y5459" i="34"/>
  <c r="Q5459" i="34"/>
  <c r="U5459" i="34"/>
  <c r="O5459" i="34"/>
  <c r="P5431" i="34"/>
  <c r="Y5431" i="34"/>
  <c r="Q5431" i="34"/>
  <c r="U5431" i="34"/>
  <c r="O5431" i="34"/>
  <c r="P5403" i="34"/>
  <c r="Y5403" i="34"/>
  <c r="Q5403" i="34"/>
  <c r="U5403" i="34"/>
  <c r="O5403" i="34"/>
  <c r="P5399" i="34"/>
  <c r="Y5399" i="34"/>
  <c r="Q5399" i="34"/>
  <c r="U5399" i="34"/>
  <c r="O5399" i="34"/>
  <c r="P5391" i="34"/>
  <c r="Y5391" i="34"/>
  <c r="Q5391" i="34"/>
  <c r="U5391" i="34"/>
  <c r="O5391" i="34"/>
  <c r="P5387" i="34"/>
  <c r="Y5387" i="34"/>
  <c r="Q5387" i="34"/>
  <c r="U5387" i="34"/>
  <c r="O5387" i="34"/>
  <c r="Q5264" i="34"/>
  <c r="U5264" i="34"/>
  <c r="O5264" i="34"/>
  <c r="P5264" i="34"/>
  <c r="Y5264" i="34"/>
  <c r="Q5268" i="34"/>
  <c r="U5268" i="34"/>
  <c r="O5268" i="34"/>
  <c r="P5268" i="34"/>
  <c r="Y5268" i="34"/>
  <c r="Q5272" i="34"/>
  <c r="U5272" i="34"/>
  <c r="O5272" i="34"/>
  <c r="P5272" i="34"/>
  <c r="Y5272" i="34"/>
  <c r="Q5276" i="34"/>
  <c r="U5276" i="34"/>
  <c r="O5276" i="34"/>
  <c r="P5276" i="34"/>
  <c r="Y5276" i="34"/>
  <c r="Q5280" i="34"/>
  <c r="U5280" i="34"/>
  <c r="O5280" i="34"/>
  <c r="P5280" i="34"/>
  <c r="Y5280" i="34"/>
  <c r="Q5284" i="34"/>
  <c r="U5284" i="34"/>
  <c r="O5284" i="34"/>
  <c r="P5284" i="34"/>
  <c r="Y5284" i="34"/>
  <c r="Q5288" i="34"/>
  <c r="U5288" i="34"/>
  <c r="O5288" i="34"/>
  <c r="P5288" i="34"/>
  <c r="Y5288" i="34"/>
  <c r="Q5292" i="34"/>
  <c r="U5292" i="34"/>
  <c r="O5292" i="34"/>
  <c r="P5292" i="34"/>
  <c r="Y5292" i="34"/>
  <c r="Q5296" i="34"/>
  <c r="U5296" i="34"/>
  <c r="O5296" i="34"/>
  <c r="P5296" i="34"/>
  <c r="Y5296" i="34"/>
  <c r="Q5300" i="34"/>
  <c r="U5300" i="34"/>
  <c r="O5300" i="34"/>
  <c r="P5300" i="34"/>
  <c r="Y5300" i="34"/>
  <c r="Q5304" i="34"/>
  <c r="U5304" i="34"/>
  <c r="O5304" i="34"/>
  <c r="P5304" i="34"/>
  <c r="Y5304" i="34"/>
  <c r="P5315" i="34"/>
  <c r="Y5315" i="34"/>
  <c r="Q5315" i="34"/>
  <c r="U5315" i="34"/>
  <c r="O5315" i="34"/>
  <c r="P5319" i="34"/>
  <c r="Y5319" i="34"/>
  <c r="Q5319" i="34"/>
  <c r="U5319" i="34"/>
  <c r="O5319" i="34"/>
  <c r="P5323" i="34"/>
  <c r="Y5323" i="34"/>
  <c r="Q5323" i="34"/>
  <c r="U5323" i="34"/>
  <c r="O5323" i="34"/>
  <c r="P5327" i="34"/>
  <c r="Y5327" i="34"/>
  <c r="Q5327" i="34"/>
  <c r="U5327" i="34"/>
  <c r="O5327" i="34"/>
  <c r="P5331" i="34"/>
  <c r="Y5331" i="34"/>
  <c r="Q5331" i="34"/>
  <c r="U5331" i="34"/>
  <c r="O5331" i="34"/>
  <c r="P5335" i="34"/>
  <c r="Y5335" i="34"/>
  <c r="Q5335" i="34"/>
  <c r="U5335" i="34"/>
  <c r="O5335" i="34"/>
  <c r="P5339" i="34"/>
  <c r="Y5339" i="34"/>
  <c r="Q5339" i="34"/>
  <c r="U5339" i="34"/>
  <c r="O5339" i="34"/>
  <c r="P5343" i="34"/>
  <c r="Y5343" i="34"/>
  <c r="Q5343" i="34"/>
  <c r="U5343" i="34"/>
  <c r="O5343" i="34"/>
  <c r="P5347" i="34"/>
  <c r="Y5347" i="34"/>
  <c r="Q5347" i="34"/>
  <c r="U5347" i="34"/>
  <c r="O5347" i="34"/>
  <c r="P5351" i="34"/>
  <c r="Y5351" i="34"/>
  <c r="Q5351" i="34"/>
  <c r="U5351" i="34"/>
  <c r="O5351" i="34"/>
  <c r="P5355" i="34"/>
  <c r="Y5355" i="34"/>
  <c r="Q5355" i="34"/>
  <c r="U5355" i="34"/>
  <c r="O5355" i="34"/>
  <c r="P5359" i="34"/>
  <c r="Y5359" i="34"/>
  <c r="Q5359" i="34"/>
  <c r="U5359" i="34"/>
  <c r="O5359" i="34"/>
  <c r="P5367" i="34"/>
  <c r="Y5367" i="34"/>
  <c r="Q5367" i="34"/>
  <c r="U5367" i="34"/>
  <c r="O5367" i="34"/>
  <c r="P5371" i="34"/>
  <c r="Y5371" i="34"/>
  <c r="Q5371" i="34"/>
  <c r="U5371" i="34"/>
  <c r="O5371" i="34"/>
  <c r="P5375" i="34"/>
  <c r="Y5375" i="34"/>
  <c r="Q5375" i="34"/>
  <c r="U5375" i="34"/>
  <c r="O5375" i="34"/>
  <c r="P5379" i="34"/>
  <c r="Y5379" i="34"/>
  <c r="Q5379" i="34"/>
  <c r="U5379" i="34"/>
  <c r="O5379" i="34"/>
  <c r="O5545" i="34"/>
  <c r="P5545" i="34"/>
  <c r="Y5545" i="34"/>
  <c r="Q5545" i="34"/>
  <c r="U5545" i="34"/>
  <c r="O4893" i="34"/>
  <c r="P4893" i="34"/>
  <c r="Y4893" i="34"/>
  <c r="Q4893" i="34"/>
  <c r="U4893" i="34"/>
  <c r="O4897" i="34"/>
  <c r="P4897" i="34"/>
  <c r="Y4897" i="34"/>
  <c r="Q4897" i="34"/>
  <c r="U4897" i="34"/>
  <c r="O4901" i="34"/>
  <c r="P4901" i="34"/>
  <c r="Y4901" i="34"/>
  <c r="Q4901" i="34"/>
  <c r="U4901" i="34"/>
  <c r="O4905" i="34"/>
  <c r="P4905" i="34"/>
  <c r="Y4905" i="34"/>
  <c r="Q4905" i="34"/>
  <c r="U4905" i="34"/>
  <c r="O4909" i="34"/>
  <c r="P4909" i="34"/>
  <c r="Y4909" i="34"/>
  <c r="Q4909" i="34"/>
  <c r="U4909" i="34"/>
  <c r="O4913" i="34"/>
  <c r="P4913" i="34"/>
  <c r="Y4913" i="34"/>
  <c r="Q4913" i="34"/>
  <c r="U4913" i="34"/>
  <c r="O4917" i="34"/>
  <c r="P4917" i="34"/>
  <c r="Y4917" i="34"/>
  <c r="Q4917" i="34"/>
  <c r="U4917" i="34"/>
  <c r="O4921" i="34"/>
  <c r="P4921" i="34"/>
  <c r="Y4921" i="34"/>
  <c r="Q4921" i="34"/>
  <c r="U4921" i="34"/>
  <c r="O4925" i="34"/>
  <c r="P4925" i="34"/>
  <c r="Y4925" i="34"/>
  <c r="Q4925" i="34"/>
  <c r="U4925" i="34"/>
  <c r="O4929" i="34"/>
  <c r="P4929" i="34"/>
  <c r="Y4929" i="34"/>
  <c r="Q4929" i="34"/>
  <c r="U4929" i="34"/>
  <c r="O4933" i="34"/>
  <c r="P4933" i="34"/>
  <c r="Y4933" i="34"/>
  <c r="Q4933" i="34"/>
  <c r="U4933" i="34"/>
  <c r="O4937" i="34"/>
  <c r="P4937" i="34"/>
  <c r="Y4937" i="34"/>
  <c r="Q4937" i="34"/>
  <c r="U4937" i="34"/>
  <c r="O4941" i="34"/>
  <c r="P4941" i="34"/>
  <c r="Y4941" i="34"/>
  <c r="Q4941" i="34"/>
  <c r="U4941" i="34"/>
  <c r="O4945" i="34"/>
  <c r="P4945" i="34"/>
  <c r="Y4945" i="34"/>
  <c r="Q4945" i="34"/>
  <c r="U4945" i="34"/>
  <c r="O4949" i="34"/>
  <c r="P4949" i="34"/>
  <c r="Y4949" i="34"/>
  <c r="Q4949" i="34"/>
  <c r="U4949" i="34"/>
  <c r="O4953" i="34"/>
  <c r="P4953" i="34"/>
  <c r="Y4953" i="34"/>
  <c r="Q4953" i="34"/>
  <c r="U4953" i="34"/>
  <c r="O4957" i="34"/>
  <c r="P4957" i="34"/>
  <c r="Y4957" i="34"/>
  <c r="Q4957" i="34"/>
  <c r="U4957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O5024" i="34"/>
  <c r="P5024" i="34"/>
  <c r="Y5024" i="34"/>
  <c r="Q5024" i="34"/>
  <c r="U5024" i="34"/>
  <c r="O5028" i="34"/>
  <c r="P5028" i="34"/>
  <c r="Y5028" i="34"/>
  <c r="Q5028" i="34"/>
  <c r="U5028" i="34"/>
  <c r="O5032" i="34"/>
  <c r="P5032" i="34"/>
  <c r="Y5032" i="34"/>
  <c r="Q5032" i="34"/>
  <c r="U5032" i="34"/>
  <c r="O5036" i="34"/>
  <c r="P5036" i="34"/>
  <c r="Y5036" i="34"/>
  <c r="Q5036" i="34"/>
  <c r="U5036" i="34"/>
  <c r="O5040" i="34"/>
  <c r="P5040" i="34"/>
  <c r="Y5040" i="34"/>
  <c r="Q5040" i="34"/>
  <c r="U5040" i="34"/>
  <c r="Q4960" i="34"/>
  <c r="U4960" i="34"/>
  <c r="O4960" i="34"/>
  <c r="P4960" i="34"/>
  <c r="Y4960" i="34"/>
  <c r="Q4964" i="34"/>
  <c r="U4964" i="34"/>
  <c r="O4964" i="34"/>
  <c r="P4964" i="34"/>
  <c r="Y4964" i="34"/>
  <c r="Q4968" i="34"/>
  <c r="U4968" i="34"/>
  <c r="O4968" i="34"/>
  <c r="P4968" i="34"/>
  <c r="Y4968" i="34"/>
  <c r="Q4972" i="34"/>
  <c r="U4972" i="34"/>
  <c r="O4972" i="34"/>
  <c r="P4972" i="34"/>
  <c r="Y4972" i="34"/>
  <c r="Q4976" i="34"/>
  <c r="U4976" i="34"/>
  <c r="O4976" i="34"/>
  <c r="P4976" i="34"/>
  <c r="Y4976" i="34"/>
  <c r="Q4980" i="34"/>
  <c r="U4980" i="34"/>
  <c r="O4980" i="34"/>
  <c r="P4980" i="34"/>
  <c r="Y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A5120" i="34"/>
  <c r="O5120" i="34"/>
  <c r="P5120" i="34"/>
  <c r="Y5120" i="34"/>
  <c r="Q5120" i="34"/>
  <c r="U5120" i="34"/>
  <c r="O5124" i="34"/>
  <c r="P5124" i="34"/>
  <c r="Y5124" i="34"/>
  <c r="Q5124" i="34"/>
  <c r="U5124" i="34"/>
  <c r="O5128" i="34"/>
  <c r="P5128" i="34"/>
  <c r="Y5128" i="34"/>
  <c r="Q5128" i="34"/>
  <c r="U5128" i="34"/>
  <c r="O5132" i="34"/>
  <c r="P5132" i="34"/>
  <c r="Y5132" i="34"/>
  <c r="Q5132" i="34"/>
  <c r="U5132" i="34"/>
  <c r="O5089" i="34"/>
  <c r="P5089" i="34"/>
  <c r="Y5089" i="34"/>
  <c r="Q5089" i="34"/>
  <c r="U5089" i="34"/>
  <c r="O5093" i="34"/>
  <c r="P5093" i="34"/>
  <c r="Y5093" i="34"/>
  <c r="Q5093" i="34"/>
  <c r="U5093" i="34"/>
  <c r="O5097" i="34"/>
  <c r="P5097" i="34"/>
  <c r="Y5097" i="34"/>
  <c r="Q5097" i="34"/>
  <c r="U5097" i="34"/>
  <c r="O5101" i="34"/>
  <c r="P5101" i="34"/>
  <c r="Y5101" i="34"/>
  <c r="Q5101" i="34"/>
  <c r="U5101" i="34"/>
  <c r="O5105" i="34"/>
  <c r="P5105" i="34"/>
  <c r="Y5105" i="34"/>
  <c r="Q5105" i="34"/>
  <c r="U5105" i="34"/>
  <c r="O5109" i="34"/>
  <c r="P5109" i="34"/>
  <c r="Y5109" i="34"/>
  <c r="Q5109" i="34"/>
  <c r="U5109" i="34"/>
  <c r="O5113" i="34"/>
  <c r="P5113" i="34"/>
  <c r="Y5113" i="34"/>
  <c r="Q5113" i="34"/>
  <c r="U5113" i="34"/>
  <c r="O5117" i="34"/>
  <c r="P5117" i="34"/>
  <c r="Y5117" i="34"/>
  <c r="Q5117" i="34"/>
  <c r="U5117" i="34"/>
  <c r="Q5043" i="34"/>
  <c r="U5043" i="34"/>
  <c r="O5043" i="34"/>
  <c r="P5043" i="34"/>
  <c r="Y5043" i="34"/>
  <c r="Q5047" i="34"/>
  <c r="U5047" i="34"/>
  <c r="O5047" i="34"/>
  <c r="P5047" i="34"/>
  <c r="Y5047" i="34"/>
  <c r="Q5051" i="34"/>
  <c r="U5051" i="34"/>
  <c r="O5051" i="34"/>
  <c r="P5051" i="34"/>
  <c r="Y5051" i="34"/>
  <c r="Q5055" i="34"/>
  <c r="U5055" i="34"/>
  <c r="O5055" i="34"/>
  <c r="P5055" i="34"/>
  <c r="Y5055" i="34"/>
  <c r="Q5059" i="34"/>
  <c r="U5059" i="34"/>
  <c r="O5059" i="34"/>
  <c r="P5059" i="34"/>
  <c r="Y5059" i="34"/>
  <c r="Q5063" i="34"/>
  <c r="U5063" i="34"/>
  <c r="O5063" i="34"/>
  <c r="P5063" i="34"/>
  <c r="Y5063" i="34"/>
  <c r="Q5067" i="34"/>
  <c r="U5067" i="34"/>
  <c r="O5067" i="34"/>
  <c r="P5067" i="34"/>
  <c r="Y5067" i="34"/>
  <c r="Q5071" i="34"/>
  <c r="U5071" i="34"/>
  <c r="O5071" i="34"/>
  <c r="P5071" i="34"/>
  <c r="Y5071" i="34"/>
  <c r="Q5075" i="34"/>
  <c r="U5075" i="34"/>
  <c r="O5075" i="34"/>
  <c r="P5075" i="34"/>
  <c r="Y5075" i="34"/>
  <c r="Q5079" i="34"/>
  <c r="U5079" i="34"/>
  <c r="O5079" i="34"/>
  <c r="P5079" i="34"/>
  <c r="Y5079" i="34"/>
  <c r="Q5083" i="34"/>
  <c r="U5083" i="34"/>
  <c r="O5083" i="34"/>
  <c r="P5083" i="34"/>
  <c r="Y5083" i="34"/>
  <c r="Q5087" i="34"/>
  <c r="U5087" i="34"/>
  <c r="O5087" i="34"/>
  <c r="P5087" i="34"/>
  <c r="Y5087" i="34"/>
  <c r="O5236" i="34"/>
  <c r="P5236" i="34"/>
  <c r="Y5236" i="34"/>
  <c r="Q5236" i="34"/>
  <c r="U5236" i="34"/>
  <c r="O5240" i="34"/>
  <c r="P5240" i="34"/>
  <c r="Y5240" i="34"/>
  <c r="Q5240" i="34"/>
  <c r="U5240" i="34"/>
  <c r="O5244" i="34"/>
  <c r="P5244" i="34"/>
  <c r="Y5244" i="34"/>
  <c r="Q5244" i="34"/>
  <c r="U5244" i="34"/>
  <c r="O5248" i="34"/>
  <c r="P5248" i="34"/>
  <c r="Y5248" i="34"/>
  <c r="Q5248" i="34"/>
  <c r="U5248" i="34"/>
  <c r="O5252" i="34"/>
  <c r="P5252" i="34"/>
  <c r="Y5252" i="34"/>
  <c r="Q5252" i="34"/>
  <c r="U5252" i="34"/>
  <c r="Q5199" i="34"/>
  <c r="U5199" i="34"/>
  <c r="O5199" i="34"/>
  <c r="P5199" i="34"/>
  <c r="Y5199" i="34"/>
  <c r="O5201" i="34"/>
  <c r="P5201" i="34"/>
  <c r="Y5201" i="34"/>
  <c r="Q5201" i="34"/>
  <c r="U5201" i="34"/>
  <c r="Q5203" i="34"/>
  <c r="U5203" i="34"/>
  <c r="O5203" i="34"/>
  <c r="P5203" i="34"/>
  <c r="Y5203" i="34"/>
  <c r="O5205" i="34"/>
  <c r="P5205" i="34"/>
  <c r="Y5205" i="34"/>
  <c r="Q5205" i="34"/>
  <c r="U5205" i="34"/>
  <c r="Q5207" i="34"/>
  <c r="U5207" i="34"/>
  <c r="O5207" i="34"/>
  <c r="P5207" i="34"/>
  <c r="Y5207" i="34"/>
  <c r="O5209" i="34"/>
  <c r="P5209" i="34"/>
  <c r="Y5209" i="34"/>
  <c r="Q5209" i="34"/>
  <c r="U5209" i="34"/>
  <c r="Q5211" i="34"/>
  <c r="U5211" i="34"/>
  <c r="O5211" i="34"/>
  <c r="P5211" i="34"/>
  <c r="Y5211" i="34"/>
  <c r="O5213" i="34"/>
  <c r="P5213" i="34"/>
  <c r="Y5213" i="34"/>
  <c r="Q5213" i="34"/>
  <c r="U5213" i="34"/>
  <c r="Q5215" i="34"/>
  <c r="U5215" i="34"/>
  <c r="O5215" i="34"/>
  <c r="P5215" i="34"/>
  <c r="Y5215" i="34"/>
  <c r="O5217" i="34"/>
  <c r="P5217" i="34"/>
  <c r="Y5217" i="34"/>
  <c r="Q5217" i="34"/>
  <c r="U5217" i="34"/>
  <c r="Q5219" i="34"/>
  <c r="U5219" i="34"/>
  <c r="O5219" i="34"/>
  <c r="P5219" i="34"/>
  <c r="Y5219" i="34"/>
  <c r="O5221" i="34"/>
  <c r="P5221" i="34"/>
  <c r="Y5221" i="34"/>
  <c r="Q5221" i="34"/>
  <c r="U5221" i="34"/>
  <c r="Q5223" i="34"/>
  <c r="U5223" i="34"/>
  <c r="O5223" i="34"/>
  <c r="P5223" i="34"/>
  <c r="Y5223" i="34"/>
  <c r="O5225" i="34"/>
  <c r="P5225" i="34"/>
  <c r="Y5225" i="34"/>
  <c r="Q5225" i="34"/>
  <c r="U5225" i="34"/>
  <c r="Q5227" i="34"/>
  <c r="U5227" i="34"/>
  <c r="O5227" i="34"/>
  <c r="P5227" i="34"/>
  <c r="Y5227" i="34"/>
  <c r="O5229" i="34"/>
  <c r="P5229" i="34"/>
  <c r="Y5229" i="34"/>
  <c r="Q5229" i="34"/>
  <c r="U5229" i="34"/>
  <c r="Q5231" i="34"/>
  <c r="U5231" i="34"/>
  <c r="O5231" i="34"/>
  <c r="P5231" i="34"/>
  <c r="Y5231" i="34"/>
  <c r="O5233" i="34"/>
  <c r="P5233" i="34"/>
  <c r="Y5233" i="34"/>
  <c r="Q5233" i="34"/>
  <c r="U5233" i="34"/>
  <c r="O5133" i="34"/>
  <c r="P5133" i="34"/>
  <c r="Y5133" i="34"/>
  <c r="Q5133" i="34"/>
  <c r="U5133" i="34"/>
  <c r="Q5135" i="34"/>
  <c r="U5135" i="34"/>
  <c r="O5135" i="34"/>
  <c r="P5135" i="34"/>
  <c r="Y5135" i="34"/>
  <c r="O5137" i="34"/>
  <c r="P5137" i="34"/>
  <c r="Y5137" i="34"/>
  <c r="Q5137" i="34"/>
  <c r="U5137" i="34"/>
  <c r="O5592" i="34"/>
  <c r="P5592" i="34"/>
  <c r="Y5592" i="34"/>
  <c r="Q5592" i="34"/>
  <c r="U5592" i="34"/>
  <c r="P5383" i="34"/>
  <c r="Y5383" i="34"/>
  <c r="Q5383" i="34"/>
  <c r="U5383" i="34"/>
  <c r="O5383" i="34"/>
  <c r="O5397" i="34"/>
  <c r="P5397" i="34"/>
  <c r="Y5397" i="34"/>
  <c r="Q5397" i="34"/>
  <c r="U5397" i="34"/>
  <c r="O5425" i="34"/>
  <c r="P5425" i="34"/>
  <c r="Y5425" i="34"/>
  <c r="Q5425" i="34"/>
  <c r="U5425" i="34"/>
  <c r="O5450" i="34"/>
  <c r="P5450" i="34"/>
  <c r="Y5450" i="34"/>
  <c r="Q5450" i="34"/>
  <c r="U5450" i="34"/>
  <c r="O5454" i="34"/>
  <c r="P5454" i="34"/>
  <c r="Y5454" i="34"/>
  <c r="Q5454" i="34"/>
  <c r="U5454" i="34"/>
  <c r="P5311" i="34"/>
  <c r="Y5311" i="34"/>
  <c r="Q5311" i="34"/>
  <c r="U5311" i="34"/>
  <c r="O5311" i="34"/>
  <c r="Q5420" i="34"/>
  <c r="U5420" i="34"/>
  <c r="O5420" i="34"/>
  <c r="P5420" i="34"/>
  <c r="Y5420" i="34"/>
  <c r="Q5448" i="34"/>
  <c r="U5448" i="34"/>
  <c r="O5448" i="34"/>
  <c r="P5448" i="34"/>
  <c r="Y5448" i="34"/>
  <c r="O5446" i="34"/>
  <c r="P5446" i="34"/>
  <c r="Y5446" i="34"/>
  <c r="Q5446" i="34"/>
  <c r="U5446" i="34"/>
  <c r="Q5416" i="34"/>
  <c r="U5416" i="34"/>
  <c r="O5416" i="34"/>
  <c r="P5416" i="34"/>
  <c r="Y5416" i="34"/>
  <c r="Q5412" i="34"/>
  <c r="U5412" i="34"/>
  <c r="O5412" i="34"/>
  <c r="P5412" i="34"/>
  <c r="Y5412" i="34"/>
  <c r="Q5408" i="34"/>
  <c r="U5408" i="34"/>
  <c r="O5408" i="34"/>
  <c r="P5408" i="34"/>
  <c r="Y5408" i="34"/>
  <c r="O5390" i="34"/>
  <c r="P5390" i="34"/>
  <c r="Y5390" i="34"/>
  <c r="Q5390" i="34"/>
  <c r="U5390" i="34"/>
  <c r="Q5536" i="34"/>
  <c r="U5536" i="34"/>
  <c r="O5536" i="34"/>
  <c r="P5536" i="34"/>
  <c r="Y5536" i="34"/>
  <c r="P5511" i="34"/>
  <c r="Y5511" i="34"/>
  <c r="Q5511" i="34"/>
  <c r="U5511" i="34"/>
  <c r="O5511" i="34"/>
  <c r="P5515" i="34"/>
  <c r="Y5515" i="34"/>
  <c r="Q5515" i="34"/>
  <c r="U5515" i="34"/>
  <c r="O5515" i="34"/>
  <c r="O5581" i="34"/>
  <c r="P5581" i="34"/>
  <c r="Y5581" i="34"/>
  <c r="Q5581" i="34"/>
  <c r="U5581" i="34"/>
  <c r="A5585" i="34"/>
  <c r="O5585" i="34"/>
  <c r="P5585" i="34"/>
  <c r="Y5585" i="34"/>
  <c r="Q5585" i="34"/>
  <c r="U5585" i="34"/>
  <c r="O5589" i="34"/>
  <c r="P5589" i="34"/>
  <c r="Y5589" i="34"/>
  <c r="Q5589" i="34"/>
  <c r="U5589" i="34"/>
  <c r="O5578" i="34"/>
  <c r="P5578" i="34"/>
  <c r="Y5578" i="34"/>
  <c r="Q5578" i="34"/>
  <c r="U5578" i="34"/>
  <c r="P5519" i="34"/>
  <c r="Y5519" i="34"/>
  <c r="Q5519" i="34"/>
  <c r="U5519" i="34"/>
  <c r="O5519" i="34"/>
  <c r="A5525" i="34"/>
  <c r="O5525" i="34"/>
  <c r="P5525" i="34"/>
  <c r="Y5525" i="34"/>
  <c r="Q5525" i="34"/>
  <c r="U5525" i="34"/>
  <c r="O5529" i="34"/>
  <c r="P5529" i="34"/>
  <c r="Y5529" i="34"/>
  <c r="Q5529" i="34"/>
  <c r="U5529" i="34"/>
  <c r="O5458" i="34"/>
  <c r="P5458" i="34"/>
  <c r="Y5458" i="34"/>
  <c r="Q5458" i="34"/>
  <c r="U5458" i="34"/>
  <c r="O5577" i="34"/>
  <c r="P5577" i="34"/>
  <c r="Y5577" i="34"/>
  <c r="Q5577" i="34"/>
  <c r="U5577" i="34"/>
  <c r="O5573" i="34"/>
  <c r="P5573" i="34"/>
  <c r="Y5573" i="34"/>
  <c r="Q5573" i="34"/>
  <c r="U5573" i="34"/>
  <c r="O5569" i="34"/>
  <c r="P5569" i="34"/>
  <c r="Y5569" i="34"/>
  <c r="Q5569" i="34"/>
  <c r="U5569" i="34"/>
  <c r="O5565" i="34"/>
  <c r="P5565" i="34"/>
  <c r="Y5565" i="34"/>
  <c r="Q5565" i="34"/>
  <c r="U5565" i="34"/>
  <c r="Q5560" i="34"/>
  <c r="U5560" i="34"/>
  <c r="O5560" i="34"/>
  <c r="P5560" i="34"/>
  <c r="Y5560" i="34"/>
  <c r="O5506" i="34"/>
  <c r="P5506" i="34"/>
  <c r="Y5506" i="34"/>
  <c r="Q5506" i="34"/>
  <c r="U5506" i="34"/>
  <c r="O5502" i="34"/>
  <c r="P5502" i="34"/>
  <c r="Y5502" i="34"/>
  <c r="Q5502" i="34"/>
  <c r="U5502" i="34"/>
  <c r="O5498" i="34"/>
  <c r="P5498" i="34"/>
  <c r="Y5498" i="34"/>
  <c r="Q5498" i="34"/>
  <c r="U5498" i="34"/>
  <c r="O5494" i="34"/>
  <c r="P5494" i="34"/>
  <c r="Y5494" i="34"/>
  <c r="Q5494" i="34"/>
  <c r="U5494" i="34"/>
  <c r="O5557" i="34"/>
  <c r="P5557" i="34"/>
  <c r="Y5557" i="34"/>
  <c r="Q5557" i="34"/>
  <c r="U5557" i="34"/>
  <c r="A5553" i="34"/>
  <c r="O5553" i="34"/>
  <c r="P5553" i="34"/>
  <c r="Y5553" i="34"/>
  <c r="Q5553" i="34"/>
  <c r="U5553" i="34"/>
  <c r="O5549" i="34"/>
  <c r="P5549" i="34"/>
  <c r="Y5549" i="34"/>
  <c r="Q5549" i="34"/>
  <c r="U5549" i="34"/>
  <c r="Q5544" i="34"/>
  <c r="U5544" i="34"/>
  <c r="O5544" i="34"/>
  <c r="P5544" i="34"/>
  <c r="Y5544" i="34"/>
  <c r="O5493" i="34"/>
  <c r="P5493" i="34"/>
  <c r="Y5493" i="34"/>
  <c r="Q5493" i="34"/>
  <c r="U5493" i="34"/>
  <c r="O5489" i="34"/>
  <c r="P5489" i="34"/>
  <c r="Y5489" i="34"/>
  <c r="Q5489" i="34"/>
  <c r="U5489" i="34"/>
  <c r="O5485" i="34"/>
  <c r="P5485" i="34"/>
  <c r="Y5485" i="34"/>
  <c r="Q5485" i="34"/>
  <c r="U5485" i="34"/>
  <c r="Q5480" i="34"/>
  <c r="U5480" i="34"/>
  <c r="O5480" i="34"/>
  <c r="P5480" i="34"/>
  <c r="Y5480" i="34"/>
  <c r="O5401" i="34"/>
  <c r="P5401" i="34"/>
  <c r="Y5401" i="34"/>
  <c r="Q5401" i="34"/>
  <c r="U5401" i="34"/>
  <c r="O5433" i="34"/>
  <c r="P5433" i="34"/>
  <c r="Y5433" i="34"/>
  <c r="Q5433" i="34"/>
  <c r="U5433" i="34"/>
  <c r="P5439" i="34"/>
  <c r="Y5439" i="34"/>
  <c r="Q5439" i="34"/>
  <c r="U5439" i="34"/>
  <c r="O5439" i="34"/>
  <c r="Q5472" i="34"/>
  <c r="U5472" i="34"/>
  <c r="O5472" i="34"/>
  <c r="P5472" i="34"/>
  <c r="Y5472" i="34"/>
  <c r="O5473" i="34"/>
  <c r="P5473" i="34"/>
  <c r="Y5473" i="34"/>
  <c r="Q5473" i="34"/>
  <c r="U5473" i="34"/>
  <c r="O5466" i="34"/>
  <c r="P5466" i="34"/>
  <c r="Y5466" i="34"/>
  <c r="Q5466" i="34"/>
  <c r="U5466" i="34"/>
  <c r="O5438" i="34"/>
  <c r="P5438" i="34"/>
  <c r="Y5438" i="34"/>
  <c r="Q5438" i="34"/>
  <c r="U5438" i="34"/>
  <c r="O5434" i="34"/>
  <c r="P5434" i="34"/>
  <c r="Y5434" i="34"/>
  <c r="Q5434" i="34"/>
  <c r="U5434" i="34"/>
  <c r="O5398" i="34"/>
  <c r="P5398" i="34"/>
  <c r="Y5398" i="34"/>
  <c r="Q5398" i="34"/>
  <c r="U5398" i="34"/>
  <c r="O5261" i="34"/>
  <c r="P5261" i="34"/>
  <c r="Y5261" i="34"/>
  <c r="Q5261" i="34"/>
  <c r="U5261" i="34"/>
  <c r="O5265" i="34"/>
  <c r="P5265" i="34"/>
  <c r="Y5265" i="34"/>
  <c r="Q5265" i="34"/>
  <c r="U5265" i="34"/>
  <c r="O5269" i="34"/>
  <c r="P5269" i="34"/>
  <c r="Y5269" i="34"/>
  <c r="Q5269" i="34"/>
  <c r="U5269" i="34"/>
  <c r="O5273" i="34"/>
  <c r="P5273" i="34"/>
  <c r="Y5273" i="34"/>
  <c r="Q5273" i="34"/>
  <c r="U5273" i="34"/>
  <c r="O5277" i="34"/>
  <c r="P5277" i="34"/>
  <c r="Y5277" i="34"/>
  <c r="Q5277" i="34"/>
  <c r="U5277" i="34"/>
  <c r="O5281" i="34"/>
  <c r="P5281" i="34"/>
  <c r="Y5281" i="34"/>
  <c r="Q5281" i="34"/>
  <c r="U5281" i="34"/>
  <c r="O5285" i="34"/>
  <c r="P5285" i="34"/>
  <c r="Y5285" i="34"/>
  <c r="Q5285" i="34"/>
  <c r="U5285" i="34"/>
  <c r="O5289" i="34"/>
  <c r="P5289" i="34"/>
  <c r="Y5289" i="34"/>
  <c r="Q5289" i="34"/>
  <c r="U5289" i="34"/>
  <c r="O5293" i="34"/>
  <c r="P5293" i="34"/>
  <c r="Y5293" i="34"/>
  <c r="Q5293" i="34"/>
  <c r="U5293" i="34"/>
  <c r="O5297" i="34"/>
  <c r="P5297" i="34"/>
  <c r="Y5297" i="34"/>
  <c r="Q5297" i="34"/>
  <c r="U5297" i="34"/>
  <c r="O5301" i="34"/>
  <c r="P5301" i="34"/>
  <c r="Y5301" i="34"/>
  <c r="Q5301" i="34"/>
  <c r="U5301" i="34"/>
  <c r="A5305" i="34"/>
  <c r="O5305" i="34"/>
  <c r="P5305" i="34"/>
  <c r="Y5305" i="34"/>
  <c r="Q5305" i="34"/>
  <c r="U5305" i="34"/>
  <c r="Q5316" i="34"/>
  <c r="U5316" i="34"/>
  <c r="O5316" i="34"/>
  <c r="P5316" i="34"/>
  <c r="Y5316" i="34"/>
  <c r="Q5320" i="34"/>
  <c r="U5320" i="34"/>
  <c r="O5320" i="34"/>
  <c r="P5320" i="34"/>
  <c r="Y5320" i="34"/>
  <c r="Q5324" i="34"/>
  <c r="U5324" i="34"/>
  <c r="O5324" i="34"/>
  <c r="P5324" i="34"/>
  <c r="Y5324" i="34"/>
  <c r="A5328" i="34"/>
  <c r="Q5328" i="34"/>
  <c r="U5328" i="34"/>
  <c r="O5328" i="34"/>
  <c r="P5328" i="34"/>
  <c r="Y5328" i="34"/>
  <c r="Q5332" i="34"/>
  <c r="U5332" i="34"/>
  <c r="O5332" i="34"/>
  <c r="P5332" i="34"/>
  <c r="Y5332" i="34"/>
  <c r="Q5336" i="34"/>
  <c r="U5336" i="34"/>
  <c r="O5336" i="34"/>
  <c r="P5336" i="34"/>
  <c r="Y5336" i="34"/>
  <c r="Q5340" i="34"/>
  <c r="U5340" i="34"/>
  <c r="O5340" i="34"/>
  <c r="P5340" i="34"/>
  <c r="Y5340" i="34"/>
  <c r="Q5344" i="34"/>
  <c r="U5344" i="34"/>
  <c r="O5344" i="34"/>
  <c r="P5344" i="34"/>
  <c r="Y5344" i="34"/>
  <c r="Q5348" i="34"/>
  <c r="U5348" i="34"/>
  <c r="O5348" i="34"/>
  <c r="P5348" i="34"/>
  <c r="Y5348" i="34"/>
  <c r="A5352" i="34"/>
  <c r="Q5352" i="34"/>
  <c r="U5352" i="34"/>
  <c r="O5352" i="34"/>
  <c r="P5352" i="34"/>
  <c r="Y5352" i="34"/>
  <c r="Q5356" i="34"/>
  <c r="U5356" i="34"/>
  <c r="O5356" i="34"/>
  <c r="P5356" i="34"/>
  <c r="Y5356" i="34"/>
  <c r="Q5360" i="34"/>
  <c r="U5360" i="34"/>
  <c r="O5360" i="34"/>
  <c r="P5360" i="34"/>
  <c r="Y5360" i="34"/>
  <c r="Q5364" i="34"/>
  <c r="U5364" i="34"/>
  <c r="O5364" i="34"/>
  <c r="P5364" i="34"/>
  <c r="Y5364" i="34"/>
  <c r="Q5368" i="34"/>
  <c r="U5368" i="34"/>
  <c r="O5368" i="34"/>
  <c r="P5368" i="34"/>
  <c r="Y5368" i="34"/>
  <c r="Q5372" i="34"/>
  <c r="U5372" i="34"/>
  <c r="O5372" i="34"/>
  <c r="P5372" i="34"/>
  <c r="Y5372" i="34"/>
  <c r="Q5376" i="34"/>
  <c r="U5376" i="34"/>
  <c r="O5376" i="34"/>
  <c r="P5376" i="34"/>
  <c r="Y5376" i="34"/>
  <c r="O5521" i="34"/>
  <c r="P5521" i="34"/>
  <c r="Y5521" i="34"/>
  <c r="Q5521" i="34"/>
  <c r="U5521" i="34"/>
  <c r="O5537" i="34"/>
  <c r="P5537" i="34"/>
  <c r="Y5537" i="34"/>
  <c r="Q5537" i="34"/>
  <c r="U5537" i="34"/>
  <c r="O4894" i="34"/>
  <c r="P4894" i="34"/>
  <c r="Y4894" i="34"/>
  <c r="Q4894" i="34"/>
  <c r="U4894" i="34"/>
  <c r="O4898" i="34"/>
  <c r="P4898" i="34"/>
  <c r="Y4898" i="34"/>
  <c r="Q4898" i="34"/>
  <c r="U4898" i="34"/>
  <c r="O4902" i="34"/>
  <c r="P4902" i="34"/>
  <c r="Y4902" i="34"/>
  <c r="Q4902" i="34"/>
  <c r="U4902" i="34"/>
  <c r="O4906" i="34"/>
  <c r="P4906" i="34"/>
  <c r="Y4906" i="34"/>
  <c r="Q4906" i="34"/>
  <c r="U4906" i="34"/>
  <c r="O4910" i="34"/>
  <c r="P4910" i="34"/>
  <c r="Y4910" i="34"/>
  <c r="Q4910" i="34"/>
  <c r="U4910" i="34"/>
  <c r="O4914" i="34"/>
  <c r="P4914" i="34"/>
  <c r="Y4914" i="34"/>
  <c r="Q4914" i="34"/>
  <c r="U4914" i="34"/>
  <c r="O4918" i="34"/>
  <c r="P4918" i="34"/>
  <c r="Y4918" i="34"/>
  <c r="Q4918" i="34"/>
  <c r="U4918" i="34"/>
  <c r="O4922" i="34"/>
  <c r="P4922" i="34"/>
  <c r="Y4922" i="34"/>
  <c r="Q4922" i="34"/>
  <c r="U4922" i="34"/>
  <c r="O4926" i="34"/>
  <c r="P4926" i="34"/>
  <c r="Y4926" i="34"/>
  <c r="Q4926" i="34"/>
  <c r="U4926" i="34"/>
  <c r="O4930" i="34"/>
  <c r="P4930" i="34"/>
  <c r="Y4930" i="34"/>
  <c r="Q4930" i="34"/>
  <c r="U4930" i="34"/>
  <c r="O4934" i="34"/>
  <c r="P4934" i="34"/>
  <c r="Y4934" i="34"/>
  <c r="Q4934" i="34"/>
  <c r="U4934" i="34"/>
  <c r="O4938" i="34"/>
  <c r="P4938" i="34"/>
  <c r="Y4938" i="34"/>
  <c r="Q4938" i="34"/>
  <c r="U4938" i="34"/>
  <c r="O4942" i="34"/>
  <c r="P4942" i="34"/>
  <c r="Y4942" i="34"/>
  <c r="Q4942" i="34"/>
  <c r="U4942" i="34"/>
  <c r="O4946" i="34"/>
  <c r="P4946" i="34"/>
  <c r="Y4946" i="34"/>
  <c r="Q4946" i="34"/>
  <c r="U4946" i="34"/>
  <c r="O4950" i="34"/>
  <c r="P4950" i="34"/>
  <c r="Y4950" i="34"/>
  <c r="Q4950" i="34"/>
  <c r="U4950" i="34"/>
  <c r="O4954" i="34"/>
  <c r="P4954" i="34"/>
  <c r="Y4954" i="34"/>
  <c r="Q4954" i="34"/>
  <c r="U4954" i="34"/>
  <c r="O4958" i="34"/>
  <c r="P4958" i="34"/>
  <c r="Y4958" i="34"/>
  <c r="Q4958" i="34"/>
  <c r="U4958" i="34"/>
  <c r="O5005" i="34"/>
  <c r="P5005" i="34"/>
  <c r="Y5005" i="34"/>
  <c r="Q5005" i="34"/>
  <c r="U5005" i="34"/>
  <c r="O5009" i="34"/>
  <c r="P5009" i="34"/>
  <c r="Y5009" i="34"/>
  <c r="Q5009" i="34"/>
  <c r="U5009" i="34"/>
  <c r="O5013" i="34"/>
  <c r="P5013" i="34"/>
  <c r="Y5013" i="34"/>
  <c r="Q5013" i="34"/>
  <c r="U5013" i="34"/>
  <c r="O5017" i="34"/>
  <c r="P5017" i="34"/>
  <c r="Y5017" i="34"/>
  <c r="Q5017" i="34"/>
  <c r="U5017" i="34"/>
  <c r="O5021" i="34"/>
  <c r="P5021" i="34"/>
  <c r="Y5021" i="34"/>
  <c r="Q5021" i="34"/>
  <c r="U5021" i="34"/>
  <c r="O5025" i="34"/>
  <c r="P5025" i="34"/>
  <c r="Y5025" i="34"/>
  <c r="Q5025" i="34"/>
  <c r="U5025" i="34"/>
  <c r="O5029" i="34"/>
  <c r="P5029" i="34"/>
  <c r="Y5029" i="34"/>
  <c r="Q5029" i="34"/>
  <c r="U5029" i="34"/>
  <c r="O5033" i="34"/>
  <c r="P5033" i="34"/>
  <c r="Y5033" i="34"/>
  <c r="Q5033" i="34"/>
  <c r="U5033" i="34"/>
  <c r="O5037" i="34"/>
  <c r="P5037" i="34"/>
  <c r="Y5037" i="34"/>
  <c r="Q5037" i="34"/>
  <c r="U5037" i="34"/>
  <c r="O5041" i="34"/>
  <c r="P5041" i="34"/>
  <c r="Y5041" i="34"/>
  <c r="Q5041" i="34"/>
  <c r="U5041" i="34"/>
  <c r="O4961" i="34"/>
  <c r="P4961" i="34"/>
  <c r="Y4961" i="34"/>
  <c r="Q4961" i="34"/>
  <c r="U4961" i="34"/>
  <c r="O4965" i="34"/>
  <c r="P4965" i="34"/>
  <c r="Y4965" i="34"/>
  <c r="Q4965" i="34"/>
  <c r="U4965" i="34"/>
  <c r="O4969" i="34"/>
  <c r="P4969" i="34"/>
  <c r="Y4969" i="34"/>
  <c r="Q4969" i="34"/>
  <c r="U4969" i="34"/>
  <c r="O4973" i="34"/>
  <c r="P4973" i="34"/>
  <c r="Y4973" i="34"/>
  <c r="Q4973" i="34"/>
  <c r="U4973" i="34"/>
  <c r="O4977" i="34"/>
  <c r="P4977" i="34"/>
  <c r="Y4977" i="34"/>
  <c r="Q4977" i="34"/>
  <c r="U4977" i="34"/>
  <c r="O4981" i="34"/>
  <c r="P4981" i="34"/>
  <c r="Y4981" i="34"/>
  <c r="Q4981" i="34"/>
  <c r="U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001" i="34"/>
  <c r="P5001" i="34"/>
  <c r="Y5001" i="34"/>
  <c r="Q5001" i="34"/>
  <c r="U5001" i="34"/>
  <c r="O5121" i="34"/>
  <c r="P5121" i="34"/>
  <c r="Y5121" i="34"/>
  <c r="Q5121" i="34"/>
  <c r="U5121" i="34"/>
  <c r="O5125" i="34"/>
  <c r="P5125" i="34"/>
  <c r="Y5125" i="34"/>
  <c r="Q5125" i="34"/>
  <c r="U5125" i="34"/>
  <c r="O5129" i="34"/>
  <c r="P5129" i="34"/>
  <c r="Y5129" i="34"/>
  <c r="Q5129" i="34"/>
  <c r="U5129" i="34"/>
  <c r="A5254" i="34"/>
  <c r="P5254" i="34"/>
  <c r="Y5254" i="34"/>
  <c r="Q5254" i="34"/>
  <c r="U5254" i="34"/>
  <c r="O5254" i="34"/>
  <c r="P5090" i="34"/>
  <c r="Y5090" i="34"/>
  <c r="Q5090" i="34"/>
  <c r="U5090" i="34"/>
  <c r="O5090" i="34"/>
  <c r="P5094" i="34"/>
  <c r="Y5094" i="34"/>
  <c r="Q5094" i="34"/>
  <c r="U5094" i="34"/>
  <c r="O5094" i="34"/>
  <c r="P5098" i="34"/>
  <c r="Y5098" i="34"/>
  <c r="Q5098" i="34"/>
  <c r="U5098" i="34"/>
  <c r="O5098" i="34"/>
  <c r="P5102" i="34"/>
  <c r="Y5102" i="34"/>
  <c r="Q5102" i="34"/>
  <c r="U5102" i="34"/>
  <c r="O5102" i="34"/>
  <c r="P5106" i="34"/>
  <c r="Y5106" i="34"/>
  <c r="Q5106" i="34"/>
  <c r="U5106" i="34"/>
  <c r="O5106" i="34"/>
  <c r="P5110" i="34"/>
  <c r="Y5110" i="34"/>
  <c r="Q5110" i="34"/>
  <c r="U5110" i="34"/>
  <c r="O5110" i="34"/>
  <c r="P5114" i="34"/>
  <c r="Y5114" i="34"/>
  <c r="Q5114" i="34"/>
  <c r="U5114" i="34"/>
  <c r="O5114" i="34"/>
  <c r="A5118" i="34"/>
  <c r="P5118" i="34"/>
  <c r="Y5118" i="34"/>
  <c r="Q5118" i="34"/>
  <c r="U5118" i="34"/>
  <c r="O5118" i="34"/>
  <c r="O5044" i="34"/>
  <c r="P5044" i="34"/>
  <c r="Y5044" i="34"/>
  <c r="Q5044" i="34"/>
  <c r="U5044" i="34"/>
  <c r="O5048" i="34"/>
  <c r="P5048" i="34"/>
  <c r="Y5048" i="34"/>
  <c r="Q5048" i="34"/>
  <c r="U5048" i="34"/>
  <c r="O5052" i="34"/>
  <c r="P5052" i="34"/>
  <c r="Y5052" i="34"/>
  <c r="Q5052" i="34"/>
  <c r="U5052" i="34"/>
  <c r="O5056" i="34"/>
  <c r="P5056" i="34"/>
  <c r="Y5056" i="34"/>
  <c r="Q5056" i="34"/>
  <c r="U5056" i="34"/>
  <c r="O5060" i="34"/>
  <c r="P5060" i="34"/>
  <c r="Y5060" i="34"/>
  <c r="Q5060" i="34"/>
  <c r="U5060" i="34"/>
  <c r="O5064" i="34"/>
  <c r="P5064" i="34"/>
  <c r="Y5064" i="34"/>
  <c r="Q5064" i="34"/>
  <c r="U5064" i="34"/>
  <c r="O5068" i="34"/>
  <c r="P5068" i="34"/>
  <c r="Y5068" i="34"/>
  <c r="Q5068" i="34"/>
  <c r="U5068" i="34"/>
  <c r="O5072" i="34"/>
  <c r="P5072" i="34"/>
  <c r="Y5072" i="34"/>
  <c r="Q5072" i="34"/>
  <c r="U5072" i="34"/>
  <c r="O5076" i="34"/>
  <c r="P5076" i="34"/>
  <c r="Y5076" i="34"/>
  <c r="Q5076" i="34"/>
  <c r="U5076" i="34"/>
  <c r="O5080" i="34"/>
  <c r="P5080" i="34"/>
  <c r="Y5080" i="34"/>
  <c r="Q5080" i="34"/>
  <c r="U5080" i="34"/>
  <c r="O5084" i="34"/>
  <c r="P5084" i="34"/>
  <c r="Y5084" i="34"/>
  <c r="Q5084" i="34"/>
  <c r="U5084" i="34"/>
  <c r="O5237" i="34"/>
  <c r="P5237" i="34"/>
  <c r="Y5237" i="34"/>
  <c r="Q5237" i="34"/>
  <c r="U5237" i="34"/>
  <c r="A5241" i="34"/>
  <c r="O5241" i="34"/>
  <c r="P5241" i="34"/>
  <c r="Y5241" i="34"/>
  <c r="Q5241" i="34"/>
  <c r="U5241" i="34"/>
  <c r="A5245" i="34"/>
  <c r="O5245" i="34"/>
  <c r="P5245" i="34"/>
  <c r="Y5245" i="34"/>
  <c r="Q5245" i="34"/>
  <c r="U5245" i="34"/>
  <c r="O5249" i="34"/>
  <c r="P5249" i="34"/>
  <c r="Y5249" i="34"/>
  <c r="Q5249" i="34"/>
  <c r="U5249" i="34"/>
  <c r="A5253" i="34"/>
  <c r="O5253" i="34"/>
  <c r="P5253" i="34"/>
  <c r="Y5253" i="34"/>
  <c r="Q5253" i="34"/>
  <c r="U5253" i="34"/>
  <c r="Q5139" i="34"/>
  <c r="U5139" i="34"/>
  <c r="O5139" i="34"/>
  <c r="P5139" i="34"/>
  <c r="Y5139" i="34"/>
  <c r="O5141" i="34"/>
  <c r="P5141" i="34"/>
  <c r="Y5141" i="34"/>
  <c r="Q5141" i="34"/>
  <c r="U5141" i="34"/>
  <c r="Q5143" i="34"/>
  <c r="U5143" i="34"/>
  <c r="O5143" i="34"/>
  <c r="P5143" i="34"/>
  <c r="Y5143" i="34"/>
  <c r="Q5175" i="34"/>
  <c r="U5175" i="34"/>
  <c r="O5175" i="34"/>
  <c r="P5175" i="34"/>
  <c r="Y5175" i="34"/>
  <c r="O5177" i="34"/>
  <c r="P5177" i="34"/>
  <c r="Y5177" i="34"/>
  <c r="Q5177" i="34"/>
  <c r="U5177" i="34"/>
  <c r="Q5179" i="34"/>
  <c r="U5179" i="34"/>
  <c r="O5179" i="34"/>
  <c r="P5179" i="34"/>
  <c r="Y5179" i="34"/>
  <c r="O5181" i="34"/>
  <c r="P5181" i="34"/>
  <c r="Y5181" i="34"/>
  <c r="Q5181" i="34"/>
  <c r="U5181" i="34"/>
  <c r="Q5183" i="34"/>
  <c r="U5183" i="34"/>
  <c r="O5183" i="34"/>
  <c r="P5183" i="34"/>
  <c r="Y5183" i="34"/>
  <c r="O5185" i="34"/>
  <c r="P5185" i="34"/>
  <c r="Y5185" i="34"/>
  <c r="Q5185" i="34"/>
  <c r="U5185" i="34"/>
  <c r="Q5187" i="34"/>
  <c r="U5187" i="34"/>
  <c r="O5187" i="34"/>
  <c r="P5187" i="34"/>
  <c r="Y5187" i="34"/>
  <c r="O5189" i="34"/>
  <c r="P5189" i="34"/>
  <c r="Y5189" i="34"/>
  <c r="Q5189" i="34"/>
  <c r="U5189" i="34"/>
  <c r="Q5191" i="34"/>
  <c r="U5191" i="34"/>
  <c r="O5191" i="34"/>
  <c r="P5191" i="34"/>
  <c r="Y5191" i="34"/>
  <c r="O5193" i="34"/>
  <c r="P5193" i="34"/>
  <c r="Y5193" i="34"/>
  <c r="Q5193" i="34"/>
  <c r="U5193" i="34"/>
  <c r="Q5195" i="34"/>
  <c r="U5195" i="34"/>
  <c r="O5195" i="34"/>
  <c r="P5195" i="34"/>
  <c r="Y5195" i="34"/>
  <c r="O5197" i="34"/>
  <c r="P5197" i="34"/>
  <c r="Y5197" i="34"/>
  <c r="Q5197" i="34"/>
  <c r="U5197" i="34"/>
  <c r="Q5159" i="34"/>
  <c r="U5159" i="34"/>
  <c r="O5159" i="34"/>
  <c r="P5159" i="34"/>
  <c r="Y5159" i="34"/>
  <c r="O5161" i="34"/>
  <c r="P5161" i="34"/>
  <c r="Y5161" i="34"/>
  <c r="Q5161" i="34"/>
  <c r="U5161" i="34"/>
  <c r="Q5163" i="34"/>
  <c r="U5163" i="34"/>
  <c r="O5163" i="34"/>
  <c r="P5163" i="34"/>
  <c r="Y5163" i="34"/>
  <c r="O5165" i="34"/>
  <c r="P5165" i="34"/>
  <c r="Y5165" i="34"/>
  <c r="Q5165" i="34"/>
  <c r="U5165" i="34"/>
  <c r="Q5167" i="34"/>
  <c r="U5167" i="34"/>
  <c r="O5167" i="34"/>
  <c r="P5167" i="34"/>
  <c r="Y5167" i="34"/>
  <c r="O5169" i="34"/>
  <c r="P5169" i="34"/>
  <c r="Y5169" i="34"/>
  <c r="Q5169" i="34"/>
  <c r="U5169" i="34"/>
  <c r="Q5171" i="34"/>
  <c r="U5171" i="34"/>
  <c r="O5171" i="34"/>
  <c r="P5171" i="34"/>
  <c r="Y5171" i="34"/>
  <c r="O5173" i="34"/>
  <c r="P5173" i="34"/>
  <c r="Y5173" i="34"/>
  <c r="Q5173" i="34"/>
  <c r="U5173" i="34"/>
  <c r="O5145" i="34"/>
  <c r="P5145" i="34"/>
  <c r="Y5145" i="34"/>
  <c r="Q5145" i="34"/>
  <c r="U5145" i="34"/>
  <c r="Q5147" i="34"/>
  <c r="U5147" i="34"/>
  <c r="O5147" i="34"/>
  <c r="P5147" i="34"/>
  <c r="Y5147" i="34"/>
  <c r="O5149" i="34"/>
  <c r="P5149" i="34"/>
  <c r="Y5149" i="34"/>
  <c r="Q5149" i="34"/>
  <c r="U5149" i="34"/>
  <c r="Q5151" i="34"/>
  <c r="U5151" i="34"/>
  <c r="O5151" i="34"/>
  <c r="P5151" i="34"/>
  <c r="Y5151" i="34"/>
  <c r="O5153" i="34"/>
  <c r="P5153" i="34"/>
  <c r="Y5153" i="34"/>
  <c r="Q5153" i="34"/>
  <c r="U5153" i="34"/>
  <c r="Q5155" i="34"/>
  <c r="U5155" i="34"/>
  <c r="O5155" i="34"/>
  <c r="P5155" i="34"/>
  <c r="Y5155" i="34"/>
  <c r="O5157" i="34"/>
  <c r="P5157" i="34"/>
  <c r="Y5157" i="34"/>
  <c r="Q5157" i="34"/>
  <c r="U5157" i="34"/>
  <c r="Q5591" i="34"/>
  <c r="U5591" i="34"/>
  <c r="O5591" i="34"/>
  <c r="P5591" i="34"/>
  <c r="Y5591" i="34"/>
  <c r="O5385" i="34"/>
  <c r="P5385" i="34"/>
  <c r="Y5385" i="34"/>
  <c r="Q5385" i="34"/>
  <c r="U5385" i="34"/>
  <c r="Q5432" i="34"/>
  <c r="U5432" i="34"/>
  <c r="O5432" i="34"/>
  <c r="P5432" i="34"/>
  <c r="Y5432" i="34"/>
  <c r="O5426" i="34"/>
  <c r="P5426" i="34"/>
  <c r="Y5426" i="34"/>
  <c r="Q5426" i="34"/>
  <c r="U5426" i="34"/>
  <c r="P5451" i="34"/>
  <c r="Y5451" i="34"/>
  <c r="Q5451" i="34"/>
  <c r="U5451" i="34"/>
  <c r="O5451" i="34"/>
  <c r="A5455" i="34"/>
  <c r="P5455" i="34"/>
  <c r="Y5455" i="34"/>
  <c r="Q5455" i="34"/>
  <c r="U5455" i="34"/>
  <c r="O5455" i="34"/>
  <c r="Q5312" i="34"/>
  <c r="U5312" i="34"/>
  <c r="O5312" i="34"/>
  <c r="P5312" i="34"/>
  <c r="Y5312" i="34"/>
  <c r="O5417" i="34"/>
  <c r="P5417" i="34"/>
  <c r="Y5417" i="34"/>
  <c r="Q5417" i="34"/>
  <c r="U5417" i="34"/>
  <c r="O5421" i="34"/>
  <c r="P5421" i="34"/>
  <c r="Y5421" i="34"/>
  <c r="Q5421" i="34"/>
  <c r="U5421" i="34"/>
  <c r="O5449" i="34"/>
  <c r="P5449" i="34"/>
  <c r="Y5449" i="34"/>
  <c r="Q5449" i="34"/>
  <c r="U5449" i="34"/>
  <c r="O5445" i="34"/>
  <c r="P5445" i="34"/>
  <c r="Y5445" i="34"/>
  <c r="Q5445" i="34"/>
  <c r="U5445" i="34"/>
  <c r="P5415" i="34"/>
  <c r="Y5415" i="34"/>
  <c r="Q5415" i="34"/>
  <c r="U5415" i="34"/>
  <c r="O5415" i="34"/>
  <c r="P5411" i="34"/>
  <c r="Y5411" i="34"/>
  <c r="Q5411" i="34"/>
  <c r="U5411" i="34"/>
  <c r="O5411" i="34"/>
  <c r="P5407" i="34"/>
  <c r="Y5407" i="34"/>
  <c r="Q5407" i="34"/>
  <c r="U5407" i="34"/>
  <c r="O5407" i="34"/>
  <c r="O5389" i="34"/>
  <c r="P5389" i="34"/>
  <c r="Y5389" i="34"/>
  <c r="Q5389" i="34"/>
  <c r="U5389" i="34"/>
  <c r="O5533" i="34"/>
  <c r="P5533" i="34"/>
  <c r="Y5533" i="34"/>
  <c r="Q5533" i="34"/>
  <c r="U5533" i="34"/>
  <c r="O5538" i="34"/>
  <c r="P5538" i="34"/>
  <c r="Y5538" i="34"/>
  <c r="Q5538" i="34"/>
  <c r="U5538" i="34"/>
  <c r="Q5512" i="34"/>
  <c r="U5512" i="34"/>
  <c r="O5512" i="34"/>
  <c r="P5512" i="34"/>
  <c r="Y5512" i="34"/>
  <c r="Q5516" i="34"/>
  <c r="U5516" i="34"/>
  <c r="O5516" i="34"/>
  <c r="P5516" i="34"/>
  <c r="Y5516" i="34"/>
  <c r="O5582" i="34"/>
  <c r="P5582" i="34"/>
  <c r="Y5582" i="34"/>
  <c r="Q5582" i="34"/>
  <c r="U5582" i="34"/>
  <c r="O5586" i="34"/>
  <c r="P5586" i="34"/>
  <c r="Y5586" i="34"/>
  <c r="Q5586" i="34"/>
  <c r="U5586" i="34"/>
  <c r="P5579" i="34"/>
  <c r="Y5579" i="34"/>
  <c r="Q5579" i="34"/>
  <c r="U5579" i="34"/>
  <c r="O5579" i="34"/>
  <c r="Q5520" i="34"/>
  <c r="U5520" i="34"/>
  <c r="O5520" i="34"/>
  <c r="P5520" i="34"/>
  <c r="Y5520" i="34"/>
  <c r="O5526" i="34"/>
  <c r="P5526" i="34"/>
  <c r="Y5526" i="34"/>
  <c r="Q5526" i="34"/>
  <c r="U5526" i="34"/>
  <c r="O5530" i="34"/>
  <c r="P5530" i="34"/>
  <c r="Y5530" i="34"/>
  <c r="Q5530" i="34"/>
  <c r="U5530" i="34"/>
  <c r="O5430" i="34"/>
  <c r="P5430" i="34"/>
  <c r="Y5430" i="34"/>
  <c r="Q5430" i="34"/>
  <c r="U5430" i="34"/>
  <c r="Q5460" i="34"/>
  <c r="U5460" i="34"/>
  <c r="O5460" i="34"/>
  <c r="P5460" i="34"/>
  <c r="Y5460" i="34"/>
  <c r="O5478" i="34"/>
  <c r="P5478" i="34"/>
  <c r="Y5478" i="34"/>
  <c r="Q5478" i="34"/>
  <c r="U5478" i="34"/>
  <c r="Q5576" i="34"/>
  <c r="U5576" i="34"/>
  <c r="O5576" i="34"/>
  <c r="P5576" i="34"/>
  <c r="Y5576" i="34"/>
  <c r="Q5572" i="34"/>
  <c r="U5572" i="34"/>
  <c r="O5572" i="34"/>
  <c r="P5572" i="34"/>
  <c r="Y5572" i="34"/>
  <c r="Q5568" i="34"/>
  <c r="U5568" i="34"/>
  <c r="O5568" i="34"/>
  <c r="P5568" i="34"/>
  <c r="Y5568" i="34"/>
  <c r="Q5564" i="34"/>
  <c r="U5564" i="34"/>
  <c r="O5564" i="34"/>
  <c r="P5564" i="34"/>
  <c r="Y5564" i="34"/>
  <c r="O5509" i="34"/>
  <c r="P5509" i="34"/>
  <c r="Y5509" i="34"/>
  <c r="Q5509" i="34"/>
  <c r="U5509" i="34"/>
  <c r="O5505" i="34"/>
  <c r="P5505" i="34"/>
  <c r="Y5505" i="34"/>
  <c r="Q5505" i="34"/>
  <c r="U5505" i="34"/>
  <c r="O5501" i="34"/>
  <c r="P5501" i="34"/>
  <c r="Y5501" i="34"/>
  <c r="Q5501" i="34"/>
  <c r="U5501" i="34"/>
  <c r="O5497" i="34"/>
  <c r="P5497" i="34"/>
  <c r="Y5497" i="34"/>
  <c r="Q5497" i="34"/>
  <c r="U5497" i="34"/>
  <c r="Q5556" i="34"/>
  <c r="U5556" i="34"/>
  <c r="O5556" i="34"/>
  <c r="P5556" i="34"/>
  <c r="Y5556" i="34"/>
  <c r="Q5552" i="34"/>
  <c r="U5552" i="34"/>
  <c r="O5552" i="34"/>
  <c r="P5552" i="34"/>
  <c r="Y5552" i="34"/>
  <c r="Q5548" i="34"/>
  <c r="U5548" i="34"/>
  <c r="O5548" i="34"/>
  <c r="P5548" i="34"/>
  <c r="Y5548" i="34"/>
  <c r="P5543" i="34"/>
  <c r="Y5543" i="34"/>
  <c r="Q5543" i="34"/>
  <c r="U5543" i="34"/>
  <c r="O5543" i="34"/>
  <c r="Q5492" i="34"/>
  <c r="U5492" i="34"/>
  <c r="O5492" i="34"/>
  <c r="P5492" i="34"/>
  <c r="Y5492" i="34"/>
  <c r="Q5488" i="34"/>
  <c r="U5488" i="34"/>
  <c r="O5488" i="34"/>
  <c r="P5488" i="34"/>
  <c r="Y5488" i="34"/>
  <c r="Q5484" i="34"/>
  <c r="U5484" i="34"/>
  <c r="O5484" i="34"/>
  <c r="P5484" i="34"/>
  <c r="Y5484" i="34"/>
  <c r="P5479" i="34"/>
  <c r="Y5479" i="34"/>
  <c r="Q5479" i="34"/>
  <c r="U5479" i="34"/>
  <c r="O5479" i="34"/>
  <c r="O5402" i="34"/>
  <c r="P5402" i="34"/>
  <c r="Y5402" i="34"/>
  <c r="Q5402" i="34"/>
  <c r="U5402" i="34"/>
  <c r="P5435" i="34"/>
  <c r="Y5435" i="34"/>
  <c r="Q5435" i="34"/>
  <c r="U5435" i="34"/>
  <c r="O5435" i="34"/>
  <c r="O5441" i="34"/>
  <c r="P5441" i="34"/>
  <c r="Y5441" i="34"/>
  <c r="Q5441" i="34"/>
  <c r="U5441" i="34"/>
  <c r="P5475" i="34"/>
  <c r="Y5475" i="34"/>
  <c r="Q5475" i="34"/>
  <c r="U5475" i="34"/>
  <c r="O5475" i="34"/>
  <c r="O5262" i="34"/>
  <c r="P5262" i="34"/>
  <c r="Y5262" i="34"/>
  <c r="Q5262" i="34"/>
  <c r="U5262" i="34"/>
  <c r="O5266" i="34"/>
  <c r="P5266" i="34"/>
  <c r="Y5266" i="34"/>
  <c r="Q5266" i="34"/>
  <c r="U5266" i="34"/>
  <c r="O5270" i="34"/>
  <c r="P5270" i="34"/>
  <c r="Y5270" i="34"/>
  <c r="Q5270" i="34"/>
  <c r="U5270" i="34"/>
  <c r="O5274" i="34"/>
  <c r="P5274" i="34"/>
  <c r="Y5274" i="34"/>
  <c r="Q5274" i="34"/>
  <c r="U527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O5298" i="34"/>
  <c r="P5298" i="34"/>
  <c r="Y5298" i="34"/>
  <c r="Q5298" i="34"/>
  <c r="U5298" i="34"/>
  <c r="O5302" i="34"/>
  <c r="P5302" i="34"/>
  <c r="Y5302" i="34"/>
  <c r="Q5302" i="34"/>
  <c r="U5302" i="34"/>
  <c r="O5306" i="34"/>
  <c r="P5306" i="34"/>
  <c r="Y5306" i="34"/>
  <c r="Q5306" i="34"/>
  <c r="U5306" i="34"/>
  <c r="O5317" i="34"/>
  <c r="P5317" i="34"/>
  <c r="Y5317" i="34"/>
  <c r="Q5317" i="34"/>
  <c r="U5317" i="34"/>
  <c r="O5321" i="34"/>
  <c r="P5321" i="34"/>
  <c r="Y5321" i="34"/>
  <c r="Q5321" i="34"/>
  <c r="U5321" i="34"/>
  <c r="O5325" i="34"/>
  <c r="P5325" i="34"/>
  <c r="Y5325" i="34"/>
  <c r="Q5325" i="34"/>
  <c r="U5325" i="34"/>
  <c r="O5329" i="34"/>
  <c r="P5329" i="34"/>
  <c r="Y5329" i="34"/>
  <c r="Q5329" i="34"/>
  <c r="U5329" i="34"/>
  <c r="O5333" i="34"/>
  <c r="P5333" i="34"/>
  <c r="Y5333" i="34"/>
  <c r="Q5333" i="34"/>
  <c r="U5333" i="34"/>
  <c r="O5337" i="34"/>
  <c r="P5337" i="34"/>
  <c r="Y5337" i="34"/>
  <c r="Q5337" i="34"/>
  <c r="U5337" i="34"/>
  <c r="O5341" i="34"/>
  <c r="P5341" i="34"/>
  <c r="Y5341" i="34"/>
  <c r="Q5341" i="34"/>
  <c r="U5341" i="34"/>
  <c r="O5345" i="34"/>
  <c r="P5345" i="34"/>
  <c r="Y5345" i="34"/>
  <c r="Q5345" i="34"/>
  <c r="U5345" i="34"/>
  <c r="O5349" i="34"/>
  <c r="P5349" i="34"/>
  <c r="Y5349" i="34"/>
  <c r="Q5349" i="34"/>
  <c r="U5349" i="34"/>
  <c r="O5353" i="34"/>
  <c r="P5353" i="34"/>
  <c r="Y5353" i="34"/>
  <c r="Q5353" i="34"/>
  <c r="U5353" i="34"/>
  <c r="O5357" i="34"/>
  <c r="P5357" i="34"/>
  <c r="Y5357" i="34"/>
  <c r="Q5357" i="34"/>
  <c r="U5357" i="34"/>
  <c r="O5361" i="34"/>
  <c r="P5361" i="34"/>
  <c r="Y5361" i="34"/>
  <c r="Q5361" i="34"/>
  <c r="U5361" i="34"/>
  <c r="O5365" i="34"/>
  <c r="P5365" i="34"/>
  <c r="Y5365" i="34"/>
  <c r="Q5365" i="34"/>
  <c r="U5365" i="34"/>
  <c r="O5369" i="34"/>
  <c r="P5369" i="34"/>
  <c r="Y5369" i="34"/>
  <c r="Q5369" i="34"/>
  <c r="U5369" i="34"/>
  <c r="O5373" i="34"/>
  <c r="P5373" i="34"/>
  <c r="Y5373" i="34"/>
  <c r="Q5373" i="34"/>
  <c r="U5373" i="34"/>
  <c r="O5377" i="34"/>
  <c r="P5377" i="34"/>
  <c r="Y5377" i="34"/>
  <c r="Q5377" i="34"/>
  <c r="U5377" i="34"/>
  <c r="O5522" i="34"/>
  <c r="P5522" i="34"/>
  <c r="Y5522" i="34"/>
  <c r="Q5522" i="34"/>
  <c r="U5522" i="34"/>
  <c r="P4895" i="34"/>
  <c r="Y4895" i="34"/>
  <c r="Q4895" i="34"/>
  <c r="U4895" i="34"/>
  <c r="O4895" i="34"/>
  <c r="P4899" i="34"/>
  <c r="Y4899" i="34"/>
  <c r="Q4899" i="34"/>
  <c r="U4899" i="34"/>
  <c r="O4899" i="34"/>
  <c r="P4903" i="34"/>
  <c r="Y4903" i="34"/>
  <c r="Q4903" i="34"/>
  <c r="U4903" i="34"/>
  <c r="O4903" i="34"/>
  <c r="P4907" i="34"/>
  <c r="Y4907" i="34"/>
  <c r="Q4907" i="34"/>
  <c r="U4907" i="34"/>
  <c r="O4907" i="34"/>
  <c r="P4911" i="34"/>
  <c r="Y4911" i="34"/>
  <c r="Q4911" i="34"/>
  <c r="U4911" i="34"/>
  <c r="O4911" i="34"/>
  <c r="P4915" i="34"/>
  <c r="Y4915" i="34"/>
  <c r="Q4915" i="34"/>
  <c r="U4915" i="34"/>
  <c r="O4915" i="34"/>
  <c r="P4919" i="34"/>
  <c r="Y4919" i="34"/>
  <c r="Q4919" i="34"/>
  <c r="U4919" i="34"/>
  <c r="O4919" i="34"/>
  <c r="P4923" i="34"/>
  <c r="Y4923" i="34"/>
  <c r="Q4923" i="34"/>
  <c r="U4923" i="34"/>
  <c r="O4923" i="34"/>
  <c r="P4927" i="34"/>
  <c r="Y4927" i="34"/>
  <c r="Q4927" i="34"/>
  <c r="U4927" i="34"/>
  <c r="O4927" i="34"/>
  <c r="P4931" i="34"/>
  <c r="Y4931" i="34"/>
  <c r="Q4931" i="34"/>
  <c r="U4931" i="34"/>
  <c r="O4931" i="34"/>
  <c r="P4935" i="34"/>
  <c r="Y4935" i="34"/>
  <c r="Q4935" i="34"/>
  <c r="U4935" i="34"/>
  <c r="O4935" i="34"/>
  <c r="P4939" i="34"/>
  <c r="Y4939" i="34"/>
  <c r="Q4939" i="34"/>
  <c r="U4939" i="34"/>
  <c r="O4939" i="34"/>
  <c r="P4943" i="34"/>
  <c r="Y4943" i="34"/>
  <c r="Q4943" i="34"/>
  <c r="U4943" i="34"/>
  <c r="O4943" i="34"/>
  <c r="P4947" i="34"/>
  <c r="Y4947" i="34"/>
  <c r="Q4947" i="34"/>
  <c r="U4947" i="34"/>
  <c r="O4947" i="34"/>
  <c r="P4951" i="34"/>
  <c r="Y4951" i="34"/>
  <c r="Q4951" i="34"/>
  <c r="U4951" i="34"/>
  <c r="O4951" i="34"/>
  <c r="P4955" i="34"/>
  <c r="Y4955" i="34"/>
  <c r="Q4955" i="34"/>
  <c r="U4955" i="34"/>
  <c r="O4955" i="34"/>
  <c r="P5002" i="34"/>
  <c r="Y5002" i="34"/>
  <c r="Q5002" i="34"/>
  <c r="U5002" i="34"/>
  <c r="O5002" i="34"/>
  <c r="P5006" i="34"/>
  <c r="Y5006" i="34"/>
  <c r="Q5006" i="34"/>
  <c r="U5006" i="34"/>
  <c r="O5006" i="34"/>
  <c r="P5010" i="34"/>
  <c r="Y5010" i="34"/>
  <c r="Q5010" i="34"/>
  <c r="U5010" i="34"/>
  <c r="O5010" i="34"/>
  <c r="P5014" i="34"/>
  <c r="Y5014" i="34"/>
  <c r="Q5014" i="34"/>
  <c r="U5014" i="34"/>
  <c r="O5014" i="34"/>
  <c r="P5018" i="34"/>
  <c r="Y5018" i="34"/>
  <c r="Q5018" i="34"/>
  <c r="U5018" i="34"/>
  <c r="O5018" i="34"/>
  <c r="P5022" i="34"/>
  <c r="Y5022" i="34"/>
  <c r="Q5022" i="34"/>
  <c r="U5022" i="34"/>
  <c r="O5022" i="34"/>
  <c r="P5026" i="34"/>
  <c r="Y5026" i="34"/>
  <c r="Q5026" i="34"/>
  <c r="U5026" i="34"/>
  <c r="O5026" i="34"/>
  <c r="P5030" i="34"/>
  <c r="Y5030" i="34"/>
  <c r="Q5030" i="34"/>
  <c r="U5030" i="34"/>
  <c r="O5030" i="34"/>
  <c r="P5034" i="34"/>
  <c r="Y5034" i="34"/>
  <c r="Q5034" i="34"/>
  <c r="U5034" i="34"/>
  <c r="O5034" i="34"/>
  <c r="P5038" i="34"/>
  <c r="Y5038" i="34"/>
  <c r="Q5038" i="34"/>
  <c r="U5038" i="34"/>
  <c r="O5038" i="34"/>
  <c r="P5042" i="34"/>
  <c r="Y5042" i="34"/>
  <c r="Q5042" i="34"/>
  <c r="U5042" i="34"/>
  <c r="O5042" i="34"/>
  <c r="O4962" i="34"/>
  <c r="P4962" i="34"/>
  <c r="Y4962" i="34"/>
  <c r="Q4962" i="34"/>
  <c r="U4962" i="34"/>
  <c r="O4966" i="34"/>
  <c r="P4966" i="34"/>
  <c r="Y4966" i="34"/>
  <c r="Q4966" i="34"/>
  <c r="U4966" i="34"/>
  <c r="O4970" i="34"/>
  <c r="P4970" i="34"/>
  <c r="Y4970" i="34"/>
  <c r="Q4970" i="34"/>
  <c r="U4970" i="34"/>
  <c r="O4974" i="34"/>
  <c r="P4974" i="34"/>
  <c r="Y4974" i="34"/>
  <c r="Q4974" i="34"/>
  <c r="U4974" i="34"/>
  <c r="O4978" i="34"/>
  <c r="P4978" i="34"/>
  <c r="Y4978" i="34"/>
  <c r="Q4978" i="34"/>
  <c r="U4978" i="34"/>
  <c r="P4982" i="34"/>
  <c r="Y4982" i="34"/>
  <c r="Q4982" i="34"/>
  <c r="U4982" i="34"/>
  <c r="O4982" i="34"/>
  <c r="Q4986" i="34"/>
  <c r="U4986" i="34"/>
  <c r="O4986" i="34"/>
  <c r="P4986" i="34"/>
  <c r="Y4986" i="34"/>
  <c r="Q4990" i="34"/>
  <c r="U4990" i="34"/>
  <c r="Y4990" i="34"/>
  <c r="O4990" i="34"/>
  <c r="P4990" i="34"/>
  <c r="Q4994" i="34"/>
  <c r="U4994" i="34"/>
  <c r="O4994" i="34"/>
  <c r="P4994" i="34"/>
  <c r="Y4994" i="34"/>
  <c r="Q4998" i="34"/>
  <c r="U4998" i="34"/>
  <c r="Y4998" i="34"/>
  <c r="O4998" i="34"/>
  <c r="P4998" i="34"/>
  <c r="P5122" i="34"/>
  <c r="Y5122" i="34"/>
  <c r="Q5122" i="34"/>
  <c r="U5122" i="34"/>
  <c r="O5122" i="34"/>
  <c r="P5126" i="34"/>
  <c r="Y5126" i="34"/>
  <c r="Q5126" i="34"/>
  <c r="U5126" i="34"/>
  <c r="O5126" i="34"/>
  <c r="P5130" i="34"/>
  <c r="Y5130" i="34"/>
  <c r="Q5130" i="34"/>
  <c r="U5130" i="34"/>
  <c r="O5130" i="34"/>
  <c r="Q5255" i="34"/>
  <c r="U5255" i="34"/>
  <c r="O5255" i="34"/>
  <c r="P5255" i="34"/>
  <c r="Y5255" i="34"/>
  <c r="Q5091" i="34"/>
  <c r="U5091" i="34"/>
  <c r="O5091" i="34"/>
  <c r="P5091" i="34"/>
  <c r="Y5091" i="34"/>
  <c r="Q5095" i="34"/>
  <c r="U5095" i="34"/>
  <c r="O5095" i="34"/>
  <c r="P5095" i="34"/>
  <c r="Y5095" i="34"/>
  <c r="Q5099" i="34"/>
  <c r="U5099" i="34"/>
  <c r="O5099" i="34"/>
  <c r="P5099" i="34"/>
  <c r="Y5099" i="34"/>
  <c r="Q5103" i="34"/>
  <c r="U5103" i="34"/>
  <c r="O5103" i="34"/>
  <c r="P5103" i="34"/>
  <c r="Y5103" i="34"/>
  <c r="Q5107" i="34"/>
  <c r="U5107" i="34"/>
  <c r="O5107" i="34"/>
  <c r="P5107" i="34"/>
  <c r="Y5107" i="34"/>
  <c r="Q5111" i="34"/>
  <c r="U5111" i="34"/>
  <c r="O5111" i="34"/>
  <c r="P5111" i="34"/>
  <c r="Y5111" i="34"/>
  <c r="Q5115" i="34"/>
  <c r="U5115" i="34"/>
  <c r="O5115" i="34"/>
  <c r="P5115" i="34"/>
  <c r="Y5115" i="34"/>
  <c r="Q5119" i="34"/>
  <c r="U5119" i="34"/>
  <c r="O5119" i="34"/>
  <c r="P5119" i="34"/>
  <c r="Y5119" i="34"/>
  <c r="O5045" i="34"/>
  <c r="P5045" i="34"/>
  <c r="Y5045" i="34"/>
  <c r="Q5045" i="34"/>
  <c r="U5045" i="34"/>
  <c r="O5049" i="34"/>
  <c r="P5049" i="34"/>
  <c r="Y5049" i="34"/>
  <c r="Q5049" i="34"/>
  <c r="U5049" i="34"/>
  <c r="O5053" i="34"/>
  <c r="P5053" i="34"/>
  <c r="Y5053" i="34"/>
  <c r="Q5053" i="34"/>
  <c r="U5053" i="34"/>
  <c r="O5057" i="34"/>
  <c r="P5057" i="34"/>
  <c r="Y5057" i="34"/>
  <c r="Q5057" i="34"/>
  <c r="U5057" i="34"/>
  <c r="O5061" i="34"/>
  <c r="P5061" i="34"/>
  <c r="Y5061" i="34"/>
  <c r="Q5061" i="34"/>
  <c r="U5061" i="34"/>
  <c r="O5065" i="34"/>
  <c r="P5065" i="34"/>
  <c r="Y5065" i="34"/>
  <c r="Q5065" i="34"/>
  <c r="U5065" i="34"/>
  <c r="O5069" i="34"/>
  <c r="P5069" i="34"/>
  <c r="Y5069" i="34"/>
  <c r="Q5069" i="34"/>
  <c r="U5069" i="34"/>
  <c r="O5073" i="34"/>
  <c r="P5073" i="34"/>
  <c r="Y5073" i="34"/>
  <c r="Q5073" i="34"/>
  <c r="U5073" i="34"/>
  <c r="O5077" i="34"/>
  <c r="P5077" i="34"/>
  <c r="Y5077" i="34"/>
  <c r="Q5077" i="34"/>
  <c r="U5077" i="34"/>
  <c r="O5081" i="34"/>
  <c r="P5081" i="34"/>
  <c r="Y5081" i="34"/>
  <c r="Q5081" i="34"/>
  <c r="U5081" i="34"/>
  <c r="O5085" i="34"/>
  <c r="P5085" i="34"/>
  <c r="Y5085" i="34"/>
  <c r="Q5085" i="34"/>
  <c r="U5085" i="34"/>
  <c r="P5238" i="34"/>
  <c r="Y5238" i="34"/>
  <c r="Q5238" i="34"/>
  <c r="U5238" i="34"/>
  <c r="O5238" i="34"/>
  <c r="P5242" i="34"/>
  <c r="Y5242" i="34"/>
  <c r="Q5242" i="34"/>
  <c r="U5242" i="34"/>
  <c r="O5242" i="34"/>
  <c r="A5246" i="34"/>
  <c r="P5246" i="34"/>
  <c r="Y5246" i="34"/>
  <c r="Q5246" i="34"/>
  <c r="U5246" i="34"/>
  <c r="O5246" i="34"/>
  <c r="P5250" i="34"/>
  <c r="Y5250" i="34"/>
  <c r="Q5250" i="34"/>
  <c r="U5250" i="34"/>
  <c r="O5250" i="34"/>
  <c r="O5200" i="34"/>
  <c r="P5200" i="34"/>
  <c r="Y5200" i="34"/>
  <c r="Q5200" i="34"/>
  <c r="U5200" i="34"/>
  <c r="P5202" i="34"/>
  <c r="Y5202" i="34"/>
  <c r="Q5202" i="34"/>
  <c r="U5202" i="34"/>
  <c r="O5202" i="34"/>
  <c r="O5204" i="34"/>
  <c r="P5204" i="34"/>
  <c r="Y5204" i="34"/>
  <c r="Q5204" i="34"/>
  <c r="U5204" i="34"/>
  <c r="P5206" i="34"/>
  <c r="Y5206" i="34"/>
  <c r="Q5206" i="34"/>
  <c r="U5206" i="34"/>
  <c r="O5206" i="34"/>
  <c r="O5208" i="34"/>
  <c r="P5208" i="34"/>
  <c r="Y5208" i="34"/>
  <c r="Q5208" i="34"/>
  <c r="U5208" i="34"/>
  <c r="P5210" i="34"/>
  <c r="Y5210" i="34"/>
  <c r="Q5210" i="34"/>
  <c r="U5210" i="34"/>
  <c r="O5210" i="34"/>
  <c r="O5212" i="34"/>
  <c r="P5212" i="34"/>
  <c r="Y5212" i="34"/>
  <c r="Q5212" i="34"/>
  <c r="U5212" i="34"/>
  <c r="P5214" i="34"/>
  <c r="Y5214" i="34"/>
  <c r="Q5214" i="34"/>
  <c r="U5214" i="34"/>
  <c r="O5214" i="34"/>
  <c r="O5216" i="34"/>
  <c r="P5216" i="34"/>
  <c r="Y5216" i="34"/>
  <c r="Q5216" i="34"/>
  <c r="U5216" i="34"/>
  <c r="P5218" i="34"/>
  <c r="Y5218" i="34"/>
  <c r="Q5218" i="34"/>
  <c r="U5218" i="34"/>
  <c r="O5218" i="34"/>
  <c r="O5220" i="34"/>
  <c r="P5220" i="34"/>
  <c r="Y5220" i="34"/>
  <c r="Q5220" i="34"/>
  <c r="U5220" i="34"/>
  <c r="P5222" i="34"/>
  <c r="Y5222" i="34"/>
  <c r="Q5222" i="34"/>
  <c r="U5222" i="34"/>
  <c r="O5222" i="34"/>
  <c r="O5224" i="34"/>
  <c r="P5224" i="34"/>
  <c r="Y5224" i="34"/>
  <c r="Q5224" i="34"/>
  <c r="U5224" i="34"/>
  <c r="P5226" i="34"/>
  <c r="Y5226" i="34"/>
  <c r="Q5226" i="34"/>
  <c r="U5226" i="34"/>
  <c r="O5226" i="34"/>
  <c r="O5228" i="34"/>
  <c r="P5228" i="34"/>
  <c r="Y5228" i="34"/>
  <c r="Q5228" i="34"/>
  <c r="U5228" i="34"/>
  <c r="P5230" i="34"/>
  <c r="Y5230" i="34"/>
  <c r="Q5230" i="34"/>
  <c r="U5230" i="34"/>
  <c r="O5230" i="34"/>
  <c r="O5232" i="34"/>
  <c r="P5232" i="34"/>
  <c r="Y5232" i="34"/>
  <c r="Q5232" i="34"/>
  <c r="U5232" i="34"/>
  <c r="P5234" i="34"/>
  <c r="Y5234" i="34"/>
  <c r="Q5234" i="34"/>
  <c r="U5234" i="34"/>
  <c r="O5234" i="34"/>
  <c r="P5134" i="34"/>
  <c r="Y5134" i="34"/>
  <c r="Q5134" i="34"/>
  <c r="U5134" i="34"/>
  <c r="O5134" i="34"/>
  <c r="O5136" i="34"/>
  <c r="P5136" i="34"/>
  <c r="Y5136" i="34"/>
  <c r="Q5136" i="34"/>
  <c r="U5136" i="34"/>
  <c r="J673" i="55"/>
  <c r="J502" i="55"/>
  <c r="J197" i="60"/>
  <c r="J6" i="60"/>
  <c r="J67" i="60"/>
  <c r="H138" i="60"/>
  <c r="G16" i="60"/>
  <c r="H16" i="60"/>
  <c r="J16" i="60" s="1"/>
  <c r="F32" i="60"/>
  <c r="H32" i="60"/>
  <c r="J32" i="60" s="1"/>
  <c r="E27" i="60"/>
  <c r="H27" i="60"/>
  <c r="J27" i="60"/>
  <c r="G21" i="60"/>
  <c r="H21" i="60" s="1"/>
  <c r="J21" i="60"/>
  <c r="F33" i="60"/>
  <c r="H33" i="60"/>
  <c r="J33" i="60" s="1"/>
  <c r="E28" i="60"/>
  <c r="H28" i="60"/>
  <c r="J28" i="60"/>
  <c r="G22" i="60"/>
  <c r="H22" i="60"/>
  <c r="J22" i="60"/>
  <c r="F34" i="60"/>
  <c r="H34" i="60" s="1"/>
  <c r="J34" i="60"/>
  <c r="E29" i="60"/>
  <c r="H29" i="60"/>
  <c r="J29" i="60" s="1"/>
  <c r="G23" i="60"/>
  <c r="H23" i="60"/>
  <c r="J23" i="60" s="1"/>
  <c r="F35" i="60"/>
  <c r="H35" i="60"/>
  <c r="J35" i="60"/>
  <c r="E30" i="60"/>
  <c r="H30" i="60" s="1"/>
  <c r="J30" i="60"/>
  <c r="G24" i="60"/>
  <c r="H24" i="60"/>
  <c r="J24" i="60" s="1"/>
  <c r="F19" i="60"/>
  <c r="H19" i="60"/>
  <c r="J19" i="60"/>
  <c r="G49" i="60"/>
  <c r="H49" i="60"/>
  <c r="J49" i="60"/>
  <c r="F53" i="60"/>
  <c r="H53" i="60" s="1"/>
  <c r="J53" i="60"/>
  <c r="E48" i="60"/>
  <c r="H48" i="60"/>
  <c r="J48" i="60" s="1"/>
  <c r="G51" i="60"/>
  <c r="H51" i="60"/>
  <c r="J51" i="60" s="1"/>
  <c r="F46" i="60"/>
  <c r="H46" i="60"/>
  <c r="J46" i="60"/>
  <c r="E50" i="60"/>
  <c r="H50" i="60"/>
  <c r="J50" i="60"/>
  <c r="G14" i="60"/>
  <c r="F43" i="60"/>
  <c r="H43" i="60"/>
  <c r="J43" i="60"/>
  <c r="G55" i="60"/>
  <c r="H55" i="60" s="1"/>
  <c r="J55" i="60" s="1"/>
  <c r="E37" i="60"/>
  <c r="F42" i="60"/>
  <c r="E14" i="60"/>
  <c r="F37" i="60"/>
  <c r="G42" i="60"/>
  <c r="E18" i="60"/>
  <c r="F40" i="60"/>
  <c r="H40" i="60"/>
  <c r="J40" i="60"/>
  <c r="G45" i="60"/>
  <c r="H45" i="60" s="1"/>
  <c r="J45" i="60" s="1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H252" i="60"/>
  <c r="J252" i="60"/>
  <c r="J239" i="55"/>
  <c r="A15" i="14"/>
  <c r="B17" i="14"/>
  <c r="G16" i="14"/>
  <c r="E16" i="14"/>
  <c r="A5383" i="34"/>
  <c r="E17" i="14"/>
  <c r="E21" i="14"/>
  <c r="A5514" i="34"/>
  <c r="A5354" i="34"/>
  <c r="B18" i="14"/>
  <c r="A5481" i="34"/>
  <c r="D16" i="14"/>
  <c r="F14" i="14"/>
  <c r="D21" i="14"/>
  <c r="H21" i="14" s="1"/>
  <c r="A5307" i="34"/>
  <c r="C15" i="14"/>
  <c r="A5416" i="34"/>
  <c r="A5574" i="34"/>
  <c r="A5558" i="34"/>
  <c r="A5445" i="34"/>
  <c r="A5499" i="34"/>
  <c r="A5505" i="34"/>
  <c r="A5464" i="34"/>
  <c r="J281" i="55"/>
  <c r="J123" i="55"/>
  <c r="J59" i="55"/>
  <c r="J26" i="55"/>
  <c r="J186" i="55"/>
  <c r="J91" i="55"/>
  <c r="J27" i="55"/>
  <c r="J17" i="55"/>
  <c r="A5528" i="34"/>
  <c r="A5564" i="34"/>
  <c r="A5486" i="34"/>
  <c r="A5400" i="34"/>
  <c r="A5309" i="34"/>
  <c r="G21" i="14"/>
  <c r="A5382" i="34"/>
  <c r="A5422" i="34"/>
  <c r="A5487" i="34"/>
  <c r="A5544" i="34"/>
  <c r="A5454" i="34"/>
  <c r="A5420" i="34"/>
  <c r="A5412" i="34"/>
  <c r="A5187" i="34"/>
  <c r="A5523" i="34"/>
  <c r="A5565" i="34"/>
  <c r="A5283" i="34"/>
  <c r="A5543" i="34"/>
  <c r="A5144" i="34"/>
  <c r="A5350" i="34"/>
  <c r="H25" i="57"/>
  <c r="Y10" i="34"/>
  <c r="U10" i="34"/>
  <c r="A10" i="34"/>
  <c r="A5586" i="34"/>
  <c r="A5567" i="34"/>
  <c r="A5479" i="34"/>
  <c r="A5433" i="34"/>
  <c r="A5441" i="34"/>
  <c r="A5429" i="34"/>
  <c r="A5449" i="34"/>
  <c r="E18" i="14"/>
  <c r="B19" i="14"/>
  <c r="B20" i="14"/>
  <c r="C20" i="14"/>
  <c r="A20" i="14"/>
  <c r="U19" i="34"/>
  <c r="A5415" i="34"/>
  <c r="A5535" i="34"/>
  <c r="A5512" i="34"/>
  <c r="A5533" i="34"/>
  <c r="A5531" i="34"/>
  <c r="A5475" i="34"/>
  <c r="A5540" i="34"/>
  <c r="A5519" i="34"/>
  <c r="B16" i="14"/>
  <c r="G17" i="14"/>
  <c r="C14" i="14"/>
  <c r="A5396" i="34"/>
  <c r="A5450" i="34"/>
  <c r="A5313" i="34"/>
  <c r="A5448" i="34"/>
  <c r="A5408" i="34"/>
  <c r="A5578" i="34"/>
  <c r="A5495" i="34"/>
  <c r="A5490" i="34"/>
  <c r="A5275" i="34"/>
  <c r="A5345" i="34"/>
  <c r="A5522" i="34"/>
  <c r="A5368" i="34"/>
  <c r="A5297" i="34"/>
  <c r="A5265" i="34"/>
  <c r="A5338" i="34"/>
  <c r="A5324" i="34"/>
  <c r="A5545" i="34"/>
  <c r="A5212" i="34"/>
  <c r="A5148" i="34"/>
  <c r="A5152" i="34"/>
  <c r="A5237" i="34"/>
  <c r="A5137" i="34"/>
  <c r="A5249" i="34"/>
  <c r="A5179" i="34"/>
  <c r="Y18" i="34"/>
  <c r="Q10" i="34"/>
  <c r="O13" i="34"/>
  <c r="A5426" i="34"/>
  <c r="A5443" i="34"/>
  <c r="Q13" i="34"/>
  <c r="A5392" i="34"/>
  <c r="A5539" i="34"/>
  <c r="A5511" i="34"/>
  <c r="A5515" i="34"/>
  <c r="A5461" i="34"/>
  <c r="A5575" i="34"/>
  <c r="A5563" i="34"/>
  <c r="A5508" i="34"/>
  <c r="A5500" i="34"/>
  <c r="A5496" i="34"/>
  <c r="A5559" i="34"/>
  <c r="A5555" i="34"/>
  <c r="A5551" i="34"/>
  <c r="A5542" i="34"/>
  <c r="A5491" i="34"/>
  <c r="A5591" i="34"/>
  <c r="A5421" i="34"/>
  <c r="A5494" i="34"/>
  <c r="A5263" i="34"/>
  <c r="A5353" i="34"/>
  <c r="A5367" i="34"/>
  <c r="A5373" i="34"/>
  <c r="A5370" i="34"/>
  <c r="J737" i="55"/>
  <c r="A5340" i="34"/>
  <c r="A5273" i="34"/>
  <c r="A5295" i="34"/>
  <c r="A5334" i="34"/>
  <c r="A5156" i="34"/>
  <c r="A5176" i="34"/>
  <c r="A5183" i="34"/>
  <c r="A5169" i="34"/>
  <c r="A5232" i="34"/>
  <c r="A5195" i="34"/>
  <c r="A5208" i="34"/>
  <c r="A5191" i="34"/>
  <c r="A5166" i="34"/>
  <c r="A5168" i="34"/>
  <c r="P17" i="34"/>
  <c r="Y17" i="34"/>
  <c r="O17" i="34"/>
  <c r="A5397" i="34"/>
  <c r="A5587" i="34"/>
  <c r="P10" i="34"/>
  <c r="U13" i="34"/>
  <c r="P13" i="34"/>
  <c r="A5592" i="34"/>
  <c r="A5394" i="34"/>
  <c r="A5566" i="34"/>
  <c r="A5561" i="34"/>
  <c r="A5507" i="34"/>
  <c r="A5554" i="34"/>
  <c r="A5550" i="34"/>
  <c r="A5541" i="34"/>
  <c r="A5311" i="34"/>
  <c r="A5414" i="34"/>
  <c r="A5393" i="34"/>
  <c r="A5398" i="34"/>
  <c r="A5404" i="34"/>
  <c r="A5434" i="34"/>
  <c r="A5473" i="34"/>
  <c r="O15" i="34"/>
  <c r="Q15" i="34"/>
  <c r="A5427" i="34"/>
  <c r="A5453" i="34"/>
  <c r="A5419" i="34"/>
  <c r="A5446" i="34"/>
  <c r="A5413" i="34"/>
  <c r="A5386" i="34"/>
  <c r="A5581" i="34"/>
  <c r="A5524" i="34"/>
  <c r="A5480" i="34"/>
  <c r="A5471" i="34"/>
  <c r="A5395" i="34"/>
  <c r="A5534" i="34"/>
  <c r="A5589" i="34"/>
  <c r="A5532" i="34"/>
  <c r="A5582" i="34"/>
  <c r="A5457" i="34"/>
  <c r="A5462" i="34"/>
  <c r="A5548" i="34"/>
  <c r="A5571" i="34"/>
  <c r="A5504" i="34"/>
  <c r="A5547" i="34"/>
  <c r="A5483" i="34"/>
  <c r="A5440" i="34"/>
  <c r="A5401" i="34"/>
  <c r="A5274" i="34"/>
  <c r="A5282" i="34"/>
  <c r="A5306" i="34"/>
  <c r="A5437" i="34"/>
  <c r="A5294" i="34"/>
  <c r="A5302" i="34"/>
  <c r="A5319" i="34"/>
  <c r="A5284" i="34"/>
  <c r="A5299" i="34"/>
  <c r="A5289" i="34"/>
  <c r="A5279" i="34"/>
  <c r="A5267" i="34"/>
  <c r="A5347" i="34"/>
  <c r="A5369" i="34"/>
  <c r="A5372" i="34"/>
  <c r="A5344" i="34"/>
  <c r="A5303" i="34"/>
  <c r="A5291" i="34"/>
  <c r="A5281" i="34"/>
  <c r="A5271" i="34"/>
  <c r="A5351" i="34"/>
  <c r="A5322" i="34"/>
  <c r="A5325" i="34"/>
  <c r="A5129" i="34"/>
  <c r="A5130" i="34"/>
  <c r="A5200" i="34"/>
  <c r="A5224" i="34"/>
  <c r="A5204" i="34"/>
  <c r="A5228" i="34"/>
  <c r="A5184" i="34"/>
  <c r="A5196" i="34"/>
  <c r="A5161" i="34"/>
  <c r="A5162" i="34"/>
  <c r="A5170" i="34"/>
  <c r="A5147" i="34"/>
  <c r="A5216" i="34"/>
  <c r="A5192" i="34"/>
  <c r="A5173" i="34"/>
  <c r="A5133" i="34"/>
  <c r="A5142" i="34"/>
  <c r="A5175" i="34"/>
  <c r="A5180" i="34"/>
  <c r="A5188" i="34"/>
  <c r="A5155" i="34"/>
  <c r="A5220" i="34"/>
  <c r="A5134" i="34"/>
  <c r="A5141" i="34"/>
  <c r="A5151" i="34"/>
  <c r="F17" i="14"/>
  <c r="F19" i="14"/>
  <c r="E20" i="14"/>
  <c r="D20" i="14"/>
  <c r="I20" i="14" s="1"/>
  <c r="D14" i="14"/>
  <c r="D18" i="14"/>
  <c r="H18" i="14" s="1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H17" i="14" s="1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O11" i="34"/>
  <c r="Y11" i="34"/>
  <c r="U11" i="34"/>
  <c r="P11" i="34"/>
  <c r="A11" i="34"/>
  <c r="Q11" i="34"/>
  <c r="P15" i="34"/>
  <c r="O19" i="34"/>
  <c r="A5384" i="34"/>
  <c r="A5417" i="34"/>
  <c r="A5466" i="34"/>
  <c r="A5407" i="34"/>
  <c r="A5458" i="34"/>
  <c r="A5583" i="34"/>
  <c r="A5530" i="34"/>
  <c r="A5536" i="34"/>
  <c r="A5538" i="34"/>
  <c r="A5510" i="34"/>
  <c r="A5588" i="34"/>
  <c r="A5580" i="34"/>
  <c r="A5527" i="34"/>
  <c r="A5430" i="34"/>
  <c r="A5489" i="34"/>
  <c r="A5557" i="34"/>
  <c r="A5498" i="34"/>
  <c r="A5569" i="34"/>
  <c r="A5576" i="34"/>
  <c r="A5509" i="34"/>
  <c r="A5552" i="34"/>
  <c r="A5488" i="34"/>
  <c r="A5406" i="34"/>
  <c r="Q18" i="34"/>
  <c r="O10" i="34"/>
  <c r="U15" i="34"/>
  <c r="Q19" i="34"/>
  <c r="Y19" i="34"/>
  <c r="Q17" i="34"/>
  <c r="A5593" i="34"/>
  <c r="U18" i="34"/>
  <c r="A5380" i="34"/>
  <c r="A5385" i="34"/>
  <c r="A5468" i="34"/>
  <c r="A5425" i="34"/>
  <c r="A5390" i="34"/>
  <c r="A5451" i="34"/>
  <c r="A5310" i="34"/>
  <c r="A5410" i="34"/>
  <c r="A5388" i="34"/>
  <c r="A5579" i="34"/>
  <c r="A5513" i="34"/>
  <c r="A5520" i="34"/>
  <c r="A5584" i="34"/>
  <c r="A5456" i="34"/>
  <c r="A5484" i="34"/>
  <c r="A5556" i="34"/>
  <c r="A5497" i="34"/>
  <c r="A5568" i="34"/>
  <c r="A5493" i="34"/>
  <c r="A5502" i="34"/>
  <c r="A5577" i="34"/>
  <c r="A5436" i="34"/>
  <c r="A5476" i="34"/>
  <c r="A5308" i="34"/>
  <c r="A5477" i="34"/>
  <c r="P18" i="34"/>
  <c r="A5339" i="34"/>
  <c r="U17" i="34"/>
  <c r="A5590" i="34"/>
  <c r="G27" i="14"/>
  <c r="A5465" i="34"/>
  <c r="A5432" i="34"/>
  <c r="A5381" i="34"/>
  <c r="A5389" i="34"/>
  <c r="A5447" i="34"/>
  <c r="A5418" i="34"/>
  <c r="A5452" i="34"/>
  <c r="A5424" i="34"/>
  <c r="A5411" i="34"/>
  <c r="A5312" i="34"/>
  <c r="A5423" i="34"/>
  <c r="A5469" i="34"/>
  <c r="A5442" i="34"/>
  <c r="A5460" i="34"/>
  <c r="A5518" i="34"/>
  <c r="A5516" i="34"/>
  <c r="A5529" i="34"/>
  <c r="A5492" i="34"/>
  <c r="A5501" i="34"/>
  <c r="A5572" i="34"/>
  <c r="A5478" i="34"/>
  <c r="A5560" i="34"/>
  <c r="A5562" i="34"/>
  <c r="A5570" i="34"/>
  <c r="A5503" i="34"/>
  <c r="A5546" i="34"/>
  <c r="A5482" i="34"/>
  <c r="A5402" i="34"/>
  <c r="A5472" i="34"/>
  <c r="A5439" i="34"/>
  <c r="A5438" i="34"/>
  <c r="O18" i="34"/>
  <c r="A5428" i="34"/>
  <c r="A5517" i="34"/>
  <c r="A5526" i="34"/>
  <c r="A5573" i="34"/>
  <c r="A5506" i="34"/>
  <c r="A5549" i="34"/>
  <c r="A5485" i="34"/>
  <c r="A5435" i="34"/>
  <c r="A5474" i="34"/>
  <c r="A5467" i="34"/>
  <c r="A5463" i="34"/>
  <c r="A5403" i="34"/>
  <c r="A5331" i="34"/>
  <c r="A5371" i="34"/>
  <c r="J279" i="55"/>
  <c r="J48" i="55"/>
  <c r="J381" i="55"/>
  <c r="J378" i="55"/>
  <c r="J431" i="55"/>
  <c r="J869" i="55"/>
  <c r="A5262" i="34"/>
  <c r="A5333" i="34"/>
  <c r="A5336" i="34"/>
  <c r="A5342" i="34"/>
  <c r="A5365" i="34"/>
  <c r="A5377" i="34"/>
  <c r="J346" i="55"/>
  <c r="J901" i="55"/>
  <c r="A5264" i="34"/>
  <c r="A5266" i="34"/>
  <c r="A5268" i="34"/>
  <c r="A5272" i="34"/>
  <c r="A5276" i="34"/>
  <c r="A5278" i="34"/>
  <c r="A5280" i="34"/>
  <c r="A5286" i="34"/>
  <c r="A5288" i="34"/>
  <c r="A5290" i="34"/>
  <c r="A5296" i="34"/>
  <c r="A5298" i="34"/>
  <c r="A5300" i="34"/>
  <c r="A5304" i="34"/>
  <c r="A5323" i="34"/>
  <c r="A5329" i="34"/>
  <c r="A5337" i="34"/>
  <c r="A5357" i="34"/>
  <c r="A5360" i="34"/>
  <c r="A5366" i="34"/>
  <c r="A5317" i="34"/>
  <c r="A5320" i="34"/>
  <c r="A5349" i="34"/>
  <c r="A5355" i="34"/>
  <c r="A5358" i="34"/>
  <c r="A5361" i="34"/>
  <c r="A5292" i="34"/>
  <c r="A5270" i="34"/>
  <c r="A5315" i="34"/>
  <c r="A5318" i="34"/>
  <c r="A5321" i="34"/>
  <c r="A5341" i="34"/>
  <c r="A5376" i="34"/>
  <c r="A5379" i="34"/>
  <c r="J829" i="55"/>
  <c r="J677" i="55"/>
  <c r="A5316" i="34"/>
  <c r="A5327" i="34"/>
  <c r="A5332" i="34"/>
  <c r="A5343" i="34"/>
  <c r="A5348" i="34"/>
  <c r="A5359" i="34"/>
  <c r="A5364" i="34"/>
  <c r="A5375" i="34"/>
  <c r="J710" i="55"/>
  <c r="J563" i="55"/>
  <c r="J589" i="55"/>
  <c r="J698" i="55"/>
  <c r="A5261" i="34"/>
  <c r="A5269" i="34"/>
  <c r="A5277" i="34"/>
  <c r="A5285" i="34"/>
  <c r="A5293" i="34"/>
  <c r="A5301" i="34"/>
  <c r="A5335" i="34"/>
  <c r="A5356" i="34"/>
  <c r="A5314" i="34"/>
  <c r="A5330" i="34"/>
  <c r="A5346" i="34"/>
  <c r="A5362" i="34"/>
  <c r="A5378" i="34"/>
  <c r="J728" i="55"/>
  <c r="J457" i="55"/>
  <c r="J495" i="55"/>
  <c r="A5521" i="34"/>
  <c r="J500" i="55"/>
  <c r="A5537" i="34"/>
  <c r="J816" i="55"/>
  <c r="J895" i="55"/>
  <c r="J850" i="55"/>
  <c r="J891" i="55"/>
  <c r="J924" i="55"/>
  <c r="J483" i="55"/>
  <c r="J741" i="55"/>
  <c r="A5121" i="34"/>
  <c r="J403" i="55"/>
  <c r="J484" i="55"/>
  <c r="J466" i="55"/>
  <c r="J428" i="55"/>
  <c r="J587" i="55"/>
  <c r="J369" i="55"/>
  <c r="J717" i="55"/>
  <c r="J440" i="55"/>
  <c r="A5126" i="34"/>
  <c r="A5117" i="34"/>
  <c r="A5125" i="34"/>
  <c r="A5124" i="34"/>
  <c r="A5116" i="34"/>
  <c r="A5115" i="34"/>
  <c r="A5238" i="34"/>
  <c r="A5242" i="34"/>
  <c r="A5250" i="34"/>
  <c r="A5247" i="34"/>
  <c r="A5248" i="34"/>
  <c r="A5244" i="34"/>
  <c r="A5252" i="34"/>
  <c r="A5235" i="34"/>
  <c r="A5239" i="34"/>
  <c r="A5243" i="34"/>
  <c r="A5251" i="34"/>
  <c r="A5236" i="34"/>
  <c r="A5240" i="34"/>
  <c r="A5210" i="34"/>
  <c r="A5211" i="34"/>
  <c r="A5226" i="34"/>
  <c r="A5227" i="34"/>
  <c r="A5135" i="34"/>
  <c r="A5199" i="34"/>
  <c r="A5214" i="34"/>
  <c r="A5215" i="34"/>
  <c r="A5202" i="34"/>
  <c r="A5203" i="34"/>
  <c r="A5218" i="34"/>
  <c r="A5219" i="34"/>
  <c r="A5206" i="34"/>
  <c r="A5207" i="34"/>
  <c r="A5222" i="34"/>
  <c r="A5223" i="34"/>
  <c r="A5139" i="34"/>
  <c r="A5230" i="34"/>
  <c r="A5231" i="34"/>
  <c r="A5201" i="34"/>
  <c r="A5205" i="34"/>
  <c r="A5209" i="34"/>
  <c r="A5213" i="34"/>
  <c r="A5217" i="34"/>
  <c r="A5221" i="34"/>
  <c r="A5225" i="34"/>
  <c r="A5234" i="34"/>
  <c r="A5229" i="34"/>
  <c r="A5136" i="34"/>
  <c r="A5143" i="34"/>
  <c r="A5177" i="34"/>
  <c r="A5233" i="34"/>
  <c r="A5140" i="34"/>
  <c r="A5174" i="34"/>
  <c r="A5178" i="34"/>
  <c r="A5182" i="34"/>
  <c r="A5186" i="34"/>
  <c r="A5190" i="34"/>
  <c r="A5194" i="34"/>
  <c r="A5198" i="34"/>
  <c r="A5159" i="34"/>
  <c r="A5164" i="34"/>
  <c r="A5165" i="34"/>
  <c r="A5181" i="34"/>
  <c r="A5185" i="34"/>
  <c r="A5189" i="34"/>
  <c r="A5193" i="34"/>
  <c r="A5197" i="34"/>
  <c r="A5172" i="34"/>
  <c r="A5146" i="34"/>
  <c r="A5150" i="34"/>
  <c r="A5154" i="34"/>
  <c r="A5158" i="34"/>
  <c r="A5163" i="34"/>
  <c r="A5160" i="34"/>
  <c r="A5167" i="34"/>
  <c r="A5171" i="34"/>
  <c r="A5145" i="34"/>
  <c r="A5149" i="34"/>
  <c r="A5153" i="34"/>
  <c r="A5157" i="34"/>
  <c r="J152" i="55"/>
  <c r="J336" i="55"/>
  <c r="J672" i="55"/>
  <c r="J34" i="55"/>
  <c r="J435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A15" i="58" s="1"/>
  <c r="J282" i="55"/>
  <c r="D28" i="71"/>
  <c r="F29" i="14"/>
  <c r="J147" i="55"/>
  <c r="F18" i="14"/>
  <c r="B14" i="14"/>
  <c r="C17" i="14"/>
  <c r="D19" i="14"/>
  <c r="H19" i="14" s="1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I23" i="14" s="1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H27" i="14" s="1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6" i="55"/>
  <c r="J865" i="55"/>
  <c r="J864" i="55"/>
  <c r="J848" i="55"/>
  <c r="J968" i="55"/>
  <c r="J644" i="55"/>
  <c r="J266" i="55"/>
  <c r="J106" i="55"/>
  <c r="J37" i="55"/>
  <c r="J912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40" i="57"/>
  <c r="J230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D25" i="14"/>
  <c r="H25" i="14" s="1"/>
  <c r="A29" i="14"/>
  <c r="B30" i="14"/>
  <c r="E24" i="14"/>
  <c r="D22" i="14"/>
  <c r="H22" i="14" s="1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H28" i="14" s="1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J43" i="57"/>
  <c r="G22" i="71"/>
  <c r="F21" i="71"/>
  <c r="G19" i="71"/>
  <c r="F26" i="71"/>
  <c r="E28" i="14"/>
  <c r="F24" i="14"/>
  <c r="A25" i="14"/>
  <c r="J479" i="55"/>
  <c r="J224" i="55"/>
  <c r="J711" i="55"/>
  <c r="J906" i="55"/>
  <c r="J280" i="55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40" i="57"/>
  <c r="A41" i="57"/>
  <c r="A42" i="57"/>
  <c r="A43" i="57"/>
  <c r="A44" i="57"/>
  <c r="H28" i="57"/>
  <c r="J38" i="57"/>
  <c r="J42" i="57"/>
  <c r="H42" i="57"/>
  <c r="H30" i="57"/>
  <c r="H40" i="57"/>
  <c r="H17" i="57"/>
  <c r="J17" i="57"/>
  <c r="H43" i="57"/>
  <c r="H33" i="57"/>
  <c r="J16" i="57"/>
  <c r="F23" i="14"/>
  <c r="A26" i="14"/>
  <c r="C28" i="14"/>
  <c r="E30" i="14"/>
  <c r="C27" i="14"/>
  <c r="B22" i="14"/>
  <c r="D24" i="14"/>
  <c r="I24" i="14" s="1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I30" i="14" s="1"/>
  <c r="A27" i="14"/>
  <c r="B24" i="14"/>
  <c r="F25" i="14"/>
  <c r="G22" i="14"/>
  <c r="B26" i="14"/>
  <c r="C23" i="14"/>
  <c r="A30" i="14"/>
  <c r="B27" i="14"/>
  <c r="C24" i="14"/>
  <c r="J23" i="57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I26" i="14" s="1"/>
  <c r="E23" i="14"/>
  <c r="A28" i="14"/>
  <c r="B25" i="14"/>
  <c r="C22" i="14"/>
  <c r="E25" i="14"/>
  <c r="F22" i="14"/>
  <c r="C30" i="14"/>
  <c r="F30" i="14"/>
  <c r="D29" i="14"/>
  <c r="H29" i="14" s="1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J22" i="57"/>
  <c r="H41" i="57"/>
  <c r="K40" i="57"/>
  <c r="K41" i="57"/>
  <c r="K42" i="57"/>
  <c r="K43" i="57"/>
  <c r="K44" i="57"/>
  <c r="B47" i="57"/>
  <c r="H15" i="57"/>
  <c r="H23" i="57"/>
  <c r="J31" i="57"/>
  <c r="J21" i="57"/>
  <c r="H24" i="57"/>
  <c r="H18" i="57"/>
  <c r="H147" i="60"/>
  <c r="J147" i="60"/>
  <c r="H14" i="60"/>
  <c r="J14" i="60" s="1"/>
  <c r="M9" i="39"/>
  <c r="G2" i="55"/>
  <c r="H161" i="60"/>
  <c r="J161" i="60" s="1"/>
  <c r="H37" i="60"/>
  <c r="J37" i="60"/>
  <c r="H254" i="60"/>
  <c r="J254" i="60" s="1"/>
  <c r="H159" i="60"/>
  <c r="J159" i="60"/>
  <c r="H148" i="60"/>
  <c r="J148" i="60" s="1"/>
  <c r="H248" i="60"/>
  <c r="J248" i="60"/>
  <c r="H243" i="60"/>
  <c r="J243" i="60" s="1"/>
  <c r="H245" i="60"/>
  <c r="J245" i="60"/>
  <c r="H251" i="60"/>
  <c r="J251" i="60" s="1"/>
  <c r="H256" i="60"/>
  <c r="J256" i="60"/>
  <c r="H242" i="60"/>
  <c r="H249" i="60"/>
  <c r="J249" i="60"/>
  <c r="H179" i="60"/>
  <c r="J179" i="60" s="1"/>
  <c r="H244" i="60"/>
  <c r="J244" i="60"/>
  <c r="H163" i="60"/>
  <c r="J163" i="60" s="1"/>
  <c r="H175" i="60"/>
  <c r="J175" i="60"/>
  <c r="H177" i="60"/>
  <c r="J177" i="60" s="1"/>
  <c r="H178" i="60"/>
  <c r="J178" i="60"/>
  <c r="H162" i="60"/>
  <c r="J162" i="60" s="1"/>
  <c r="H246" i="60"/>
  <c r="J246" i="60"/>
  <c r="C191" i="60"/>
  <c r="H146" i="60"/>
  <c r="H171" i="60"/>
  <c r="J171" i="60"/>
  <c r="H187" i="60"/>
  <c r="J187" i="60" s="1"/>
  <c r="H167" i="60"/>
  <c r="J167" i="60"/>
  <c r="H188" i="60"/>
  <c r="J188" i="60" s="1"/>
  <c r="H156" i="60"/>
  <c r="J156" i="60"/>
  <c r="H168" i="60"/>
  <c r="J168" i="60" s="1"/>
  <c r="H189" i="60"/>
  <c r="J189" i="60"/>
  <c r="H173" i="60"/>
  <c r="J173" i="60" s="1"/>
  <c r="H157" i="60"/>
  <c r="J157" i="60"/>
  <c r="H174" i="60"/>
  <c r="J174" i="60" s="1"/>
  <c r="H158" i="60"/>
  <c r="J158" i="60"/>
  <c r="H18" i="60"/>
  <c r="J18" i="60" s="1"/>
  <c r="H42" i="60"/>
  <c r="J42" i="60"/>
  <c r="H164" i="60"/>
  <c r="J164" i="60" s="1"/>
  <c r="H176" i="60"/>
  <c r="J176" i="60"/>
  <c r="H183" i="60"/>
  <c r="J183" i="60" s="1"/>
  <c r="H151" i="60"/>
  <c r="J151" i="60"/>
  <c r="H172" i="60"/>
  <c r="J172" i="60" s="1"/>
  <c r="H184" i="60"/>
  <c r="J184" i="60"/>
  <c r="H152" i="60"/>
  <c r="J152" i="60" s="1"/>
  <c r="H181" i="60"/>
  <c r="J181" i="60"/>
  <c r="H165" i="60"/>
  <c r="J165" i="60" s="1"/>
  <c r="H149" i="60"/>
  <c r="J149" i="60"/>
  <c r="H182" i="60"/>
  <c r="J182" i="60" s="1"/>
  <c r="H166" i="60"/>
  <c r="J166" i="60"/>
  <c r="H150" i="60"/>
  <c r="J150" i="60" s="1"/>
  <c r="H155" i="60"/>
  <c r="J155" i="60" s="1"/>
  <c r="H180" i="60"/>
  <c r="J180" i="60"/>
  <c r="H160" i="60"/>
  <c r="J160" i="60" s="1"/>
  <c r="H185" i="60"/>
  <c r="J185" i="60"/>
  <c r="H169" i="60"/>
  <c r="J169" i="60" s="1"/>
  <c r="H153" i="60"/>
  <c r="J153" i="60"/>
  <c r="H186" i="60"/>
  <c r="J186" i="60" s="1"/>
  <c r="H170" i="60"/>
  <c r="J170" i="60"/>
  <c r="H154" i="60"/>
  <c r="J154" i="60" s="1"/>
  <c r="L40" i="57"/>
  <c r="L41" i="57"/>
  <c r="L42" i="57"/>
  <c r="L43" i="57"/>
  <c r="L44" i="57"/>
  <c r="H60" i="60"/>
  <c r="J146" i="60"/>
  <c r="H191" i="60"/>
  <c r="K12" i="34"/>
  <c r="K19" i="34"/>
  <c r="I17" i="14"/>
  <c r="H23" i="14"/>
  <c r="D12" i="61"/>
  <c r="H12" i="61"/>
  <c r="G12" i="61"/>
  <c r="B13" i="61"/>
  <c r="E12" i="61"/>
  <c r="I12" i="61"/>
  <c r="C12" i="61"/>
  <c r="F12" i="61"/>
  <c r="X5402" i="34" l="1"/>
  <c r="X5422" i="34"/>
  <c r="X5442" i="34"/>
  <c r="X5466" i="34"/>
  <c r="X5490" i="34"/>
  <c r="X5518" i="34"/>
  <c r="X5550" i="34"/>
  <c r="X5582" i="34"/>
  <c r="X5399" i="34"/>
  <c r="X5443" i="34"/>
  <c r="X5479" i="34"/>
  <c r="X5511" i="34"/>
  <c r="X5555" i="34"/>
  <c r="X5380" i="34"/>
  <c r="X5420" i="34"/>
  <c r="X5460" i="34"/>
  <c r="X5500" i="34"/>
  <c r="X5552" i="34"/>
  <c r="X5393" i="34"/>
  <c r="X5449" i="34"/>
  <c r="X5489" i="34"/>
  <c r="X5545" i="34"/>
  <c r="X10" i="34"/>
  <c r="X5335" i="34"/>
  <c r="X5275" i="34"/>
  <c r="X5227" i="34"/>
  <c r="X5163" i="34"/>
  <c r="X5083" i="34"/>
  <c r="X5007" i="34"/>
  <c r="X4939" i="34"/>
  <c r="X4835" i="34"/>
  <c r="X4751" i="34"/>
  <c r="X4663" i="34"/>
  <c r="X4559" i="34"/>
  <c r="X4483" i="34"/>
  <c r="X4399" i="34"/>
  <c r="X4291" i="34"/>
  <c r="X4186" i="34"/>
  <c r="X5318" i="34"/>
  <c r="X5178" i="34"/>
  <c r="X5066" i="34"/>
  <c r="X4934" i="34"/>
  <c r="X4790" i="34"/>
  <c r="X4670" i="34"/>
  <c r="X4522" i="34"/>
  <c r="X4274" i="34"/>
  <c r="X5241" i="34"/>
  <c r="X5069" i="34"/>
  <c r="X4773" i="34"/>
  <c r="X4317" i="34"/>
  <c r="X4712" i="34"/>
  <c r="X5386" i="34"/>
  <c r="X5406" i="34"/>
  <c r="X5426" i="34"/>
  <c r="X5450" i="34"/>
  <c r="X5470" i="34"/>
  <c r="X5494" i="34"/>
  <c r="X5526" i="34"/>
  <c r="X5554" i="34"/>
  <c r="X5590" i="34"/>
  <c r="X5415" i="34"/>
  <c r="X5447" i="34"/>
  <c r="X5487" i="34"/>
  <c r="X5527" i="34"/>
  <c r="X5567" i="34"/>
  <c r="X5388" i="34"/>
  <c r="X5428" i="34"/>
  <c r="X5468" i="34"/>
  <c r="X5516" i="34"/>
  <c r="X5572" i="34"/>
  <c r="X5405" i="34"/>
  <c r="X5453" i="34"/>
  <c r="X5513" i="34"/>
  <c r="X5561" i="34"/>
  <c r="X5375" i="34"/>
  <c r="X5319" i="34"/>
  <c r="X5271" i="34"/>
  <c r="X5211" i="34"/>
  <c r="X5135" i="34"/>
  <c r="X5079" i="34"/>
  <c r="X5003" i="34"/>
  <c r="X4895" i="34"/>
  <c r="X4815" i="34"/>
  <c r="X4739" i="34"/>
  <c r="X4631" i="34"/>
  <c r="X4547" i="34"/>
  <c r="X4455" i="34"/>
  <c r="X4355" i="34"/>
  <c r="X4287" i="34"/>
  <c r="X5374" i="34"/>
  <c r="X5262" i="34"/>
  <c r="X5146" i="34"/>
  <c r="X5038" i="34"/>
  <c r="X4918" i="34"/>
  <c r="X4782" i="34"/>
  <c r="X4638" i="34"/>
  <c r="X4430" i="34"/>
  <c r="X4258" i="34"/>
  <c r="X5229" i="34"/>
  <c r="X4981" i="34"/>
  <c r="X4629" i="34"/>
  <c r="X4174" i="34"/>
  <c r="X2994" i="34"/>
  <c r="X23" i="34"/>
  <c r="X4393" i="34"/>
  <c r="X5056" i="34"/>
  <c r="G32" i="58"/>
  <c r="X3572" i="34"/>
  <c r="X5382" i="34"/>
  <c r="X5398" i="34"/>
  <c r="X5414" i="34"/>
  <c r="X5430" i="34"/>
  <c r="X5446" i="34"/>
  <c r="X5462" i="34"/>
  <c r="X5478" i="34"/>
  <c r="X5502" i="34"/>
  <c r="X5522" i="34"/>
  <c r="X5542" i="34"/>
  <c r="X5570" i="34"/>
  <c r="X5591" i="34"/>
  <c r="X5407" i="34"/>
  <c r="X5439" i="34"/>
  <c r="X5463" i="34"/>
  <c r="X5491" i="34"/>
  <c r="X5523" i="34"/>
  <c r="X5551" i="34"/>
  <c r="X5575" i="34"/>
  <c r="X5396" i="34"/>
  <c r="X5424" i="34"/>
  <c r="X5452" i="34"/>
  <c r="X5488" i="34"/>
  <c r="X5520" i="34"/>
  <c r="X5556" i="34"/>
  <c r="X5389" i="34"/>
  <c r="X5425" i="34"/>
  <c r="X5457" i="34"/>
  <c r="X5501" i="34"/>
  <c r="X5537" i="34"/>
  <c r="X5577" i="34"/>
  <c r="X5359" i="34"/>
  <c r="X5327" i="34"/>
  <c r="X5291" i="34"/>
  <c r="X5247" i="34"/>
  <c r="X5199" i="34"/>
  <c r="X5159" i="34"/>
  <c r="X5099" i="34"/>
  <c r="X5051" i="34"/>
  <c r="X4979" i="34"/>
  <c r="X4907" i="34"/>
  <c r="X4855" i="34"/>
  <c r="X4783" i="34"/>
  <c r="X4711" i="34"/>
  <c r="X4643" i="34"/>
  <c r="X4583" i="34"/>
  <c r="X4515" i="34"/>
  <c r="X4439" i="34"/>
  <c r="X4375" i="34"/>
  <c r="X4303" i="34"/>
  <c r="X4243" i="34"/>
  <c r="X5370" i="34"/>
  <c r="X5274" i="34"/>
  <c r="X5190" i="34"/>
  <c r="X5114" i="34"/>
  <c r="X5006" i="34"/>
  <c r="X4922" i="34"/>
  <c r="X4822" i="34"/>
  <c r="X4722" i="34"/>
  <c r="X4602" i="34"/>
  <c r="X4494" i="34"/>
  <c r="X4334" i="34"/>
  <c r="X5341" i="34"/>
  <c r="X5189" i="34"/>
  <c r="X5001" i="34"/>
  <c r="X4797" i="34"/>
  <c r="X4541" i="34"/>
  <c r="X5308" i="34"/>
  <c r="X4456" i="34"/>
  <c r="X3559" i="34"/>
  <c r="X3895" i="34"/>
  <c r="A16" i="58"/>
  <c r="I18" i="14"/>
  <c r="X3965" i="34"/>
  <c r="X3915" i="34"/>
  <c r="X4964" i="34"/>
  <c r="X5352" i="34"/>
  <c r="X4453" i="34"/>
  <c r="X4733" i="34"/>
  <c r="X4921" i="34"/>
  <c r="X5045" i="34"/>
  <c r="X5149" i="34"/>
  <c r="X5273" i="34"/>
  <c r="X4234" i="34"/>
  <c r="X4346" i="34"/>
  <c r="X4462" i="34"/>
  <c r="X4574" i="34"/>
  <c r="X4642" i="34"/>
  <c r="X4730" i="34"/>
  <c r="X4818" i="34"/>
  <c r="X4882" i="34"/>
  <c r="X4958" i="34"/>
  <c r="X5030" i="34"/>
  <c r="X5086" i="34"/>
  <c r="X5158" i="34"/>
  <c r="X5230" i="34"/>
  <c r="X5294" i="34"/>
  <c r="X5366" i="34"/>
  <c r="X4202" i="34"/>
  <c r="X4263" i="34"/>
  <c r="X4323" i="34"/>
  <c r="X4371" i="34"/>
  <c r="X4415" i="34"/>
  <c r="X4471" i="34"/>
  <c r="X4519" i="34"/>
  <c r="X4567" i="34"/>
  <c r="X4627" i="34"/>
  <c r="X4671" i="34"/>
  <c r="X4719" i="34"/>
  <c r="X4775" i="34"/>
  <c r="X4823" i="34"/>
  <c r="X4867" i="34"/>
  <c r="X4923" i="34"/>
  <c r="X4971" i="34"/>
  <c r="X5023" i="34"/>
  <c r="X5071" i="34"/>
  <c r="X5103" i="34"/>
  <c r="X5143" i="34"/>
  <c r="X5183" i="34"/>
  <c r="X5223" i="34"/>
  <c r="X5255" i="34"/>
  <c r="X5287" i="34"/>
  <c r="X5311" i="34"/>
  <c r="X5339" i="34"/>
  <c r="X5371" i="34"/>
  <c r="X5581" i="34"/>
  <c r="X5553" i="34"/>
  <c r="X5521" i="34"/>
  <c r="X5497" i="34"/>
  <c r="X5469" i="34"/>
  <c r="X5437" i="34"/>
  <c r="X5409" i="34"/>
  <c r="X5385" i="34"/>
  <c r="X5564" i="34"/>
  <c r="X5536" i="34"/>
  <c r="X5508" i="34"/>
  <c r="X5476" i="34"/>
  <c r="X5456" i="34"/>
  <c r="X5436" i="34"/>
  <c r="X5412" i="34"/>
  <c r="X5392" i="34"/>
  <c r="X5583" i="34"/>
  <c r="X5559" i="34"/>
  <c r="X5539" i="34"/>
  <c r="X5519" i="34"/>
  <c r="X5495" i="34"/>
  <c r="X5475" i="34"/>
  <c r="X5455" i="34"/>
  <c r="X5431" i="34"/>
  <c r="X5411" i="34"/>
  <c r="X5391" i="34"/>
  <c r="X5586" i="34"/>
  <c r="X5566" i="34"/>
  <c r="X5546" i="34"/>
  <c r="X5530" i="34"/>
  <c r="X5514" i="34"/>
  <c r="X5498" i="34"/>
  <c r="X5482" i="34"/>
  <c r="X3922" i="34"/>
  <c r="X4264" i="34"/>
  <c r="X4744" i="34"/>
  <c r="X5172" i="34"/>
  <c r="X4285" i="34"/>
  <c r="X4501" i="34"/>
  <c r="X4661" i="34"/>
  <c r="X4837" i="34"/>
  <c r="X4933" i="34"/>
  <c r="X5017" i="34"/>
  <c r="X5125" i="34"/>
  <c r="X5197" i="34"/>
  <c r="X5285" i="34"/>
  <c r="X4185" i="34"/>
  <c r="X4298" i="34"/>
  <c r="X4386" i="34"/>
  <c r="X4490" i="34"/>
  <c r="X4542" i="34"/>
  <c r="X4618" i="34"/>
  <c r="X4686" i="34"/>
  <c r="X4750" i="34"/>
  <c r="X4814" i="34"/>
  <c r="X4854" i="34"/>
  <c r="X4894" i="34"/>
  <c r="X4954" i="34"/>
  <c r="X5002" i="34"/>
  <c r="X5046" i="34"/>
  <c r="X5102" i="34"/>
  <c r="X5150" i="34"/>
  <c r="X5198" i="34"/>
  <c r="X5258" i="34"/>
  <c r="X5302" i="34"/>
  <c r="X5350" i="34"/>
  <c r="X4170" i="34"/>
  <c r="X4239" i="34"/>
  <c r="X4271" i="34"/>
  <c r="X4311" i="34"/>
  <c r="X4351" i="34"/>
  <c r="X4387" i="34"/>
  <c r="X4431" i="34"/>
  <c r="X4463" i="34"/>
  <c r="X4499" i="34"/>
  <c r="X4543" i="34"/>
  <c r="X4579" i="34"/>
  <c r="X4611" i="34"/>
  <c r="X4655" i="34"/>
  <c r="X4691" i="34"/>
  <c r="X4727" i="34"/>
  <c r="X4771" i="34"/>
  <c r="X4803" i="34"/>
  <c r="X4839" i="34"/>
  <c r="X4883" i="34"/>
  <c r="X4915" i="34"/>
  <c r="X4947" i="34"/>
  <c r="X4991" i="34"/>
  <c r="X5027" i="34"/>
  <c r="X5063" i="34"/>
  <c r="X5095" i="34"/>
  <c r="X5119" i="34"/>
  <c r="X5147" i="34"/>
  <c r="X5179" i="34"/>
  <c r="X5207" i="34"/>
  <c r="X5231" i="34"/>
  <c r="X5259" i="34"/>
  <c r="X5279" i="34"/>
  <c r="X5303" i="34"/>
  <c r="X5323" i="34"/>
  <c r="X5343" i="34"/>
  <c r="X5367" i="34"/>
  <c r="X5592" i="34"/>
  <c r="X5569" i="34"/>
  <c r="X5549" i="34"/>
  <c r="X5529" i="34"/>
  <c r="X5505" i="34"/>
  <c r="X5485" i="34"/>
  <c r="X5465" i="34"/>
  <c r="X5441" i="34"/>
  <c r="X5421" i="34"/>
  <c r="X5401" i="34"/>
  <c r="X5588" i="34"/>
  <c r="X5568" i="34"/>
  <c r="X5548" i="34"/>
  <c r="X5524" i="34"/>
  <c r="X5504" i="34"/>
  <c r="X5484" i="34"/>
  <c r="X3725" i="34"/>
  <c r="X3552" i="34"/>
  <c r="X4075" i="34"/>
  <c r="X4576" i="34"/>
  <c r="X5012" i="34"/>
  <c r="X5240" i="34"/>
  <c r="X4273" i="34"/>
  <c r="X4433" i="34"/>
  <c r="X4565" i="34"/>
  <c r="X4709" i="34"/>
  <c r="X4821" i="34"/>
  <c r="X4893" i="34"/>
  <c r="X4973" i="34"/>
  <c r="X5037" i="34"/>
  <c r="X5093" i="34"/>
  <c r="X5173" i="34"/>
  <c r="X5237" i="34"/>
  <c r="X5301" i="34"/>
  <c r="X4238" i="34"/>
  <c r="X4302" i="34"/>
  <c r="X4382" i="34"/>
  <c r="X4446" i="34"/>
  <c r="X4498" i="34"/>
  <c r="X4558" i="34"/>
  <c r="X4606" i="34"/>
  <c r="X4658" i="34"/>
  <c r="X4714" i="34"/>
  <c r="X4754" i="34"/>
  <c r="X4798" i="34"/>
  <c r="X4838" i="34"/>
  <c r="X4878" i="34"/>
  <c r="X4902" i="34"/>
  <c r="X4942" i="34"/>
  <c r="X4982" i="34"/>
  <c r="X5018" i="34"/>
  <c r="X5062" i="34"/>
  <c r="X5094" i="34"/>
  <c r="X5130" i="34"/>
  <c r="X5174" i="34"/>
  <c r="X5210" i="34"/>
  <c r="X5242" i="34"/>
  <c r="X5286" i="34"/>
  <c r="X5322" i="34"/>
  <c r="X5354" i="34"/>
  <c r="X4158" i="34"/>
  <c r="X4218" i="34"/>
  <c r="X4247" i="34"/>
  <c r="X4279" i="34"/>
  <c r="X4307" i="34"/>
  <c r="X4335" i="34"/>
  <c r="X4367" i="34"/>
  <c r="X4391" i="34"/>
  <c r="X4419" i="34"/>
  <c r="X4451" i="34"/>
  <c r="X4479" i="34"/>
  <c r="X4503" i="34"/>
  <c r="X4535" i="34"/>
  <c r="X4563" i="34"/>
  <c r="X4591" i="34"/>
  <c r="X4623" i="34"/>
  <c r="X4647" i="34"/>
  <c r="X4675" i="34"/>
  <c r="X4707" i="34"/>
  <c r="X4735" i="34"/>
  <c r="X4759" i="34"/>
  <c r="X4791" i="34"/>
  <c r="X4819" i="34"/>
  <c r="X4847" i="34"/>
  <c r="X4879" i="34"/>
  <c r="X4899" i="34"/>
  <c r="X4927" i="34"/>
  <c r="X4959" i="34"/>
  <c r="X4987" i="34"/>
  <c r="X5011" i="34"/>
  <c r="X5043" i="34"/>
  <c r="X5067" i="34"/>
  <c r="X5087" i="34"/>
  <c r="X5111" i="34"/>
  <c r="X5131" i="34"/>
  <c r="X5151" i="34"/>
  <c r="X5175" i="34"/>
  <c r="X5195" i="34"/>
  <c r="X5215" i="34"/>
  <c r="X5239" i="34"/>
  <c r="X3708" i="34"/>
  <c r="X3881" i="34"/>
  <c r="X3643" i="34"/>
  <c r="X4126" i="34"/>
  <c r="X3735" i="34"/>
  <c r="X4003" i="34"/>
  <c r="X4231" i="34"/>
  <c r="X4408" i="34"/>
  <c r="X4608" i="34"/>
  <c r="X4832" i="34"/>
  <c r="X5000" i="34"/>
  <c r="X5088" i="34"/>
  <c r="X5200" i="34"/>
  <c r="X5300" i="34"/>
  <c r="X5372" i="34"/>
  <c r="X4265" i="34"/>
  <c r="X4329" i="34"/>
  <c r="X4401" i="34"/>
  <c r="X4477" i="34"/>
  <c r="X4533" i="34"/>
  <c r="X4581" i="34"/>
  <c r="X4645" i="34"/>
  <c r="X4701" i="34"/>
  <c r="X4757" i="34"/>
  <c r="X4813" i="34"/>
  <c r="X4845" i="34"/>
  <c r="X4881" i="34"/>
  <c r="X4917" i="34"/>
  <c r="X4953" i="34"/>
  <c r="X4985" i="34"/>
  <c r="X5029" i="34"/>
  <c r="X5065" i="34"/>
  <c r="X5101" i="34"/>
  <c r="X5145" i="34"/>
  <c r="X5177" i="34"/>
  <c r="X5213" i="34"/>
  <c r="X5257" i="34"/>
  <c r="X5293" i="34"/>
  <c r="X5325" i="34"/>
  <c r="X5369" i="34"/>
  <c r="X4193" i="34"/>
  <c r="X4250" i="34"/>
  <c r="X4290" i="34"/>
  <c r="X4322" i="34"/>
  <c r="X4362" i="34"/>
  <c r="X4402" i="34"/>
  <c r="X4442" i="34"/>
  <c r="X4474" i="34"/>
  <c r="X4510" i="34"/>
  <c r="X4538" i="34"/>
  <c r="X4562" i="34"/>
  <c r="X4594" i="34"/>
  <c r="X4622" i="34"/>
  <c r="X4650" i="34"/>
  <c r="X4682" i="34"/>
  <c r="X4706" i="34"/>
  <c r="X4734" i="34"/>
  <c r="X4766" i="34"/>
  <c r="X4786" i="34"/>
  <c r="X4806" i="34"/>
  <c r="X4830" i="34"/>
  <c r="X4850" i="34"/>
  <c r="X4870" i="34"/>
  <c r="X4906" i="34"/>
  <c r="X4926" i="34"/>
  <c r="X4950" i="34"/>
  <c r="X4970" i="34"/>
  <c r="X4990" i="34"/>
  <c r="X5014" i="34"/>
  <c r="X5034" i="34"/>
  <c r="X5054" i="34"/>
  <c r="X5078" i="34"/>
  <c r="X5098" i="34"/>
  <c r="X5118" i="34"/>
  <c r="X5142" i="34"/>
  <c r="X5162" i="34"/>
  <c r="X5182" i="34"/>
  <c r="X5206" i="34"/>
  <c r="X5226" i="34"/>
  <c r="X5246" i="34"/>
  <c r="X5270" i="34"/>
  <c r="X5290" i="34"/>
  <c r="X5310" i="34"/>
  <c r="X5334" i="34"/>
  <c r="X3880" i="34"/>
  <c r="X3495" i="34"/>
  <c r="X4026" i="34"/>
  <c r="X3779" i="34"/>
  <c r="X4151" i="34"/>
  <c r="X4376" i="34"/>
  <c r="X4696" i="34"/>
  <c r="X4916" i="34"/>
  <c r="X5072" i="34"/>
  <c r="X5224" i="34"/>
  <c r="X5340" i="34"/>
  <c r="X4233" i="34"/>
  <c r="X4349" i="34"/>
  <c r="X4445" i="34"/>
  <c r="X4517" i="34"/>
  <c r="X4605" i="34"/>
  <c r="X4669" i="34"/>
  <c r="X4741" i="34"/>
  <c r="X4817" i="34"/>
  <c r="X4865" i="34"/>
  <c r="X4901" i="34"/>
  <c r="X4957" i="34"/>
  <c r="X5005" i="34"/>
  <c r="X5061" i="34"/>
  <c r="X5113" i="34"/>
  <c r="X5157" i="34"/>
  <c r="X5209" i="34"/>
  <c r="X5261" i="34"/>
  <c r="X5317" i="34"/>
  <c r="X5357" i="34"/>
  <c r="X4209" i="34"/>
  <c r="X4270" i="34"/>
  <c r="X4318" i="34"/>
  <c r="X4378" i="34"/>
  <c r="X4418" i="34"/>
  <c r="X4466" i="34"/>
  <c r="X4514" i="34"/>
  <c r="X4554" i="34"/>
  <c r="X4586" i="34"/>
  <c r="X4626" i="34"/>
  <c r="X4666" i="34"/>
  <c r="X4702" i="34"/>
  <c r="X4746" i="34"/>
  <c r="X4774" i="34"/>
  <c r="X4802" i="34"/>
  <c r="X4834" i="34"/>
  <c r="X4862" i="34"/>
  <c r="X4886" i="34"/>
  <c r="X4910" i="34"/>
  <c r="X4938" i="34"/>
  <c r="X4966" i="34"/>
  <c r="X4998" i="34"/>
  <c r="X5022" i="34"/>
  <c r="X5050" i="34"/>
  <c r="X5082" i="34"/>
  <c r="X5110" i="34"/>
  <c r="X5134" i="34"/>
  <c r="X5166" i="34"/>
  <c r="X5194" i="34"/>
  <c r="X5222" i="34"/>
  <c r="X5254" i="34"/>
  <c r="X5278" i="34"/>
  <c r="X5306" i="34"/>
  <c r="X5338" i="34"/>
  <c r="X5358" i="34"/>
  <c r="X4194" i="34"/>
  <c r="X4230" i="34"/>
  <c r="X4255" i="34"/>
  <c r="X4275" i="34"/>
  <c r="X4295" i="34"/>
  <c r="X4319" i="34"/>
  <c r="X4339" i="34"/>
  <c r="X4359" i="34"/>
  <c r="X4383" i="34"/>
  <c r="X4403" i="34"/>
  <c r="X4423" i="34"/>
  <c r="X4447" i="34"/>
  <c r="X4467" i="34"/>
  <c r="X4487" i="34"/>
  <c r="X4511" i="34"/>
  <c r="X4531" i="34"/>
  <c r="X4551" i="34"/>
  <c r="X4575" i="34"/>
  <c r="X4595" i="34"/>
  <c r="X4615" i="34"/>
  <c r="X4639" i="34"/>
  <c r="X4659" i="34"/>
  <c r="X4679" i="34"/>
  <c r="X4703" i="34"/>
  <c r="X4723" i="34"/>
  <c r="X4743" i="34"/>
  <c r="X4767" i="34"/>
  <c r="X4787" i="34"/>
  <c r="X4807" i="34"/>
  <c r="X4831" i="34"/>
  <c r="X4851" i="34"/>
  <c r="X4871" i="34"/>
  <c r="X4911" i="34"/>
  <c r="X4931" i="34"/>
  <c r="X4955" i="34"/>
  <c r="X4975" i="34"/>
  <c r="X4995" i="34"/>
  <c r="X5019" i="34"/>
  <c r="X5039" i="34"/>
  <c r="X5059" i="34"/>
  <c r="X5075" i="34"/>
  <c r="X5091" i="34"/>
  <c r="X5107" i="34"/>
  <c r="X5123" i="34"/>
  <c r="X5139" i="34"/>
  <c r="X5155" i="34"/>
  <c r="X5171" i="34"/>
  <c r="X5187" i="34"/>
  <c r="X5203" i="34"/>
  <c r="X5219" i="34"/>
  <c r="X5235" i="34"/>
  <c r="X5251" i="34"/>
  <c r="X5267" i="34"/>
  <c r="X5283" i="34"/>
  <c r="X5299" i="34"/>
  <c r="X5315" i="34"/>
  <c r="X5331" i="34"/>
  <c r="X5347" i="34"/>
  <c r="X5363" i="34"/>
  <c r="X5379" i="34"/>
  <c r="X5589" i="34"/>
  <c r="X5573" i="34"/>
  <c r="X5557" i="34"/>
  <c r="X5541" i="34"/>
  <c r="X5525" i="34"/>
  <c r="X5509" i="34"/>
  <c r="X5493" i="34"/>
  <c r="X5477" i="34"/>
  <c r="X5461" i="34"/>
  <c r="X5445" i="34"/>
  <c r="X5429" i="34"/>
  <c r="X5413" i="34"/>
  <c r="X5397" i="34"/>
  <c r="X5381" i="34"/>
  <c r="X5576" i="34"/>
  <c r="X5560" i="34"/>
  <c r="X5544" i="34"/>
  <c r="X5528" i="34"/>
  <c r="X5512" i="34"/>
  <c r="X5496" i="34"/>
  <c r="X5480" i="34"/>
  <c r="X5464" i="34"/>
  <c r="X5448" i="34"/>
  <c r="X5432" i="34"/>
  <c r="X5416" i="34"/>
  <c r="X5400" i="34"/>
  <c r="X5384" i="34"/>
  <c r="X5579" i="34"/>
  <c r="X5563" i="34"/>
  <c r="X5547" i="34"/>
  <c r="X5531" i="34"/>
  <c r="X5515" i="34"/>
  <c r="X5499" i="34"/>
  <c r="X5483" i="34"/>
  <c r="X5467" i="34"/>
  <c r="X5451" i="34"/>
  <c r="X5435" i="34"/>
  <c r="X5419" i="34"/>
  <c r="X5403" i="34"/>
  <c r="X5387" i="34"/>
  <c r="X5593" i="34"/>
  <c r="X5574" i="34"/>
  <c r="X5558" i="34"/>
  <c r="X4853" i="34"/>
  <c r="X4789" i="34"/>
  <c r="X4693" i="34"/>
  <c r="X4573" i="34"/>
  <c r="X4485" i="34"/>
  <c r="X4369" i="34"/>
  <c r="X4214" i="34"/>
  <c r="X5284" i="34"/>
  <c r="X5128" i="34"/>
  <c r="X4864" i="34"/>
  <c r="X4520" i="34"/>
  <c r="X4183" i="34"/>
  <c r="X3691" i="34"/>
  <c r="X3858" i="34"/>
  <c r="X4176" i="34"/>
  <c r="X2788" i="34"/>
  <c r="X4048" i="34"/>
  <c r="X3781" i="34"/>
  <c r="X4113" i="34"/>
  <c r="X3730" i="34"/>
  <c r="X3966" i="34"/>
  <c r="X3496" i="34"/>
  <c r="X3659" i="34"/>
  <c r="X3811" i="34"/>
  <c r="X3959" i="34"/>
  <c r="X4119" i="34"/>
  <c r="X4173" i="34"/>
  <c r="X4320" i="34"/>
  <c r="X4440" i="34"/>
  <c r="X4544" i="34"/>
  <c r="X4664" i="34"/>
  <c r="X4776" i="34"/>
  <c r="X4888" i="34"/>
  <c r="X4984" i="34"/>
  <c r="X5044" i="34"/>
  <c r="X5096" i="34"/>
  <c r="X5156" i="34"/>
  <c r="X5216" i="34"/>
  <c r="X5268" i="34"/>
  <c r="X5320" i="34"/>
  <c r="X5364" i="34"/>
  <c r="X4190" i="34"/>
  <c r="X4253" i="34"/>
  <c r="X4297" i="34"/>
  <c r="X4337" i="34"/>
  <c r="X4381" i="34"/>
  <c r="X4425" i="34"/>
  <c r="X4461" i="34"/>
  <c r="X4493" i="34"/>
  <c r="X4525" i="34"/>
  <c r="X4557" i="34"/>
  <c r="X4589" i="34"/>
  <c r="X4621" i="34"/>
  <c r="X4653" i="34"/>
  <c r="X4685" i="34"/>
  <c r="X4717" i="34"/>
  <c r="X4749" i="34"/>
  <c r="X4781" i="34"/>
  <c r="X4805" i="34"/>
  <c r="X4829" i="34"/>
  <c r="X4849" i="34"/>
  <c r="X4869" i="34"/>
  <c r="X4905" i="34"/>
  <c r="X4925" i="34"/>
  <c r="X4949" i="34"/>
  <c r="X4969" i="34"/>
  <c r="X4989" i="34"/>
  <c r="X5013" i="34"/>
  <c r="X5033" i="34"/>
  <c r="X5053" i="34"/>
  <c r="X5077" i="34"/>
  <c r="X5097" i="34"/>
  <c r="X5117" i="34"/>
  <c r="X5141" i="34"/>
  <c r="X5161" i="34"/>
  <c r="X5181" i="34"/>
  <c r="X5205" i="34"/>
  <c r="X5225" i="34"/>
  <c r="X5245" i="34"/>
  <c r="X5269" i="34"/>
  <c r="X5289" i="34"/>
  <c r="X5309" i="34"/>
  <c r="X5333" i="34"/>
  <c r="X5353" i="34"/>
  <c r="X5373" i="34"/>
  <c r="X4177" i="34"/>
  <c r="X4217" i="34"/>
  <c r="X4242" i="34"/>
  <c r="X4266" i="34"/>
  <c r="X4286" i="34"/>
  <c r="X4306" i="34"/>
  <c r="X4330" i="34"/>
  <c r="X4350" i="34"/>
  <c r="X4370" i="34"/>
  <c r="X4394" i="34"/>
  <c r="X4414" i="34"/>
  <c r="X4434" i="34"/>
  <c r="X4458" i="34"/>
  <c r="X4478" i="34"/>
  <c r="X3525" i="34"/>
  <c r="X3574" i="34"/>
  <c r="X4029" i="34"/>
  <c r="X3774" i="34"/>
  <c r="X4082" i="34"/>
  <c r="X3616" i="34"/>
  <c r="X3851" i="34"/>
  <c r="X4035" i="34"/>
  <c r="X4215" i="34"/>
  <c r="X4352" i="34"/>
  <c r="X4488" i="34"/>
  <c r="X4632" i="34"/>
  <c r="X4800" i="34"/>
  <c r="X4948" i="34"/>
  <c r="X5028" i="34"/>
  <c r="X5112" i="34"/>
  <c r="X5184" i="34"/>
  <c r="X5256" i="34"/>
  <c r="X5332" i="34"/>
  <c r="X4241" i="34"/>
  <c r="X4305" i="34"/>
  <c r="X4361" i="34"/>
  <c r="X4413" i="34"/>
  <c r="X4469" i="34"/>
  <c r="X4509" i="34"/>
  <c r="X4549" i="34"/>
  <c r="X4597" i="34"/>
  <c r="X4637" i="34"/>
  <c r="X4677" i="34"/>
  <c r="X4725" i="34"/>
  <c r="X4765" i="34"/>
  <c r="X4801" i="34"/>
  <c r="X4833" i="34"/>
  <c r="X4861" i="34"/>
  <c r="X4885" i="34"/>
  <c r="X4909" i="34"/>
  <c r="X4937" i="34"/>
  <c r="X4965" i="34"/>
  <c r="X4997" i="34"/>
  <c r="X5021" i="34"/>
  <c r="X5049" i="34"/>
  <c r="X5081" i="34"/>
  <c r="X5109" i="34"/>
  <c r="X5133" i="34"/>
  <c r="X5165" i="34"/>
  <c r="X5193" i="34"/>
  <c r="X5221" i="34"/>
  <c r="X5253" i="34"/>
  <c r="X5277" i="34"/>
  <c r="X5305" i="34"/>
  <c r="X5337" i="34"/>
  <c r="X5365" i="34"/>
  <c r="X4154" i="34"/>
  <c r="X4223" i="34"/>
  <c r="X4254" i="34"/>
  <c r="X4282" i="34"/>
  <c r="X4314" i="34"/>
  <c r="X4338" i="34"/>
  <c r="X4366" i="34"/>
  <c r="X4398" i="34"/>
  <c r="X4426" i="34"/>
  <c r="X4450" i="34"/>
  <c r="X4482" i="34"/>
  <c r="X4506" i="34"/>
  <c r="X4526" i="34"/>
  <c r="X4546" i="34"/>
  <c r="X4570" i="34"/>
  <c r="X4590" i="34"/>
  <c r="X4610" i="34"/>
  <c r="X4634" i="34"/>
  <c r="X4654" i="34"/>
  <c r="X4674" i="34"/>
  <c r="X4698" i="34"/>
  <c r="X4718" i="34"/>
  <c r="X4738" i="34"/>
  <c r="X4762" i="34"/>
  <c r="X4778" i="34"/>
  <c r="X4794" i="34"/>
  <c r="X4810" i="34"/>
  <c r="X4826" i="34"/>
  <c r="X4842" i="34"/>
  <c r="X4858" i="34"/>
  <c r="X4874" i="34"/>
  <c r="X4890" i="34"/>
  <c r="X4898" i="34"/>
  <c r="X4914" i="34"/>
  <c r="X4930" i="34"/>
  <c r="X4946" i="34"/>
  <c r="X4962" i="34"/>
  <c r="X4978" i="34"/>
  <c r="X4994" i="34"/>
  <c r="X5010" i="34"/>
  <c r="X5026" i="34"/>
  <c r="X5042" i="34"/>
  <c r="X5058" i="34"/>
  <c r="X5074" i="34"/>
  <c r="X5090" i="34"/>
  <c r="X5106" i="34"/>
  <c r="X5122" i="34"/>
  <c r="X5138" i="34"/>
  <c r="X5154" i="34"/>
  <c r="X5170" i="34"/>
  <c r="X5186" i="34"/>
  <c r="X5202" i="34"/>
  <c r="X5218" i="34"/>
  <c r="X5234" i="34"/>
  <c r="X5250" i="34"/>
  <c r="X5266" i="34"/>
  <c r="X5282" i="34"/>
  <c r="X5298" i="34"/>
  <c r="X5314" i="34"/>
  <c r="X5330" i="34"/>
  <c r="X5346" i="34"/>
  <c r="X5362" i="34"/>
  <c r="X5378" i="34"/>
  <c r="X4178" i="34"/>
  <c r="X4210" i="34"/>
  <c r="X4235" i="34"/>
  <c r="X4251" i="34"/>
  <c r="X4267" i="34"/>
  <c r="X4283" i="34"/>
  <c r="X4299" i="34"/>
  <c r="X4315" i="34"/>
  <c r="X4331" i="34"/>
  <c r="X4347" i="34"/>
  <c r="X4363" i="34"/>
  <c r="X4379" i="34"/>
  <c r="X4395" i="34"/>
  <c r="X4411" i="34"/>
  <c r="X4427" i="34"/>
  <c r="X4443" i="34"/>
  <c r="X4459" i="34"/>
  <c r="X4475" i="34"/>
  <c r="X4491" i="34"/>
  <c r="X4507" i="34"/>
  <c r="X4523" i="34"/>
  <c r="X4539" i="34"/>
  <c r="X4555" i="34"/>
  <c r="X4571" i="34"/>
  <c r="X4587" i="34"/>
  <c r="X4603" i="34"/>
  <c r="X4619" i="34"/>
  <c r="X4635" i="34"/>
  <c r="X4651" i="34"/>
  <c r="X4667" i="34"/>
  <c r="X4683" i="34"/>
  <c r="X4699" i="34"/>
  <c r="X4715" i="34"/>
  <c r="X4731" i="34"/>
  <c r="X4747" i="34"/>
  <c r="X4763" i="34"/>
  <c r="X4779" i="34"/>
  <c r="X4795" i="34"/>
  <c r="X4811" i="34"/>
  <c r="X4827" i="34"/>
  <c r="X4843" i="34"/>
  <c r="X4859" i="34"/>
  <c r="X4875" i="34"/>
  <c r="X4891" i="34"/>
  <c r="X4903" i="34"/>
  <c r="X4919" i="34"/>
  <c r="X4935" i="34"/>
  <c r="X4951" i="34"/>
  <c r="X4967" i="34"/>
  <c r="X4983" i="34"/>
  <c r="X4999" i="34"/>
  <c r="X5015" i="34"/>
  <c r="X5031" i="34"/>
  <c r="X5047" i="34"/>
  <c r="X2803" i="34"/>
  <c r="X3455" i="34"/>
  <c r="X3752" i="34"/>
  <c r="X4008" i="34"/>
  <c r="X4220" i="34"/>
  <c r="X3661" i="34"/>
  <c r="X3837" i="34"/>
  <c r="X3945" i="34"/>
  <c r="X4049" i="34"/>
  <c r="X3466" i="34"/>
  <c r="X3579" i="34"/>
  <c r="X3690" i="34"/>
  <c r="X3818" i="34"/>
  <c r="X3914" i="34"/>
  <c r="X3982" i="34"/>
  <c r="X4066" i="34"/>
  <c r="X4138" i="34"/>
  <c r="X3528" i="34"/>
  <c r="X3592" i="34"/>
  <c r="X3651" i="34"/>
  <c r="X3703" i="34"/>
  <c r="X3767" i="34"/>
  <c r="X3819" i="34"/>
  <c r="X3875" i="34"/>
  <c r="X3939" i="34"/>
  <c r="X3991" i="34"/>
  <c r="X4043" i="34"/>
  <c r="X4107" i="34"/>
  <c r="X4159" i="34"/>
  <c r="X4199" i="34"/>
  <c r="X4205" i="34"/>
  <c r="X4256" i="34"/>
  <c r="X4296" i="34"/>
  <c r="X4344" i="34"/>
  <c r="X4384" i="34"/>
  <c r="X4424" i="34"/>
  <c r="X4472" i="34"/>
  <c r="X4512" i="34"/>
  <c r="X4552" i="34"/>
  <c r="X4600" i="34"/>
  <c r="X4640" i="34"/>
  <c r="X4680" i="34"/>
  <c r="X4728" i="34"/>
  <c r="X4768" i="34"/>
  <c r="X4808" i="34"/>
  <c r="X4856" i="34"/>
  <c r="X4932" i="34"/>
  <c r="X4976" i="34"/>
  <c r="X4996" i="34"/>
  <c r="X5016" i="34"/>
  <c r="X5040" i="34"/>
  <c r="X5060" i="34"/>
  <c r="X5080" i="34"/>
  <c r="X5104" i="34"/>
  <c r="X5124" i="34"/>
  <c r="X5144" i="34"/>
  <c r="X5168" i="34"/>
  <c r="X5188" i="34"/>
  <c r="X5208" i="34"/>
  <c r="X5232" i="34"/>
  <c r="X5252" i="34"/>
  <c r="X5272" i="34"/>
  <c r="X5296" i="34"/>
  <c r="X5312" i="34"/>
  <c r="X5328" i="34"/>
  <c r="X5344" i="34"/>
  <c r="X5360" i="34"/>
  <c r="X5376" i="34"/>
  <c r="X4166" i="34"/>
  <c r="X4198" i="34"/>
  <c r="X4227" i="34"/>
  <c r="X4245" i="34"/>
  <c r="X4261" i="34"/>
  <c r="X4277" i="34"/>
  <c r="X4293" i="34"/>
  <c r="X4309" i="34"/>
  <c r="X4325" i="34"/>
  <c r="X4341" i="34"/>
  <c r="X4357" i="34"/>
  <c r="X4373" i="34"/>
  <c r="X4389" i="34"/>
  <c r="X4405" i="34"/>
  <c r="X4421" i="34"/>
  <c r="X4437" i="34"/>
  <c r="X3169" i="34"/>
  <c r="X3664" i="34"/>
  <c r="X3920" i="34"/>
  <c r="X3490" i="34"/>
  <c r="X3753" i="34"/>
  <c r="X3921" i="34"/>
  <c r="X4093" i="34"/>
  <c r="X3515" i="34"/>
  <c r="X3666" i="34"/>
  <c r="X3838" i="34"/>
  <c r="X3954" i="34"/>
  <c r="X4042" i="34"/>
  <c r="X3469" i="34"/>
  <c r="X3560" i="34"/>
  <c r="X3636" i="34"/>
  <c r="X3723" i="34"/>
  <c r="X3787" i="34"/>
  <c r="X3863" i="34"/>
  <c r="X3947" i="34"/>
  <c r="X4023" i="34"/>
  <c r="X4087" i="34"/>
  <c r="X4167" i="34"/>
  <c r="X4146" i="34"/>
  <c r="X4248" i="34"/>
  <c r="X4312" i="34"/>
  <c r="X4360" i="34"/>
  <c r="X4416" i="34"/>
  <c r="X4480" i="34"/>
  <c r="X4536" i="34"/>
  <c r="X4584" i="34"/>
  <c r="X4648" i="34"/>
  <c r="X4704" i="34"/>
  <c r="X4760" i="34"/>
  <c r="X4824" i="34"/>
  <c r="X4872" i="34"/>
  <c r="X4924" i="34"/>
  <c r="X4980" i="34"/>
  <c r="X5008" i="34"/>
  <c r="X5032" i="34"/>
  <c r="X5064" i="34"/>
  <c r="X5092" i="34"/>
  <c r="X5120" i="34"/>
  <c r="X5152" i="34"/>
  <c r="X5176" i="34"/>
  <c r="X5204" i="34"/>
  <c r="X5236" i="34"/>
  <c r="X5264" i="34"/>
  <c r="X5288" i="34"/>
  <c r="X5316" i="34"/>
  <c r="X5336" i="34"/>
  <c r="X5356" i="34"/>
  <c r="X4182" i="34"/>
  <c r="X4222" i="34"/>
  <c r="X4249" i="34"/>
  <c r="X4269" i="34"/>
  <c r="X4289" i="34"/>
  <c r="X4313" i="34"/>
  <c r="X4333" i="34"/>
  <c r="X4353" i="34"/>
  <c r="X4377" i="34"/>
  <c r="X4397" i="34"/>
  <c r="X4417" i="34"/>
  <c r="X4441" i="34"/>
  <c r="X4457" i="34"/>
  <c r="X4473" i="34"/>
  <c r="X4489" i="34"/>
  <c r="X4505" i="34"/>
  <c r="X4521" i="34"/>
  <c r="X4537" i="34"/>
  <c r="X4553" i="34"/>
  <c r="X4569" i="34"/>
  <c r="X4585" i="34"/>
  <c r="X4601" i="34"/>
  <c r="X4617" i="34"/>
  <c r="X4633" i="34"/>
  <c r="X4649" i="34"/>
  <c r="X4665" i="34"/>
  <c r="X4681" i="34"/>
  <c r="X4697" i="34"/>
  <c r="X4713" i="34"/>
  <c r="X4729" i="34"/>
  <c r="X4745" i="34"/>
  <c r="X4761" i="34"/>
  <c r="X4777" i="34"/>
  <c r="X4793" i="34"/>
  <c r="X4809" i="34"/>
  <c r="X4825" i="34"/>
  <c r="X4841" i="34"/>
  <c r="X4857" i="34"/>
  <c r="X4873" i="34"/>
  <c r="X4889" i="34"/>
  <c r="X4897" i="34"/>
  <c r="X4913" i="34"/>
  <c r="X4929" i="34"/>
  <c r="X4945" i="34"/>
  <c r="X4961" i="34"/>
  <c r="X4977" i="34"/>
  <c r="X4993" i="34"/>
  <c r="X5009" i="34"/>
  <c r="X5025" i="34"/>
  <c r="X5041" i="34"/>
  <c r="X5057" i="34"/>
  <c r="X5073" i="34"/>
  <c r="X5089" i="34"/>
  <c r="X5105" i="34"/>
  <c r="X5121" i="34"/>
  <c r="X5137" i="34"/>
  <c r="X5153" i="34"/>
  <c r="X5169" i="34"/>
  <c r="X5185" i="34"/>
  <c r="X5201" i="34"/>
  <c r="X5217" i="34"/>
  <c r="X5233" i="34"/>
  <c r="X5249" i="34"/>
  <c r="X5265" i="34"/>
  <c r="X5281" i="34"/>
  <c r="X5297" i="34"/>
  <c r="X5313" i="34"/>
  <c r="X5329" i="34"/>
  <c r="X5345" i="34"/>
  <c r="X5361" i="34"/>
  <c r="X5377" i="34"/>
  <c r="X4169" i="34"/>
  <c r="X4201" i="34"/>
  <c r="X4229" i="34"/>
  <c r="X4246" i="34"/>
  <c r="X4262" i="34"/>
  <c r="X4278" i="34"/>
  <c r="X4294" i="34"/>
  <c r="X4310" i="34"/>
  <c r="X4326" i="34"/>
  <c r="X4342" i="34"/>
  <c r="X4358" i="34"/>
  <c r="X4374" i="34"/>
  <c r="X4390" i="34"/>
  <c r="X4406" i="34"/>
  <c r="X4422" i="34"/>
  <c r="X4438" i="34"/>
  <c r="X4454" i="34"/>
  <c r="X4470" i="34"/>
  <c r="X4486" i="34"/>
  <c r="X4502" i="34"/>
  <c r="X4518" i="34"/>
  <c r="X4534" i="34"/>
  <c r="X4550" i="34"/>
  <c r="X4566" i="34"/>
  <c r="X4582" i="34"/>
  <c r="X4598" i="34"/>
  <c r="X4614" i="34"/>
  <c r="X4630" i="34"/>
  <c r="X4646" i="34"/>
  <c r="X4662" i="34"/>
  <c r="X4678" i="34"/>
  <c r="X4694" i="34"/>
  <c r="X4710" i="34"/>
  <c r="X4726" i="34"/>
  <c r="X4742" i="34"/>
  <c r="X4758" i="34"/>
  <c r="X3311" i="34"/>
  <c r="X3836" i="34"/>
  <c r="X4092" i="34"/>
  <c r="X3618" i="34"/>
  <c r="X3857" i="34"/>
  <c r="X4009" i="34"/>
  <c r="X4137" i="34"/>
  <c r="X3599" i="34"/>
  <c r="X3754" i="34"/>
  <c r="X3898" i="34"/>
  <c r="X4010" i="34"/>
  <c r="X4094" i="34"/>
  <c r="X3512" i="34"/>
  <c r="X3604" i="34"/>
  <c r="X3683" i="34"/>
  <c r="X3747" i="34"/>
  <c r="X3831" i="34"/>
  <c r="X3907" i="34"/>
  <c r="X3979" i="34"/>
  <c r="X4067" i="34"/>
  <c r="X4131" i="34"/>
  <c r="X4191" i="34"/>
  <c r="X4221" i="34"/>
  <c r="X4280" i="34"/>
  <c r="X4328" i="34"/>
  <c r="X4392" i="34"/>
  <c r="X4448" i="34"/>
  <c r="X4504" i="34"/>
  <c r="X4568" i="34"/>
  <c r="X4616" i="34"/>
  <c r="X4672" i="34"/>
  <c r="X4736" i="34"/>
  <c r="X4792" i="34"/>
  <c r="X4840" i="34"/>
  <c r="X4900" i="34"/>
  <c r="X4956" i="34"/>
  <c r="X4992" i="34"/>
  <c r="X5024" i="34"/>
  <c r="X5048" i="34"/>
  <c r="X5076" i="34"/>
  <c r="X5108" i="34"/>
  <c r="X5136" i="34"/>
  <c r="X5160" i="34"/>
  <c r="X5192" i="34"/>
  <c r="X5220" i="34"/>
  <c r="X5248" i="34"/>
  <c r="X5280" i="34"/>
  <c r="X5304" i="34"/>
  <c r="X5324" i="34"/>
  <c r="X5348" i="34"/>
  <c r="X5368" i="34"/>
  <c r="X4150" i="34"/>
  <c r="X4206" i="34"/>
  <c r="X4237" i="34"/>
  <c r="X4257" i="34"/>
  <c r="X4281" i="34"/>
  <c r="X4301" i="34"/>
  <c r="X4321" i="34"/>
  <c r="X4345" i="34"/>
  <c r="X4365" i="34"/>
  <c r="X4385" i="34"/>
  <c r="X4409" i="34"/>
  <c r="X4429" i="34"/>
  <c r="X4449" i="34"/>
  <c r="X4465" i="34"/>
  <c r="X4481" i="34"/>
  <c r="X4497" i="34"/>
  <c r="X4513" i="34"/>
  <c r="X4529" i="34"/>
  <c r="X4545" i="34"/>
  <c r="X4561" i="34"/>
  <c r="X4577" i="34"/>
  <c r="X4593" i="34"/>
  <c r="X4609" i="34"/>
  <c r="X4625" i="34"/>
  <c r="X4641" i="34"/>
  <c r="X4657" i="34"/>
  <c r="X4673" i="34"/>
  <c r="X4689" i="34"/>
  <c r="X4705" i="34"/>
  <c r="X4721" i="34"/>
  <c r="X4737" i="34"/>
  <c r="X4753" i="34"/>
  <c r="X4769" i="34"/>
  <c r="X4785" i="34"/>
  <c r="X2183" i="34"/>
  <c r="X3126" i="34"/>
  <c r="X3105" i="34"/>
  <c r="X3613" i="34"/>
  <c r="X3792" i="34"/>
  <c r="X3964" i="34"/>
  <c r="X4136" i="34"/>
  <c r="X3530" i="34"/>
  <c r="X3693" i="34"/>
  <c r="X3813" i="34"/>
  <c r="X3901" i="34"/>
  <c r="X3985" i="34"/>
  <c r="X4073" i="34"/>
  <c r="X4157" i="34"/>
  <c r="X3535" i="34"/>
  <c r="X3623" i="34"/>
  <c r="X3710" i="34"/>
  <c r="X3794" i="34"/>
  <c r="X3882" i="34"/>
  <c r="X3938" i="34"/>
  <c r="X3998" i="34"/>
  <c r="X4050" i="34"/>
  <c r="X4110" i="34"/>
  <c r="X3488" i="34"/>
  <c r="X3540" i="34"/>
  <c r="X3584" i="34"/>
  <c r="X3624" i="34"/>
  <c r="X3671" i="34"/>
  <c r="X3715" i="34"/>
  <c r="X3755" i="34"/>
  <c r="X3799" i="34"/>
  <c r="X3843" i="34"/>
  <c r="X3883" i="34"/>
  <c r="X3927" i="34"/>
  <c r="X3971" i="34"/>
  <c r="X4011" i="34"/>
  <c r="X4055" i="34"/>
  <c r="X4099" i="34"/>
  <c r="X4139" i="34"/>
  <c r="X4175" i="34"/>
  <c r="X4207" i="34"/>
  <c r="X4189" i="34"/>
  <c r="X4240" i="34"/>
  <c r="X4272" i="34"/>
  <c r="X4304" i="34"/>
  <c r="X4336" i="34"/>
  <c r="X4368" i="34"/>
  <c r="X4400" i="34"/>
  <c r="X4432" i="34"/>
  <c r="X4464" i="34"/>
  <c r="X4496" i="34"/>
  <c r="X4528" i="34"/>
  <c r="X4560" i="34"/>
  <c r="X4592" i="34"/>
  <c r="X4624" i="34"/>
  <c r="X4656" i="34"/>
  <c r="X4688" i="34"/>
  <c r="X4720" i="34"/>
  <c r="X4752" i="34"/>
  <c r="X4784" i="34"/>
  <c r="X4816" i="34"/>
  <c r="X4848" i="34"/>
  <c r="X4880" i="34"/>
  <c r="X4908" i="34"/>
  <c r="X4940" i="34"/>
  <c r="X4972" i="34"/>
  <c r="X4988" i="34"/>
  <c r="X5004" i="34"/>
  <c r="X5020" i="34"/>
  <c r="X5036" i="34"/>
  <c r="X5052" i="34"/>
  <c r="X5068" i="34"/>
  <c r="X5084" i="34"/>
  <c r="X5100" i="34"/>
  <c r="X5116" i="34"/>
  <c r="X5132" i="34"/>
  <c r="X5148" i="34"/>
  <c r="X5164" i="34"/>
  <c r="X5180" i="34"/>
  <c r="X5196" i="34"/>
  <c r="X5212" i="34"/>
  <c r="X5228" i="34"/>
  <c r="X5244" i="34"/>
  <c r="X5260" i="34"/>
  <c r="X5276" i="34"/>
  <c r="X5292" i="34"/>
  <c r="X4960" i="34"/>
  <c r="X4944" i="34"/>
  <c r="X4928" i="34"/>
  <c r="X4912" i="34"/>
  <c r="X4896" i="34"/>
  <c r="X4892" i="34"/>
  <c r="X4876" i="34"/>
  <c r="X4860" i="34"/>
  <c r="X4844" i="34"/>
  <c r="X4828" i="34"/>
  <c r="X4812" i="34"/>
  <c r="X4796" i="34"/>
  <c r="X4780" i="34"/>
  <c r="X4764" i="34"/>
  <c r="X4748" i="34"/>
  <c r="X4732" i="34"/>
  <c r="X4716" i="34"/>
  <c r="X4700" i="34"/>
  <c r="X4684" i="34"/>
  <c r="X4668" i="34"/>
  <c r="X4652" i="34"/>
  <c r="X4636" i="34"/>
  <c r="X4620" i="34"/>
  <c r="X4604" i="34"/>
  <c r="X4588" i="34"/>
  <c r="X4572" i="34"/>
  <c r="X4556" i="34"/>
  <c r="X4540" i="34"/>
  <c r="X4524" i="34"/>
  <c r="X4508" i="34"/>
  <c r="X4492" i="34"/>
  <c r="X4476" i="34"/>
  <c r="X4460" i="34"/>
  <c r="X4444" i="34"/>
  <c r="X4428" i="34"/>
  <c r="X4412" i="34"/>
  <c r="X4396" i="34"/>
  <c r="X4380" i="34"/>
  <c r="X4364" i="34"/>
  <c r="X4348" i="34"/>
  <c r="X4332" i="34"/>
  <c r="X4316" i="34"/>
  <c r="X4300" i="34"/>
  <c r="X4284" i="34"/>
  <c r="X4268" i="34"/>
  <c r="X4252" i="34"/>
  <c r="X4236" i="34"/>
  <c r="X4213" i="34"/>
  <c r="X4181" i="34"/>
  <c r="X4219" i="34"/>
  <c r="X4203" i="34"/>
  <c r="X4187" i="34"/>
  <c r="X4171" i="34"/>
  <c r="X4155" i="34"/>
  <c r="X4135" i="34"/>
  <c r="X4115" i="34"/>
  <c r="X4091" i="34"/>
  <c r="X4071" i="34"/>
  <c r="X4051" i="34"/>
  <c r="X4027" i="34"/>
  <c r="X4007" i="34"/>
  <c r="X3987" i="34"/>
  <c r="X3963" i="34"/>
  <c r="X3943" i="34"/>
  <c r="X3923" i="34"/>
  <c r="X3899" i="34"/>
  <c r="X3879" i="34"/>
  <c r="X3859" i="34"/>
  <c r="X3835" i="34"/>
  <c r="X3815" i="34"/>
  <c r="X3795" i="34"/>
  <c r="X3771" i="34"/>
  <c r="X3751" i="34"/>
  <c r="X3731" i="34"/>
  <c r="X3707" i="34"/>
  <c r="X3687" i="34"/>
  <c r="X3667" i="34"/>
  <c r="X3640" i="34"/>
  <c r="X3620" i="34"/>
  <c r="X3600" i="34"/>
  <c r="X3576" i="34"/>
  <c r="X3556" i="34"/>
  <c r="X3536" i="34"/>
  <c r="X3508" i="34"/>
  <c r="X3476" i="34"/>
  <c r="X4130" i="34"/>
  <c r="X4106" i="34"/>
  <c r="X4074" i="34"/>
  <c r="X4046" i="34"/>
  <c r="X4018" i="34"/>
  <c r="X3986" i="34"/>
  <c r="X3962" i="34"/>
  <c r="X3934" i="34"/>
  <c r="X3902" i="34"/>
  <c r="X3870" i="34"/>
  <c r="X3826" i="34"/>
  <c r="X3786" i="34"/>
  <c r="X3742" i="34"/>
  <c r="X3698" i="34"/>
  <c r="X3658" i="34"/>
  <c r="X3611" i="34"/>
  <c r="X3567" i="34"/>
  <c r="X3527" i="34"/>
  <c r="X3483" i="34"/>
  <c r="X4145" i="34"/>
  <c r="X4105" i="34"/>
  <c r="X4061" i="34"/>
  <c r="X4017" i="34"/>
  <c r="X3977" i="34"/>
  <c r="X3933" i="34"/>
  <c r="X3889" i="34"/>
  <c r="X3849" i="34"/>
  <c r="X3797" i="34"/>
  <c r="X3737" i="34"/>
  <c r="X3685" i="34"/>
  <c r="X3594" i="34"/>
  <c r="X3510" i="34"/>
  <c r="X4200" i="34"/>
  <c r="X4112" i="34"/>
  <c r="X4028" i="34"/>
  <c r="X3944" i="34"/>
  <c r="X3856" i="34"/>
  <c r="X3772" i="34"/>
  <c r="X3688" i="34"/>
  <c r="X3565" i="34"/>
  <c r="X3391" i="34"/>
  <c r="X2960" i="34"/>
  <c r="X2996" i="34"/>
  <c r="J263" i="55"/>
  <c r="X2230" i="34"/>
  <c r="X2583" i="34"/>
  <c r="X3284" i="34"/>
  <c r="X3075" i="34"/>
  <c r="X3401" i="34"/>
  <c r="X2887" i="34"/>
  <c r="X3024" i="34"/>
  <c r="X3140" i="34"/>
  <c r="X3254" i="34"/>
  <c r="X3366" i="34"/>
  <c r="X2820" i="34"/>
  <c r="X2932" i="34"/>
  <c r="X3045" i="34"/>
  <c r="X3153" i="34"/>
  <c r="X3231" i="34"/>
  <c r="X3295" i="34"/>
  <c r="X3359" i="34"/>
  <c r="X3423" i="34"/>
  <c r="X3463" i="34"/>
  <c r="X3477" i="34"/>
  <c r="X3509" i="34"/>
  <c r="X3541" i="34"/>
  <c r="X3573" i="34"/>
  <c r="X3605" i="34"/>
  <c r="X3633" i="34"/>
  <c r="X3652" i="34"/>
  <c r="X3668" i="34"/>
  <c r="X3684" i="34"/>
  <c r="X3700" i="34"/>
  <c r="X3716" i="34"/>
  <c r="X3732" i="34"/>
  <c r="X3748" i="34"/>
  <c r="X3764" i="34"/>
  <c r="X3780" i="34"/>
  <c r="X3796" i="34"/>
  <c r="X3812" i="34"/>
  <c r="X3828" i="34"/>
  <c r="X3844" i="34"/>
  <c r="X3860" i="34"/>
  <c r="X3876" i="34"/>
  <c r="X3892" i="34"/>
  <c r="X3908" i="34"/>
  <c r="X3924" i="34"/>
  <c r="X3940" i="34"/>
  <c r="X3956" i="34"/>
  <c r="X3972" i="34"/>
  <c r="X3988" i="34"/>
  <c r="X4004" i="34"/>
  <c r="X4020" i="34"/>
  <c r="X4036" i="34"/>
  <c r="X4052" i="34"/>
  <c r="X4068" i="34"/>
  <c r="X4084" i="34"/>
  <c r="X4100" i="34"/>
  <c r="X4116" i="34"/>
  <c r="X4132" i="34"/>
  <c r="X4148" i="34"/>
  <c r="X4164" i="34"/>
  <c r="X4180" i="34"/>
  <c r="X4196" i="34"/>
  <c r="X4212" i="34"/>
  <c r="X4228" i="34"/>
  <c r="X3465" i="34"/>
  <c r="X3486" i="34"/>
  <c r="X3502" i="34"/>
  <c r="X3518" i="34"/>
  <c r="X3534" i="34"/>
  <c r="X3550" i="34"/>
  <c r="X3566" i="34"/>
  <c r="X3582" i="34"/>
  <c r="X3598" i="34"/>
  <c r="X3614" i="34"/>
  <c r="X3630" i="34"/>
  <c r="X3646" i="34"/>
  <c r="X3665" i="34"/>
  <c r="X3681" i="34"/>
  <c r="X3697" i="34"/>
  <c r="X3713" i="34"/>
  <c r="X3729" i="34"/>
  <c r="X3745" i="34"/>
  <c r="X3761" i="34"/>
  <c r="X3777" i="34"/>
  <c r="X3793" i="34"/>
  <c r="X3809" i="34"/>
  <c r="X3825" i="34"/>
  <c r="X2566" i="34"/>
  <c r="X2977" i="34"/>
  <c r="X2962" i="34"/>
  <c r="X3441" i="34"/>
  <c r="X2967" i="34"/>
  <c r="X3108" i="34"/>
  <c r="X3282" i="34"/>
  <c r="X3426" i="34"/>
  <c r="X2908" i="34"/>
  <c r="X3077" i="34"/>
  <c r="X3198" i="34"/>
  <c r="X3279" i="34"/>
  <c r="X3375" i="34"/>
  <c r="X3447" i="34"/>
  <c r="X3462" i="34"/>
  <c r="X3517" i="34"/>
  <c r="X3557" i="34"/>
  <c r="X3597" i="34"/>
  <c r="X3637" i="34"/>
  <c r="X3660" i="34"/>
  <c r="X3680" i="34"/>
  <c r="X3704" i="34"/>
  <c r="X3724" i="34"/>
  <c r="X3744" i="34"/>
  <c r="X3768" i="34"/>
  <c r="X3788" i="34"/>
  <c r="X3808" i="34"/>
  <c r="X3832" i="34"/>
  <c r="X3852" i="34"/>
  <c r="X3872" i="34"/>
  <c r="X3896" i="34"/>
  <c r="X3916" i="34"/>
  <c r="X3936" i="34"/>
  <c r="X3960" i="34"/>
  <c r="X3980" i="34"/>
  <c r="X4000" i="34"/>
  <c r="X4024" i="34"/>
  <c r="X4044" i="34"/>
  <c r="X4064" i="34"/>
  <c r="X4088" i="34"/>
  <c r="X4108" i="34"/>
  <c r="X4128" i="34"/>
  <c r="X4152" i="34"/>
  <c r="X4172" i="34"/>
  <c r="X4192" i="34"/>
  <c r="X4216" i="34"/>
  <c r="X3442" i="34"/>
  <c r="X3482" i="34"/>
  <c r="X3506" i="34"/>
  <c r="X3526" i="34"/>
  <c r="X3546" i="34"/>
  <c r="X3570" i="34"/>
  <c r="X3590" i="34"/>
  <c r="X3610" i="34"/>
  <c r="X3634" i="34"/>
  <c r="X3657" i="34"/>
  <c r="X3677" i="34"/>
  <c r="X3701" i="34"/>
  <c r="X3721" i="34"/>
  <c r="X3741" i="34"/>
  <c r="X3765" i="34"/>
  <c r="X3785" i="34"/>
  <c r="X3805" i="34"/>
  <c r="X3829" i="34"/>
  <c r="X3845" i="34"/>
  <c r="X3861" i="34"/>
  <c r="X3877" i="34"/>
  <c r="X3893" i="34"/>
  <c r="X3909" i="34"/>
  <c r="X3925" i="34"/>
  <c r="X3941" i="34"/>
  <c r="X3957" i="34"/>
  <c r="X3973" i="34"/>
  <c r="X3989" i="34"/>
  <c r="X4005" i="34"/>
  <c r="X4021" i="34"/>
  <c r="X4037" i="34"/>
  <c r="X4053" i="34"/>
  <c r="X4069" i="34"/>
  <c r="X4085" i="34"/>
  <c r="X4101" i="34"/>
  <c r="X4117" i="34"/>
  <c r="X4133" i="34"/>
  <c r="X4149" i="34"/>
  <c r="X4165" i="34"/>
  <c r="X3474" i="34"/>
  <c r="X3491" i="34"/>
  <c r="X3507" i="34"/>
  <c r="X3523" i="34"/>
  <c r="X3539" i="34"/>
  <c r="X3555" i="34"/>
  <c r="X3571" i="34"/>
  <c r="X3587" i="34"/>
  <c r="X3603" i="34"/>
  <c r="X3619" i="34"/>
  <c r="X3635" i="34"/>
  <c r="X3654" i="34"/>
  <c r="X3670" i="34"/>
  <c r="X3686" i="34"/>
  <c r="X3702" i="34"/>
  <c r="X3718" i="34"/>
  <c r="X3734" i="34"/>
  <c r="X3750" i="34"/>
  <c r="X3766" i="34"/>
  <c r="X3782" i="34"/>
  <c r="X3798" i="34"/>
  <c r="X3814" i="34"/>
  <c r="X3830" i="34"/>
  <c r="X3846" i="34"/>
  <c r="X3862" i="34"/>
  <c r="X3878" i="34"/>
  <c r="X3894" i="34"/>
  <c r="X3910" i="34"/>
  <c r="X3926" i="34"/>
  <c r="X3942" i="34"/>
  <c r="X3958" i="34"/>
  <c r="X3974" i="34"/>
  <c r="X3990" i="34"/>
  <c r="X4006" i="34"/>
  <c r="X4022" i="34"/>
  <c r="X4038" i="34"/>
  <c r="X4054" i="34"/>
  <c r="X4070" i="34"/>
  <c r="X4086" i="34"/>
  <c r="X4102" i="34"/>
  <c r="X4118" i="34"/>
  <c r="X4134" i="34"/>
  <c r="X3461" i="34"/>
  <c r="X3484" i="34"/>
  <c r="X3500" i="34"/>
  <c r="X3516" i="34"/>
  <c r="X3532" i="34"/>
  <c r="X3548" i="34"/>
  <c r="X3564" i="34"/>
  <c r="X3580" i="34"/>
  <c r="X3596" i="34"/>
  <c r="X3612" i="34"/>
  <c r="X3628" i="34"/>
  <c r="X3644" i="34"/>
  <c r="X3663" i="34"/>
  <c r="X3679" i="34"/>
  <c r="X3695" i="34"/>
  <c r="X3711" i="34"/>
  <c r="X3727" i="34"/>
  <c r="X3743" i="34"/>
  <c r="X3759" i="34"/>
  <c r="X3775" i="34"/>
  <c r="X3791" i="34"/>
  <c r="X3807" i="34"/>
  <c r="X3823" i="34"/>
  <c r="X3839" i="34"/>
  <c r="X3855" i="34"/>
  <c r="X3871" i="34"/>
  <c r="X3887" i="34"/>
  <c r="X3903" i="34"/>
  <c r="X3919" i="34"/>
  <c r="X3935" i="34"/>
  <c r="X3951" i="34"/>
  <c r="X3967" i="34"/>
  <c r="X3983" i="34"/>
  <c r="X3999" i="34"/>
  <c r="X4015" i="34"/>
  <c r="X4031" i="34"/>
  <c r="X4047" i="34"/>
  <c r="X4063" i="34"/>
  <c r="X4079" i="34"/>
  <c r="X4095" i="34"/>
  <c r="X4111" i="34"/>
  <c r="X4127" i="34"/>
  <c r="X4143" i="34"/>
  <c r="X2452" i="34"/>
  <c r="X2379" i="34"/>
  <c r="X3432" i="34"/>
  <c r="X3273" i="34"/>
  <c r="X2847" i="34"/>
  <c r="X3056" i="34"/>
  <c r="X3193" i="34"/>
  <c r="X3338" i="34"/>
  <c r="X2848" i="34"/>
  <c r="X2992" i="34"/>
  <c r="X3133" i="34"/>
  <c r="X3247" i="34"/>
  <c r="X3327" i="34"/>
  <c r="X3407" i="34"/>
  <c r="X3471" i="34"/>
  <c r="X3493" i="34"/>
  <c r="X3533" i="34"/>
  <c r="X3581" i="34"/>
  <c r="X3621" i="34"/>
  <c r="X3645" i="34"/>
  <c r="X3672" i="34"/>
  <c r="X3692" i="34"/>
  <c r="X3712" i="34"/>
  <c r="X3736" i="34"/>
  <c r="X3756" i="34"/>
  <c r="X3776" i="34"/>
  <c r="X3800" i="34"/>
  <c r="X3820" i="34"/>
  <c r="X3840" i="34"/>
  <c r="X3864" i="34"/>
  <c r="X3884" i="34"/>
  <c r="X3904" i="34"/>
  <c r="X3928" i="34"/>
  <c r="X3948" i="34"/>
  <c r="X3968" i="34"/>
  <c r="X3992" i="34"/>
  <c r="X4012" i="34"/>
  <c r="X4032" i="34"/>
  <c r="X4056" i="34"/>
  <c r="X4076" i="34"/>
  <c r="X4096" i="34"/>
  <c r="X4120" i="34"/>
  <c r="X4140" i="34"/>
  <c r="X4160" i="34"/>
  <c r="X4184" i="34"/>
  <c r="X4204" i="34"/>
  <c r="X4224" i="34"/>
  <c r="X3473" i="34"/>
  <c r="X3494" i="34"/>
  <c r="X3514" i="34"/>
  <c r="X3538" i="34"/>
  <c r="X3558" i="34"/>
  <c r="X3578" i="34"/>
  <c r="X3602" i="34"/>
  <c r="X3622" i="34"/>
  <c r="X3642" i="34"/>
  <c r="X3669" i="34"/>
  <c r="X2781" i="34"/>
  <c r="X3357" i="34"/>
  <c r="X3080" i="34"/>
  <c r="X3398" i="34"/>
  <c r="X3021" i="34"/>
  <c r="X3263" i="34"/>
  <c r="X3439" i="34"/>
  <c r="X3501" i="34"/>
  <c r="X3589" i="34"/>
  <c r="X3656" i="34"/>
  <c r="X3696" i="34"/>
  <c r="X3740" i="34"/>
  <c r="X3784" i="34"/>
  <c r="X3824" i="34"/>
  <c r="X3868" i="34"/>
  <c r="X3912" i="34"/>
  <c r="X3952" i="34"/>
  <c r="X3996" i="34"/>
  <c r="X4040" i="34"/>
  <c r="X4080" i="34"/>
  <c r="X4124" i="34"/>
  <c r="X4168" i="34"/>
  <c r="X4208" i="34"/>
  <c r="X3478" i="34"/>
  <c r="X3522" i="34"/>
  <c r="X3562" i="34"/>
  <c r="X3606" i="34"/>
  <c r="X3653" i="34"/>
  <c r="X3689" i="34"/>
  <c r="X3717" i="34"/>
  <c r="X3749" i="34"/>
  <c r="X3773" i="34"/>
  <c r="X3801" i="34"/>
  <c r="X3833" i="34"/>
  <c r="X3853" i="34"/>
  <c r="X3873" i="34"/>
  <c r="X3897" i="34"/>
  <c r="X3917" i="34"/>
  <c r="X3937" i="34"/>
  <c r="X3961" i="34"/>
  <c r="X3981" i="34"/>
  <c r="X4001" i="34"/>
  <c r="X4025" i="34"/>
  <c r="X4045" i="34"/>
  <c r="X4065" i="34"/>
  <c r="X4089" i="34"/>
  <c r="X4109" i="34"/>
  <c r="X4129" i="34"/>
  <c r="X4153" i="34"/>
  <c r="X3458" i="34"/>
  <c r="X3487" i="34"/>
  <c r="X3511" i="34"/>
  <c r="X3531" i="34"/>
  <c r="X3551" i="34"/>
  <c r="X3575" i="34"/>
  <c r="X3595" i="34"/>
  <c r="X3615" i="34"/>
  <c r="X3639" i="34"/>
  <c r="X3662" i="34"/>
  <c r="X3682" i="34"/>
  <c r="X3706" i="34"/>
  <c r="X3726" i="34"/>
  <c r="X3746" i="34"/>
  <c r="X3770" i="34"/>
  <c r="X3790" i="34"/>
  <c r="X3810" i="34"/>
  <c r="X3834" i="34"/>
  <c r="X3854" i="34"/>
  <c r="X3874" i="34"/>
  <c r="X2505" i="34"/>
  <c r="X2842" i="34"/>
  <c r="X2931" i="34"/>
  <c r="X3226" i="34"/>
  <c r="X2876" i="34"/>
  <c r="X3174" i="34"/>
  <c r="X3343" i="34"/>
  <c r="X3438" i="34"/>
  <c r="X3549" i="34"/>
  <c r="X3629" i="34"/>
  <c r="X3676" i="34"/>
  <c r="X3720" i="34"/>
  <c r="X3760" i="34"/>
  <c r="X3804" i="34"/>
  <c r="X3848" i="34"/>
  <c r="X3888" i="34"/>
  <c r="X3932" i="34"/>
  <c r="X3976" i="34"/>
  <c r="X4016" i="34"/>
  <c r="X4060" i="34"/>
  <c r="X4104" i="34"/>
  <c r="X4144" i="34"/>
  <c r="X4188" i="34"/>
  <c r="X4232" i="34"/>
  <c r="X3498" i="34"/>
  <c r="X3542" i="34"/>
  <c r="X3586" i="34"/>
  <c r="X3626" i="34"/>
  <c r="X3673" i="34"/>
  <c r="X3705" i="34"/>
  <c r="X3733" i="34"/>
  <c r="X3757" i="34"/>
  <c r="X3789" i="34"/>
  <c r="X3817" i="34"/>
  <c r="X3841" i="34"/>
  <c r="X3865" i="34"/>
  <c r="X3885" i="34"/>
  <c r="X3905" i="34"/>
  <c r="X3929" i="34"/>
  <c r="X3949" i="34"/>
  <c r="X3969" i="34"/>
  <c r="X3993" i="34"/>
  <c r="X4013" i="34"/>
  <c r="X4033" i="34"/>
  <c r="X4057" i="34"/>
  <c r="X4077" i="34"/>
  <c r="X4097" i="34"/>
  <c r="X4121" i="34"/>
  <c r="X4141" i="34"/>
  <c r="X4161" i="34"/>
  <c r="X3479" i="34"/>
  <c r="X3499" i="34"/>
  <c r="X3519" i="34"/>
  <c r="X3543" i="34"/>
  <c r="X3563" i="34"/>
  <c r="X3583" i="34"/>
  <c r="X3607" i="34"/>
  <c r="X3627" i="34"/>
  <c r="X3647" i="34"/>
  <c r="X3674" i="34"/>
  <c r="X3694" i="34"/>
  <c r="X3714" i="34"/>
  <c r="X3738" i="34"/>
  <c r="X3758" i="34"/>
  <c r="X3778" i="34"/>
  <c r="X3802" i="34"/>
  <c r="X3822" i="34"/>
  <c r="X3842" i="34"/>
  <c r="X3866" i="34"/>
  <c r="X3886" i="34"/>
  <c r="X3906" i="34"/>
  <c r="X3930" i="34"/>
  <c r="X3950" i="34"/>
  <c r="X3970" i="34"/>
  <c r="X3994" i="34"/>
  <c r="X4014" i="34"/>
  <c r="X4034" i="34"/>
  <c r="X4058" i="34"/>
  <c r="X4078" i="34"/>
  <c r="X4098" i="34"/>
  <c r="X4122" i="34"/>
  <c r="X4142" i="34"/>
  <c r="X3480" i="34"/>
  <c r="X3504" i="34"/>
  <c r="X3524" i="34"/>
  <c r="H24" i="14"/>
  <c r="X4968" i="34"/>
  <c r="X4952" i="34"/>
  <c r="X4936" i="34"/>
  <c r="X4920" i="34"/>
  <c r="X4904" i="34"/>
  <c r="X4884" i="34"/>
  <c r="X4868" i="34"/>
  <c r="X4852" i="34"/>
  <c r="X4836" i="34"/>
  <c r="X4820" i="34"/>
  <c r="X4804" i="34"/>
  <c r="X4788" i="34"/>
  <c r="X4772" i="34"/>
  <c r="X4756" i="34"/>
  <c r="X4740" i="34"/>
  <c r="X4724" i="34"/>
  <c r="X4708" i="34"/>
  <c r="X4692" i="34"/>
  <c r="X4676" i="34"/>
  <c r="X4660" i="34"/>
  <c r="X4644" i="34"/>
  <c r="X4628" i="34"/>
  <c r="X4612" i="34"/>
  <c r="X4596" i="34"/>
  <c r="X4580" i="34"/>
  <c r="X4564" i="34"/>
  <c r="X4548" i="34"/>
  <c r="X4532" i="34"/>
  <c r="X4516" i="34"/>
  <c r="X4500" i="34"/>
  <c r="X4484" i="34"/>
  <c r="X4468" i="34"/>
  <c r="X4452" i="34"/>
  <c r="X4436" i="34"/>
  <c r="X4420" i="34"/>
  <c r="X4404" i="34"/>
  <c r="X4388" i="34"/>
  <c r="X4372" i="34"/>
  <c r="X4356" i="34"/>
  <c r="X4340" i="34"/>
  <c r="X4324" i="34"/>
  <c r="X4308" i="34"/>
  <c r="X4292" i="34"/>
  <c r="X4276" i="34"/>
  <c r="X4260" i="34"/>
  <c r="X4244" i="34"/>
  <c r="X4226" i="34"/>
  <c r="X4197" i="34"/>
  <c r="X4162" i="34"/>
  <c r="X4211" i="34"/>
  <c r="X4195" i="34"/>
  <c r="X4179" i="34"/>
  <c r="X4163" i="34"/>
  <c r="X4147" i="34"/>
  <c r="X4123" i="34"/>
  <c r="X4103" i="34"/>
  <c r="X4083" i="34"/>
  <c r="X4059" i="34"/>
  <c r="X4039" i="34"/>
  <c r="X4019" i="34"/>
  <c r="X3995" i="34"/>
  <c r="X3975" i="34"/>
  <c r="X3955" i="34"/>
  <c r="X3931" i="34"/>
  <c r="X3911" i="34"/>
  <c r="X3891" i="34"/>
  <c r="X3867" i="34"/>
  <c r="X3847" i="34"/>
  <c r="X3827" i="34"/>
  <c r="X3803" i="34"/>
  <c r="X3783" i="34"/>
  <c r="X3763" i="34"/>
  <c r="X3739" i="34"/>
  <c r="X3719" i="34"/>
  <c r="X3699" i="34"/>
  <c r="X3675" i="34"/>
  <c r="X3655" i="34"/>
  <c r="X3632" i="34"/>
  <c r="X3608" i="34"/>
  <c r="X3588" i="34"/>
  <c r="X3568" i="34"/>
  <c r="X3544" i="34"/>
  <c r="X3520" i="34"/>
  <c r="X3492" i="34"/>
  <c r="X3450" i="34"/>
  <c r="X4114" i="34"/>
  <c r="X4090" i="34"/>
  <c r="X4062" i="34"/>
  <c r="X4030" i="34"/>
  <c r="X4002" i="34"/>
  <c r="X3978" i="34"/>
  <c r="X3946" i="34"/>
  <c r="X3918" i="34"/>
  <c r="X3890" i="34"/>
  <c r="X3850" i="34"/>
  <c r="X3806" i="34"/>
  <c r="X3762" i="34"/>
  <c r="X3722" i="34"/>
  <c r="X3678" i="34"/>
  <c r="X3631" i="34"/>
  <c r="X3591" i="34"/>
  <c r="X3547" i="34"/>
  <c r="X3503" i="34"/>
  <c r="X3446" i="34"/>
  <c r="X4125" i="34"/>
  <c r="X4081" i="34"/>
  <c r="X4041" i="34"/>
  <c r="X3997" i="34"/>
  <c r="X3953" i="34"/>
  <c r="X3913" i="34"/>
  <c r="X3869" i="34"/>
  <c r="X3821" i="34"/>
  <c r="X3769" i="34"/>
  <c r="X3709" i="34"/>
  <c r="X3638" i="34"/>
  <c r="X3554" i="34"/>
  <c r="X3457" i="34"/>
  <c r="X4156" i="34"/>
  <c r="X4072" i="34"/>
  <c r="X3984" i="34"/>
  <c r="X3900" i="34"/>
  <c r="X3816" i="34"/>
  <c r="X3728" i="34"/>
  <c r="X3641" i="34"/>
  <c r="X3485" i="34"/>
  <c r="X3214" i="34"/>
  <c r="X3314" i="34"/>
  <c r="X3184" i="34"/>
  <c r="X1755" i="34"/>
  <c r="X1892" i="34"/>
  <c r="X1578" i="34"/>
  <c r="X1809" i="34"/>
  <c r="X1993" i="34"/>
  <c r="X2192" i="34"/>
  <c r="X2364" i="34"/>
  <c r="X2500" i="34"/>
  <c r="X2668" i="34"/>
  <c r="X2780" i="34"/>
  <c r="X2205" i="34"/>
  <c r="X2317" i="34"/>
  <c r="X2385" i="34"/>
  <c r="X2445" i="34"/>
  <c r="X2525" i="34"/>
  <c r="X2589" i="34"/>
  <c r="X2657" i="34"/>
  <c r="X2717" i="34"/>
  <c r="X2761" i="34"/>
  <c r="X2138" i="34"/>
  <c r="X2194" i="34"/>
  <c r="X2246" i="34"/>
  <c r="X2290" i="34"/>
  <c r="X2342" i="34"/>
  <c r="X2394" i="34"/>
  <c r="X2442" i="34"/>
  <c r="X2502" i="34"/>
  <c r="X2534" i="34"/>
  <c r="X2570" i="34"/>
  <c r="X2614" i="34"/>
  <c r="X2650" i="34"/>
  <c r="X2682" i="34"/>
  <c r="X2726" i="34"/>
  <c r="X2099" i="34"/>
  <c r="X2135" i="34"/>
  <c r="X2179" i="34"/>
  <c r="X2203" i="34"/>
  <c r="X2231" i="34"/>
  <c r="X2263" i="34"/>
  <c r="X2291" i="34"/>
  <c r="X2315" i="34"/>
  <c r="X2347" i="34"/>
  <c r="X2375" i="34"/>
  <c r="X2403" i="34"/>
  <c r="X2435" i="34"/>
  <c r="X2459" i="34"/>
  <c r="X2487" i="34"/>
  <c r="X2519" i="34"/>
  <c r="X2547" i="34"/>
  <c r="X2571" i="34"/>
  <c r="X2603" i="34"/>
  <c r="X2631" i="34"/>
  <c r="X2659" i="34"/>
  <c r="X2691" i="34"/>
  <c r="X2715" i="34"/>
  <c r="X2743" i="34"/>
  <c r="X2775" i="34"/>
  <c r="X2797" i="34"/>
  <c r="X2821" i="34"/>
  <c r="X2853" i="34"/>
  <c r="X2881" i="34"/>
  <c r="X2909" i="34"/>
  <c r="X2941" i="34"/>
  <c r="X2965" i="34"/>
  <c r="X2989" i="34"/>
  <c r="X3010" i="34"/>
  <c r="X3030" i="34"/>
  <c r="X3054" i="34"/>
  <c r="X3074" i="34"/>
  <c r="X3094" i="34"/>
  <c r="X3118" i="34"/>
  <c r="X3138" i="34"/>
  <c r="X3159" i="34"/>
  <c r="X3183" i="34"/>
  <c r="X3203" i="34"/>
  <c r="X3223" i="34"/>
  <c r="X3248" i="34"/>
  <c r="X3268" i="34"/>
  <c r="X3288" i="34"/>
  <c r="X3312" i="34"/>
  <c r="X3332" i="34"/>
  <c r="X3352" i="34"/>
  <c r="X3376" i="34"/>
  <c r="X3396" i="34"/>
  <c r="X3416" i="34"/>
  <c r="X1991" i="34"/>
  <c r="X1395" i="34"/>
  <c r="X1726" i="34"/>
  <c r="X2073" i="34"/>
  <c r="X2276" i="34"/>
  <c r="X2480" i="34"/>
  <c r="X2672" i="34"/>
  <c r="X2157" i="34"/>
  <c r="X2281" i="34"/>
  <c r="X2401" i="34"/>
  <c r="X2489" i="34"/>
  <c r="X2577" i="34"/>
  <c r="X2673" i="34"/>
  <c r="X2733" i="34"/>
  <c r="X2130" i="34"/>
  <c r="X2202" i="34"/>
  <c r="X2274" i="34"/>
  <c r="X2330" i="34"/>
  <c r="X2402" i="34"/>
  <c r="X2470" i="34"/>
  <c r="X2526" i="34"/>
  <c r="X2586" i="34"/>
  <c r="X2630" i="34"/>
  <c r="X2678" i="34"/>
  <c r="X2734" i="34"/>
  <c r="X2119" i="34"/>
  <c r="X2163" i="34"/>
  <c r="X2211" i="34"/>
  <c r="X2247" i="34"/>
  <c r="X2283" i="34"/>
  <c r="X2327" i="34"/>
  <c r="X2359" i="34"/>
  <c r="X2395" i="34"/>
  <c r="X2439" i="34"/>
  <c r="X2475" i="34"/>
  <c r="X2507" i="34"/>
  <c r="X2551" i="34"/>
  <c r="X2587" i="34"/>
  <c r="X2627" i="34"/>
  <c r="X2667" i="34"/>
  <c r="X2699" i="34"/>
  <c r="X2739" i="34"/>
  <c r="X2762" i="34"/>
  <c r="X2813" i="34"/>
  <c r="X2845" i="34"/>
  <c r="X2885" i="34"/>
  <c r="X2925" i="34"/>
  <c r="X2961" i="34"/>
  <c r="X2993" i="34"/>
  <c r="X3022" i="34"/>
  <c r="X3046" i="34"/>
  <c r="X3078" i="34"/>
  <c r="X3106" i="34"/>
  <c r="X3134" i="34"/>
  <c r="X3167" i="34"/>
  <c r="X3191" i="34"/>
  <c r="X3219" i="34"/>
  <c r="X3252" i="34"/>
  <c r="X3280" i="34"/>
  <c r="X3304" i="34"/>
  <c r="X3336" i="34"/>
  <c r="X3364" i="34"/>
  <c r="X3392" i="34"/>
  <c r="X3424" i="34"/>
  <c r="X3444" i="34"/>
  <c r="X3464" i="34"/>
  <c r="X2786" i="34"/>
  <c r="X2806" i="34"/>
  <c r="X2826" i="34"/>
  <c r="X2850" i="34"/>
  <c r="X2870" i="34"/>
  <c r="X2890" i="34"/>
  <c r="X2914" i="34"/>
  <c r="X2934" i="34"/>
  <c r="X2954" i="34"/>
  <c r="X2978" i="34"/>
  <c r="X2999" i="34"/>
  <c r="X3019" i="34"/>
  <c r="X3043" i="34"/>
  <c r="X3063" i="34"/>
  <c r="X3083" i="34"/>
  <c r="X3107" i="34"/>
  <c r="X3127" i="34"/>
  <c r="X3147" i="34"/>
  <c r="X3172" i="34"/>
  <c r="X3188" i="34"/>
  <c r="X3204" i="34"/>
  <c r="X3220" i="34"/>
  <c r="X3237" i="34"/>
  <c r="X3253" i="34"/>
  <c r="X3269" i="34"/>
  <c r="X3285" i="34"/>
  <c r="X3301" i="34"/>
  <c r="X3317" i="34"/>
  <c r="X3333" i="34"/>
  <c r="X3349" i="34"/>
  <c r="X3365" i="34"/>
  <c r="X3381" i="34"/>
  <c r="X3397" i="34"/>
  <c r="X3413" i="34"/>
  <c r="X3429" i="34"/>
  <c r="X3445" i="34"/>
  <c r="X2778" i="34"/>
  <c r="X2795" i="34"/>
  <c r="X2811" i="34"/>
  <c r="X2827" i="34"/>
  <c r="X2843" i="34"/>
  <c r="X2859" i="34"/>
  <c r="X2875" i="34"/>
  <c r="X2891" i="34"/>
  <c r="X2907" i="34"/>
  <c r="X2923" i="34"/>
  <c r="X2939" i="34"/>
  <c r="X2955" i="34"/>
  <c r="X2971" i="34"/>
  <c r="X2987" i="34"/>
  <c r="X3004" i="34"/>
  <c r="X3020" i="34"/>
  <c r="X3036" i="34"/>
  <c r="X3052" i="34"/>
  <c r="X3068" i="34"/>
  <c r="X3084" i="34"/>
  <c r="X3100" i="34"/>
  <c r="X3116" i="34"/>
  <c r="X3132" i="34"/>
  <c r="X3148" i="34"/>
  <c r="X3165" i="34"/>
  <c r="X3181" i="34"/>
  <c r="X3197" i="34"/>
  <c r="X3213" i="34"/>
  <c r="X3230" i="34"/>
  <c r="X3246" i="34"/>
  <c r="X3262" i="34"/>
  <c r="X3278" i="34"/>
  <c r="X3294" i="34"/>
  <c r="X3310" i="34"/>
  <c r="X3326" i="34"/>
  <c r="X3342" i="34"/>
  <c r="X3358" i="34"/>
  <c r="X3374" i="34"/>
  <c r="X3390" i="34"/>
  <c r="X3406" i="34"/>
  <c r="X3422" i="34"/>
  <c r="X2773" i="34"/>
  <c r="X2792" i="34"/>
  <c r="X2808" i="34"/>
  <c r="X2824" i="34"/>
  <c r="X2840" i="34"/>
  <c r="X2856" i="34"/>
  <c r="X2872" i="34"/>
  <c r="X2888" i="34"/>
  <c r="X2904" i="34"/>
  <c r="X2920" i="34"/>
  <c r="X2936" i="34"/>
  <c r="X2952" i="34"/>
  <c r="X2968" i="34"/>
  <c r="X2984" i="34"/>
  <c r="X3001" i="34"/>
  <c r="X3017" i="34"/>
  <c r="X3033" i="34"/>
  <c r="X3049" i="34"/>
  <c r="X3065" i="34"/>
  <c r="X3081" i="34"/>
  <c r="X3097" i="34"/>
  <c r="X3113" i="34"/>
  <c r="X3129" i="34"/>
  <c r="X3145" i="34"/>
  <c r="X3162" i="34"/>
  <c r="X3178" i="34"/>
  <c r="X3194" i="34"/>
  <c r="X1609" i="34"/>
  <c r="X1590" i="34"/>
  <c r="X1965" i="34"/>
  <c r="X2356" i="34"/>
  <c r="X2588" i="34"/>
  <c r="X2133" i="34"/>
  <c r="X2333" i="34"/>
  <c r="X2441" i="34"/>
  <c r="X2553" i="34"/>
  <c r="X2693" i="34"/>
  <c r="X2102" i="34"/>
  <c r="X2170" i="34"/>
  <c r="X2278" i="34"/>
  <c r="X2362" i="34"/>
  <c r="X2458" i="34"/>
  <c r="X2542" i="34"/>
  <c r="X2598" i="34"/>
  <c r="X2670" i="34"/>
  <c r="X2742" i="34"/>
  <c r="X2147" i="34"/>
  <c r="X2199" i="34"/>
  <c r="X2251" i="34"/>
  <c r="X2307" i="34"/>
  <c r="X2355" i="34"/>
  <c r="X2411" i="34"/>
  <c r="X2455" i="34"/>
  <c r="X2503" i="34"/>
  <c r="X2563" i="34"/>
  <c r="X2611" i="34"/>
  <c r="X2651" i="34"/>
  <c r="X2711" i="34"/>
  <c r="X2759" i="34"/>
  <c r="X2801" i="34"/>
  <c r="X2861" i="34"/>
  <c r="X2901" i="34"/>
  <c r="X2949" i="34"/>
  <c r="X2998" i="34"/>
  <c r="X3038" i="34"/>
  <c r="X3070" i="34"/>
  <c r="X3110" i="34"/>
  <c r="X3150" i="34"/>
  <c r="X3187" i="34"/>
  <c r="X3232" i="34"/>
  <c r="X3264" i="34"/>
  <c r="X3300" i="34"/>
  <c r="X3344" i="34"/>
  <c r="X3380" i="34"/>
  <c r="X3412" i="34"/>
  <c r="X3448" i="34"/>
  <c r="X2766" i="34"/>
  <c r="X2802" i="34"/>
  <c r="X2834" i="34"/>
  <c r="X2858" i="34"/>
  <c r="X2886" i="34"/>
  <c r="X2918" i="34"/>
  <c r="X2946" i="34"/>
  <c r="X2970" i="34"/>
  <c r="X3003" i="34"/>
  <c r="X3031" i="34"/>
  <c r="X3059" i="34"/>
  <c r="X3091" i="34"/>
  <c r="X3115" i="34"/>
  <c r="X3143" i="34"/>
  <c r="X3176" i="34"/>
  <c r="X3196" i="34"/>
  <c r="X3216" i="34"/>
  <c r="X3241" i="34"/>
  <c r="X3261" i="34"/>
  <c r="X3281" i="34"/>
  <c r="X3305" i="34"/>
  <c r="X3325" i="34"/>
  <c r="X3345" i="34"/>
  <c r="X3369" i="34"/>
  <c r="X3389" i="34"/>
  <c r="X3409" i="34"/>
  <c r="X3433" i="34"/>
  <c r="X3453" i="34"/>
  <c r="X2791" i="34"/>
  <c r="X2815" i="34"/>
  <c r="X2835" i="34"/>
  <c r="X2855" i="34"/>
  <c r="X2879" i="34"/>
  <c r="X2899" i="34"/>
  <c r="X2919" i="34"/>
  <c r="X2943" i="34"/>
  <c r="X2963" i="34"/>
  <c r="X2983" i="34"/>
  <c r="X3008" i="34"/>
  <c r="X3028" i="34"/>
  <c r="X3048" i="34"/>
  <c r="X3072" i="34"/>
  <c r="X3092" i="34"/>
  <c r="X3112" i="34"/>
  <c r="X3136" i="34"/>
  <c r="X3156" i="34"/>
  <c r="X3177" i="34"/>
  <c r="X3201" i="34"/>
  <c r="X3221" i="34"/>
  <c r="X3242" i="34"/>
  <c r="X3266" i="34"/>
  <c r="X3286" i="34"/>
  <c r="X3306" i="34"/>
  <c r="X3330" i="34"/>
  <c r="X3350" i="34"/>
  <c r="X3370" i="34"/>
  <c r="X3394" i="34"/>
  <c r="X3414" i="34"/>
  <c r="X3434" i="34"/>
  <c r="X2796" i="34"/>
  <c r="X2816" i="34"/>
  <c r="X2836" i="34"/>
  <c r="X2860" i="34"/>
  <c r="X2880" i="34"/>
  <c r="X2900" i="34"/>
  <c r="X2924" i="34"/>
  <c r="X2944" i="34"/>
  <c r="X2964" i="34"/>
  <c r="X2988" i="34"/>
  <c r="X3009" i="34"/>
  <c r="X3029" i="34"/>
  <c r="X3053" i="34"/>
  <c r="X3073" i="34"/>
  <c r="X3093" i="34"/>
  <c r="X3117" i="34"/>
  <c r="X1888" i="34"/>
  <c r="X1662" i="34"/>
  <c r="X2077" i="34"/>
  <c r="X2396" i="34"/>
  <c r="X2608" i="34"/>
  <c r="X2189" i="34"/>
  <c r="X2353" i="34"/>
  <c r="X2473" i="34"/>
  <c r="X2601" i="34"/>
  <c r="X2697" i="34"/>
  <c r="X2118" i="34"/>
  <c r="X2214" i="34"/>
  <c r="X2310" i="34"/>
  <c r="X2386" i="34"/>
  <c r="X2482" i="34"/>
  <c r="X2554" i="34"/>
  <c r="X2618" i="34"/>
  <c r="X2698" i="34"/>
  <c r="X2758" i="34"/>
  <c r="X2159" i="34"/>
  <c r="X2219" i="34"/>
  <c r="X2267" i="34"/>
  <c r="X2311" i="34"/>
  <c r="X2371" i="34"/>
  <c r="X2419" i="34"/>
  <c r="X2467" i="34"/>
  <c r="X2523" i="34"/>
  <c r="X2567" i="34"/>
  <c r="X2615" i="34"/>
  <c r="X2675" i="34"/>
  <c r="X2723" i="34"/>
  <c r="X2763" i="34"/>
  <c r="X2817" i="34"/>
  <c r="X2865" i="34"/>
  <c r="X2917" i="34"/>
  <c r="X2973" i="34"/>
  <c r="X3006" i="34"/>
  <c r="X3042" i="34"/>
  <c r="X3086" i="34"/>
  <c r="X3122" i="34"/>
  <c r="X3154" i="34"/>
  <c r="X3199" i="34"/>
  <c r="X3236" i="34"/>
  <c r="X3272" i="34"/>
  <c r="X3316" i="34"/>
  <c r="X3348" i="34"/>
  <c r="X3384" i="34"/>
  <c r="X3428" i="34"/>
  <c r="X3456" i="34"/>
  <c r="X2777" i="34"/>
  <c r="X2810" i="34"/>
  <c r="X2838" i="34"/>
  <c r="X2866" i="34"/>
  <c r="X2898" i="34"/>
  <c r="X2922" i="34"/>
  <c r="X2950" i="34"/>
  <c r="X2982" i="34"/>
  <c r="X3011" i="34"/>
  <c r="X3035" i="34"/>
  <c r="X3067" i="34"/>
  <c r="X3095" i="34"/>
  <c r="X3123" i="34"/>
  <c r="X3155" i="34"/>
  <c r="X3180" i="34"/>
  <c r="X3200" i="34"/>
  <c r="X3224" i="34"/>
  <c r="X3245" i="34"/>
  <c r="X3265" i="34"/>
  <c r="X3289" i="34"/>
  <c r="X3309" i="34"/>
  <c r="X3329" i="34"/>
  <c r="X3353" i="34"/>
  <c r="X3373" i="34"/>
  <c r="X3393" i="34"/>
  <c r="X3417" i="34"/>
  <c r="X3437" i="34"/>
  <c r="X2770" i="34"/>
  <c r="X2799" i="34"/>
  <c r="X2819" i="34"/>
  <c r="X2839" i="34"/>
  <c r="X2863" i="34"/>
  <c r="X2883" i="34"/>
  <c r="X2903" i="34"/>
  <c r="X2927" i="34"/>
  <c r="X2947" i="34"/>
  <c r="X1544" i="34"/>
  <c r="X1465" i="34"/>
  <c r="X1933" i="34"/>
  <c r="X2244" i="34"/>
  <c r="X2544" i="34"/>
  <c r="X2756" i="34"/>
  <c r="X2269" i="34"/>
  <c r="X2429" i="34"/>
  <c r="X2545" i="34"/>
  <c r="X2637" i="34"/>
  <c r="X2757" i="34"/>
  <c r="X2166" i="34"/>
  <c r="X2250" i="34"/>
  <c r="X2358" i="34"/>
  <c r="X2426" i="34"/>
  <c r="X2510" i="34"/>
  <c r="X2590" i="34"/>
  <c r="X2654" i="34"/>
  <c r="X2714" i="34"/>
  <c r="X2127" i="34"/>
  <c r="X2187" i="34"/>
  <c r="X2243" i="34"/>
  <c r="X2295" i="34"/>
  <c r="X2339" i="34"/>
  <c r="X2391" i="34"/>
  <c r="X2443" i="34"/>
  <c r="X2499" i="34"/>
  <c r="X2539" i="34"/>
  <c r="X2595" i="34"/>
  <c r="X2647" i="34"/>
  <c r="X2695" i="34"/>
  <c r="X2755" i="34"/>
  <c r="X2789" i="34"/>
  <c r="X2837" i="34"/>
  <c r="X2897" i="34"/>
  <c r="X2945" i="34"/>
  <c r="X2981" i="34"/>
  <c r="X3026" i="34"/>
  <c r="X3062" i="34"/>
  <c r="X3102" i="34"/>
  <c r="X3142" i="34"/>
  <c r="X3175" i="34"/>
  <c r="X3215" i="34"/>
  <c r="X3256" i="34"/>
  <c r="X3296" i="34"/>
  <c r="X3328" i="34"/>
  <c r="X3368" i="34"/>
  <c r="X3408" i="34"/>
  <c r="X3440" i="34"/>
  <c r="X3472" i="34"/>
  <c r="X2794" i="34"/>
  <c r="X2822" i="34"/>
  <c r="X2854" i="34"/>
  <c r="X2882" i="34"/>
  <c r="X2906" i="34"/>
  <c r="X2938" i="34"/>
  <c r="X2966" i="34"/>
  <c r="X2995" i="34"/>
  <c r="X3027" i="34"/>
  <c r="X3051" i="34"/>
  <c r="X3079" i="34"/>
  <c r="X3111" i="34"/>
  <c r="X3139" i="34"/>
  <c r="X3164" i="34"/>
  <c r="X3192" i="34"/>
  <c r="X3212" i="34"/>
  <c r="X3233" i="34"/>
  <c r="X3257" i="34"/>
  <c r="X3277" i="34"/>
  <c r="X3297" i="34"/>
  <c r="X3321" i="34"/>
  <c r="X3341" i="34"/>
  <c r="X1817" i="34"/>
  <c r="X2249" i="34"/>
  <c r="X2729" i="34"/>
  <c r="X2422" i="34"/>
  <c r="X2702" i="34"/>
  <c r="X2275" i="34"/>
  <c r="X2483" i="34"/>
  <c r="X2679" i="34"/>
  <c r="X2877" i="34"/>
  <c r="X3058" i="34"/>
  <c r="X3207" i="34"/>
  <c r="X3360" i="34"/>
  <c r="X2790" i="34"/>
  <c r="X2902" i="34"/>
  <c r="X3015" i="34"/>
  <c r="X3131" i="34"/>
  <c r="X3229" i="34"/>
  <c r="X3313" i="34"/>
  <c r="X3377" i="34"/>
  <c r="X3421" i="34"/>
  <c r="X2783" i="34"/>
  <c r="X2823" i="34"/>
  <c r="X2867" i="34"/>
  <c r="X2911" i="34"/>
  <c r="X2951" i="34"/>
  <c r="X2979" i="34"/>
  <c r="X3012" i="34"/>
  <c r="X3040" i="34"/>
  <c r="X3064" i="34"/>
  <c r="X3096" i="34"/>
  <c r="X3124" i="34"/>
  <c r="X3152" i="34"/>
  <c r="X3185" i="34"/>
  <c r="X3209" i="34"/>
  <c r="X3238" i="34"/>
  <c r="X3270" i="34"/>
  <c r="X3298" i="34"/>
  <c r="X3322" i="34"/>
  <c r="X3354" i="34"/>
  <c r="X3382" i="34"/>
  <c r="X3410" i="34"/>
  <c r="X2779" i="34"/>
  <c r="X2804" i="34"/>
  <c r="X2832" i="34"/>
  <c r="X2864" i="34"/>
  <c r="X2892" i="34"/>
  <c r="X2916" i="34"/>
  <c r="X2948" i="34"/>
  <c r="X2976" i="34"/>
  <c r="X3005" i="34"/>
  <c r="X3037" i="34"/>
  <c r="X3061" i="34"/>
  <c r="X3089" i="34"/>
  <c r="X3121" i="34"/>
  <c r="X3141" i="34"/>
  <c r="X3166" i="34"/>
  <c r="X3186" i="34"/>
  <c r="X3206" i="34"/>
  <c r="X3222" i="34"/>
  <c r="X3239" i="34"/>
  <c r="X3255" i="34"/>
  <c r="X3271" i="34"/>
  <c r="X3287" i="34"/>
  <c r="X3303" i="34"/>
  <c r="X3319" i="34"/>
  <c r="X3335" i="34"/>
  <c r="X3351" i="34"/>
  <c r="X3367" i="34"/>
  <c r="X3383" i="34"/>
  <c r="X3399" i="34"/>
  <c r="X3415" i="34"/>
  <c r="X3431" i="34"/>
  <c r="X2140" i="34"/>
  <c r="X2377" i="34"/>
  <c r="X2162" i="34"/>
  <c r="X2506" i="34"/>
  <c r="X2103" i="34"/>
  <c r="X2331" i="34"/>
  <c r="X2531" i="34"/>
  <c r="X2731" i="34"/>
  <c r="X2929" i="34"/>
  <c r="X3090" i="34"/>
  <c r="X3240" i="34"/>
  <c r="X3400" i="34"/>
  <c r="X2818" i="34"/>
  <c r="X2930" i="34"/>
  <c r="X3047" i="34"/>
  <c r="X3160" i="34"/>
  <c r="X3249" i="34"/>
  <c r="X3337" i="34"/>
  <c r="X3385" i="34"/>
  <c r="X3425" i="34"/>
  <c r="X2787" i="34"/>
  <c r="X2831" i="34"/>
  <c r="X2871" i="34"/>
  <c r="X2915" i="34"/>
  <c r="X2959" i="34"/>
  <c r="X2991" i="34"/>
  <c r="X3016" i="34"/>
  <c r="X3044" i="34"/>
  <c r="X3076" i="34"/>
  <c r="X3104" i="34"/>
  <c r="X3128" i="34"/>
  <c r="X3161" i="34"/>
  <c r="X3189" i="34"/>
  <c r="X3217" i="34"/>
  <c r="X3250" i="34"/>
  <c r="X3274" i="34"/>
  <c r="X3302" i="34"/>
  <c r="X3334" i="34"/>
  <c r="X3362" i="34"/>
  <c r="X3386" i="34"/>
  <c r="X3418" i="34"/>
  <c r="X2784" i="34"/>
  <c r="X2812" i="34"/>
  <c r="X2844" i="34"/>
  <c r="X2868" i="34"/>
  <c r="X2896" i="34"/>
  <c r="X2928" i="34"/>
  <c r="X2956" i="34"/>
  <c r="X2980" i="34"/>
  <c r="X3013" i="34"/>
  <c r="X3041" i="34"/>
  <c r="X3069" i="34"/>
  <c r="X3101" i="34"/>
  <c r="X3125" i="34"/>
  <c r="X3149" i="34"/>
  <c r="X3170" i="34"/>
  <c r="X3190" i="34"/>
  <c r="X3210" i="34"/>
  <c r="X3227" i="34"/>
  <c r="X3243" i="34"/>
  <c r="X3259" i="34"/>
  <c r="X3275" i="34"/>
  <c r="X3291" i="34"/>
  <c r="X3307" i="34"/>
  <c r="X3323" i="34"/>
  <c r="X3339" i="34"/>
  <c r="X3355" i="34"/>
  <c r="X3371" i="34"/>
  <c r="X3387" i="34"/>
  <c r="X3403" i="34"/>
  <c r="X3419" i="34"/>
  <c r="X3435" i="34"/>
  <c r="X3451" i="34"/>
  <c r="X3467" i="34"/>
  <c r="X3454" i="34"/>
  <c r="X3481" i="34"/>
  <c r="X3497" i="34"/>
  <c r="X3513" i="34"/>
  <c r="X3529" i="34"/>
  <c r="X3545" i="34"/>
  <c r="X3561" i="34"/>
  <c r="X3577" i="34"/>
  <c r="X3593" i="34"/>
  <c r="X3609" i="34"/>
  <c r="X3625" i="34"/>
  <c r="X2064" i="34"/>
  <c r="X2708" i="34"/>
  <c r="X2633" i="34"/>
  <c r="X2314" i="34"/>
  <c r="X2638" i="34"/>
  <c r="X2227" i="34"/>
  <c r="X2423" i="34"/>
  <c r="X2635" i="34"/>
  <c r="X2833" i="34"/>
  <c r="X3014" i="34"/>
  <c r="X3171" i="34"/>
  <c r="X3320" i="34"/>
  <c r="X3460" i="34"/>
  <c r="X2874" i="34"/>
  <c r="X2986" i="34"/>
  <c r="X3099" i="34"/>
  <c r="X3208" i="34"/>
  <c r="X3293" i="34"/>
  <c r="X3361" i="34"/>
  <c r="X3405" i="34"/>
  <c r="X3449" i="34"/>
  <c r="X2807" i="34"/>
  <c r="X2851" i="34"/>
  <c r="X2895" i="34"/>
  <c r="X2935" i="34"/>
  <c r="X2975" i="34"/>
  <c r="X3000" i="34"/>
  <c r="X3032" i="34"/>
  <c r="X3060" i="34"/>
  <c r="X3088" i="34"/>
  <c r="X3120" i="34"/>
  <c r="X3144" i="34"/>
  <c r="X3173" i="34"/>
  <c r="X3205" i="34"/>
  <c r="X3234" i="34"/>
  <c r="X3258" i="34"/>
  <c r="X3290" i="34"/>
  <c r="X3318" i="34"/>
  <c r="X3346" i="34"/>
  <c r="X3378" i="34"/>
  <c r="X3402" i="34"/>
  <c r="X3430" i="34"/>
  <c r="X2800" i="34"/>
  <c r="X2828" i="34"/>
  <c r="X2852" i="34"/>
  <c r="X2884" i="34"/>
  <c r="X2912" i="34"/>
  <c r="X2940" i="34"/>
  <c r="X2972" i="34"/>
  <c r="X2997" i="34"/>
  <c r="X3025" i="34"/>
  <c r="X3057" i="34"/>
  <c r="X3085" i="34"/>
  <c r="X3109" i="34"/>
  <c r="X3137" i="34"/>
  <c r="X3157" i="34"/>
  <c r="X3182" i="34"/>
  <c r="X3202" i="34"/>
  <c r="X3218" i="34"/>
  <c r="X3235" i="34"/>
  <c r="X3251" i="34"/>
  <c r="X3267" i="34"/>
  <c r="X3283" i="34"/>
  <c r="X3299" i="34"/>
  <c r="X3315" i="34"/>
  <c r="X3331" i="34"/>
  <c r="X3347" i="34"/>
  <c r="X3363" i="34"/>
  <c r="X3379" i="34"/>
  <c r="X3395" i="34"/>
  <c r="X3411" i="34"/>
  <c r="X3427" i="34"/>
  <c r="X3443" i="34"/>
  <c r="X3459" i="34"/>
  <c r="X3475" i="34"/>
  <c r="X3470" i="34"/>
  <c r="X3489" i="34"/>
  <c r="X3505" i="34"/>
  <c r="X3521" i="34"/>
  <c r="X3537" i="34"/>
  <c r="X3553" i="34"/>
  <c r="X3569" i="34"/>
  <c r="X3585" i="34"/>
  <c r="X3601" i="34"/>
  <c r="X3617" i="34"/>
  <c r="X2010" i="34"/>
  <c r="X1533" i="34"/>
  <c r="X1952" i="34"/>
  <c r="X1514" i="34"/>
  <c r="X1702" i="34"/>
  <c r="X1889" i="34"/>
  <c r="X2049" i="34"/>
  <c r="X2164" i="34"/>
  <c r="X2300" i="34"/>
  <c r="X2436" i="34"/>
  <c r="X2540" i="34"/>
  <c r="X2624" i="34"/>
  <c r="X2736" i="34"/>
  <c r="X2149" i="34"/>
  <c r="X2221" i="34"/>
  <c r="X2313" i="34"/>
  <c r="X2361" i="34"/>
  <c r="X2409" i="34"/>
  <c r="X2465" i="34"/>
  <c r="X2513" i="34"/>
  <c r="X2557" i="34"/>
  <c r="X2617" i="34"/>
  <c r="X2665" i="34"/>
  <c r="X2709" i="34"/>
  <c r="X2749" i="34"/>
  <c r="X2106" i="34"/>
  <c r="X2146" i="34"/>
  <c r="X2186" i="34"/>
  <c r="X2226" i="34"/>
  <c r="X2258" i="34"/>
  <c r="X2298" i="34"/>
  <c r="X2338" i="34"/>
  <c r="X2374" i="34"/>
  <c r="X2418" i="34"/>
  <c r="X2450" i="34"/>
  <c r="X2486" i="34"/>
  <c r="X2522" i="34"/>
  <c r="X2550" i="34"/>
  <c r="X2574" i="34"/>
  <c r="X2606" i="34"/>
  <c r="X2634" i="34"/>
  <c r="X2662" i="34"/>
  <c r="X2694" i="34"/>
  <c r="X2718" i="34"/>
  <c r="X2746" i="34"/>
  <c r="X2115" i="34"/>
  <c r="X2143" i="34"/>
  <c r="X2167" i="34"/>
  <c r="X2195" i="34"/>
  <c r="X2215" i="34"/>
  <c r="X2235" i="34"/>
  <c r="X2259" i="34"/>
  <c r="X2279" i="34"/>
  <c r="X2299" i="34"/>
  <c r="X2323" i="34"/>
  <c r="X2343" i="34"/>
  <c r="X2363" i="34"/>
  <c r="X2387" i="34"/>
  <c r="X2407" i="34"/>
  <c r="X2427" i="34"/>
  <c r="X2451" i="34"/>
  <c r="X2471" i="34"/>
  <c r="X2491" i="34"/>
  <c r="X2515" i="34"/>
  <c r="X2535" i="34"/>
  <c r="X2555" i="34"/>
  <c r="X2579" i="34"/>
  <c r="X2599" i="34"/>
  <c r="X2619" i="34"/>
  <c r="X2643" i="34"/>
  <c r="X2663" i="34"/>
  <c r="X2683" i="34"/>
  <c r="X2707" i="34"/>
  <c r="X2727" i="34"/>
  <c r="X2747" i="34"/>
  <c r="X2771" i="34"/>
  <c r="X2785" i="34"/>
  <c r="X2805" i="34"/>
  <c r="X2829" i="34"/>
  <c r="X2849" i="34"/>
  <c r="X2869" i="34"/>
  <c r="X2893" i="34"/>
  <c r="X2913" i="34"/>
  <c r="X2933" i="34"/>
  <c r="X2957" i="34"/>
  <c r="X1215" i="34"/>
  <c r="X1644" i="34"/>
  <c r="X2059" i="34"/>
  <c r="X1832" i="34"/>
  <c r="X2000" i="34"/>
  <c r="X1411" i="34"/>
  <c r="X1550" i="34"/>
  <c r="X1658" i="34"/>
  <c r="X1745" i="34"/>
  <c r="X1857" i="34"/>
  <c r="X1953" i="34"/>
  <c r="X2017" i="34"/>
  <c r="X2108" i="34"/>
  <c r="X2188" i="34"/>
  <c r="X2252" i="34"/>
  <c r="X2336" i="34"/>
  <c r="X2412" i="34"/>
  <c r="X2460" i="34"/>
  <c r="X2524" i="34"/>
  <c r="X2580" i="34"/>
  <c r="X2628" i="34"/>
  <c r="X2692" i="34"/>
  <c r="X2752" i="34"/>
  <c r="X2113" i="34"/>
  <c r="X2173" i="34"/>
  <c r="X2217" i="34"/>
  <c r="X2253" i="34"/>
  <c r="X2301" i="34"/>
  <c r="X2337" i="34"/>
  <c r="X2365" i="34"/>
  <c r="X2397" i="34"/>
  <c r="X2425" i="34"/>
  <c r="X2449" i="34"/>
  <c r="X2481" i="34"/>
  <c r="X2509" i="34"/>
  <c r="X2537" i="34"/>
  <c r="X2569" i="34"/>
  <c r="X2593" i="34"/>
  <c r="X2621" i="34"/>
  <c r="X2653" i="34"/>
  <c r="X2681" i="34"/>
  <c r="X2701" i="34"/>
  <c r="X2725" i="34"/>
  <c r="X2745" i="34"/>
  <c r="X2765" i="34"/>
  <c r="X2114" i="34"/>
  <c r="X2134" i="34"/>
  <c r="X2154" i="34"/>
  <c r="X2178" i="34"/>
  <c r="X2198" i="34"/>
  <c r="X2218" i="34"/>
  <c r="X2242" i="34"/>
  <c r="X2262" i="34"/>
  <c r="X2282" i="34"/>
  <c r="X2306" i="34"/>
  <c r="X2326" i="34"/>
  <c r="X2346" i="34"/>
  <c r="X2370" i="34"/>
  <c r="X2390" i="34"/>
  <c r="X2410" i="34"/>
  <c r="X2434" i="34"/>
  <c r="X2454" i="34"/>
  <c r="X2474" i="34"/>
  <c r="X2498" i="34"/>
  <c r="X2514" i="34"/>
  <c r="X2530" i="34"/>
  <c r="X2546" i="34"/>
  <c r="X2562" i="34"/>
  <c r="X2578" i="34"/>
  <c r="X2594" i="34"/>
  <c r="X2610" i="34"/>
  <c r="X2626" i="34"/>
  <c r="X2642" i="34"/>
  <c r="X2658" i="34"/>
  <c r="X2674" i="34"/>
  <c r="X2690" i="34"/>
  <c r="X2706" i="34"/>
  <c r="X2722" i="34"/>
  <c r="X2738" i="34"/>
  <c r="X2754" i="34"/>
  <c r="X2107" i="34"/>
  <c r="X2123" i="34"/>
  <c r="X2139" i="34"/>
  <c r="X2155" i="34"/>
  <c r="X2171" i="34"/>
  <c r="X1487" i="34"/>
  <c r="X1911" i="34"/>
  <c r="X1681" i="34"/>
  <c r="X2004" i="34"/>
  <c r="X1502" i="34"/>
  <c r="X1630" i="34"/>
  <c r="X1785" i="34"/>
  <c r="X1897" i="34"/>
  <c r="X2013" i="34"/>
  <c r="X2128" i="34"/>
  <c r="X2224" i="34"/>
  <c r="X2308" i="34"/>
  <c r="X2416" i="34"/>
  <c r="X2496" i="34"/>
  <c r="X2564" i="34"/>
  <c r="X2652" i="34"/>
  <c r="X2716" i="34"/>
  <c r="X2109" i="34"/>
  <c r="X2185" i="34"/>
  <c r="X2237" i="34"/>
  <c r="X2285" i="34"/>
  <c r="X2345" i="34"/>
  <c r="X2381" i="34"/>
  <c r="X2417" i="34"/>
  <c r="X2461" i="34"/>
  <c r="X2493" i="34"/>
  <c r="X2529" i="34"/>
  <c r="X2573" i="34"/>
  <c r="X2609" i="34"/>
  <c r="X2641" i="34"/>
  <c r="X2685" i="34"/>
  <c r="X2713" i="34"/>
  <c r="X2741" i="34"/>
  <c r="X2098" i="34"/>
  <c r="X2122" i="34"/>
  <c r="X2150" i="34"/>
  <c r="X2182" i="34"/>
  <c r="X2210" i="34"/>
  <c r="X2234" i="34"/>
  <c r="X2266" i="34"/>
  <c r="X2294" i="34"/>
  <c r="X2322" i="34"/>
  <c r="X2354" i="34"/>
  <c r="X2378" i="34"/>
  <c r="X2406" i="34"/>
  <c r="X2438" i="34"/>
  <c r="X2466" i="34"/>
  <c r="X2490" i="34"/>
  <c r="X2518" i="34"/>
  <c r="X2538" i="34"/>
  <c r="X2558" i="34"/>
  <c r="X2582" i="34"/>
  <c r="X2602" i="34"/>
  <c r="X2622" i="34"/>
  <c r="X2646" i="34"/>
  <c r="X2666" i="34"/>
  <c r="X2686" i="34"/>
  <c r="X2710" i="34"/>
  <c r="X2730" i="34"/>
  <c r="X2750" i="34"/>
  <c r="X2111" i="34"/>
  <c r="X2131" i="34"/>
  <c r="X2151" i="34"/>
  <c r="X2175" i="34"/>
  <c r="X2191" i="34"/>
  <c r="X2207" i="34"/>
  <c r="X2223" i="34"/>
  <c r="X2239" i="34"/>
  <c r="X2255" i="34"/>
  <c r="X2271" i="34"/>
  <c r="X2287" i="34"/>
  <c r="X2303" i="34"/>
  <c r="X2319" i="34"/>
  <c r="X2335" i="34"/>
  <c r="X2351" i="34"/>
  <c r="X2367" i="34"/>
  <c r="X2383" i="34"/>
  <c r="X2399" i="34"/>
  <c r="X2415" i="34"/>
  <c r="X2431" i="34"/>
  <c r="X2447" i="34"/>
  <c r="X2463" i="34"/>
  <c r="X2479" i="34"/>
  <c r="X2495" i="34"/>
  <c r="X2511" i="34"/>
  <c r="X2527" i="34"/>
  <c r="X2543" i="34"/>
  <c r="X2559" i="34"/>
  <c r="X2575" i="34"/>
  <c r="X2591" i="34"/>
  <c r="X2607" i="34"/>
  <c r="X2623" i="34"/>
  <c r="X2639" i="34"/>
  <c r="X2655" i="34"/>
  <c r="X2671" i="34"/>
  <c r="X2687" i="34"/>
  <c r="X2703" i="34"/>
  <c r="X2719" i="34"/>
  <c r="X2735" i="34"/>
  <c r="X2751" i="34"/>
  <c r="X2767" i="34"/>
  <c r="X2774" i="34"/>
  <c r="X2793" i="34"/>
  <c r="X2809" i="34"/>
  <c r="X2825" i="34"/>
  <c r="X2841" i="34"/>
  <c r="X2857" i="34"/>
  <c r="X2873" i="34"/>
  <c r="X2889" i="34"/>
  <c r="X2905" i="34"/>
  <c r="X2921" i="34"/>
  <c r="X2937" i="34"/>
  <c r="X2953" i="34"/>
  <c r="X2969" i="34"/>
  <c r="X2985" i="34"/>
  <c r="X3002" i="34"/>
  <c r="X3018" i="34"/>
  <c r="X3034" i="34"/>
  <c r="X3050" i="34"/>
  <c r="X3066" i="34"/>
  <c r="X3082" i="34"/>
  <c r="X3098" i="34"/>
  <c r="X3114" i="34"/>
  <c r="X3130" i="34"/>
  <c r="X3146" i="34"/>
  <c r="X3163" i="34"/>
  <c r="X3179" i="34"/>
  <c r="X3195" i="34"/>
  <c r="X3211" i="34"/>
  <c r="X3228" i="34"/>
  <c r="X3244" i="34"/>
  <c r="X3260" i="34"/>
  <c r="X3276" i="34"/>
  <c r="X3292" i="34"/>
  <c r="X3308" i="34"/>
  <c r="X3324" i="34"/>
  <c r="X3340" i="34"/>
  <c r="X3356" i="34"/>
  <c r="X3372" i="34"/>
  <c r="X3388" i="34"/>
  <c r="X3404" i="34"/>
  <c r="X3420" i="34"/>
  <c r="X3436" i="34"/>
  <c r="X3452" i="34"/>
  <c r="X3468" i="34"/>
  <c r="X2782" i="34"/>
  <c r="X2798" i="34"/>
  <c r="X2814" i="34"/>
  <c r="X2830" i="34"/>
  <c r="X2846" i="34"/>
  <c r="X2862" i="34"/>
  <c r="X2878" i="34"/>
  <c r="X2894" i="34"/>
  <c r="X2910" i="34"/>
  <c r="X2926" i="34"/>
  <c r="X2942" i="34"/>
  <c r="X2958" i="34"/>
  <c r="X2974" i="34"/>
  <c r="X2990" i="34"/>
  <c r="X3007" i="34"/>
  <c r="X3023" i="34"/>
  <c r="X3039" i="34"/>
  <c r="X3055" i="34"/>
  <c r="X3071" i="34"/>
  <c r="X3087" i="34"/>
  <c r="X3103" i="34"/>
  <c r="X3119" i="34"/>
  <c r="X3135" i="34"/>
  <c r="X3151" i="34"/>
  <c r="X3168" i="34"/>
  <c r="X706" i="34"/>
  <c r="X1097" i="34"/>
  <c r="X1415" i="34"/>
  <c r="X1831" i="34"/>
  <c r="X1447" i="34"/>
  <c r="X1764" i="34"/>
  <c r="X1940" i="34"/>
  <c r="X2056" i="34"/>
  <c r="X1459" i="34"/>
  <c r="X1546" i="34"/>
  <c r="X1614" i="34"/>
  <c r="X1694" i="34"/>
  <c r="X1773" i="34"/>
  <c r="X1849" i="34"/>
  <c r="X1921" i="34"/>
  <c r="X1985" i="34"/>
  <c r="X2041" i="34"/>
  <c r="X2100" i="34"/>
  <c r="X2160" i="34"/>
  <c r="X2212" i="34"/>
  <c r="X2272" i="34"/>
  <c r="X2332" i="34"/>
  <c r="X2384" i="34"/>
  <c r="X2432" i="34"/>
  <c r="X2476" i="34"/>
  <c r="X2516" i="34"/>
  <c r="X2560" i="34"/>
  <c r="X2604" i="34"/>
  <c r="X2644" i="34"/>
  <c r="X2688" i="34"/>
  <c r="X2732" i="34"/>
  <c r="X2772" i="34"/>
  <c r="X2129" i="34"/>
  <c r="X2169" i="34"/>
  <c r="X2201" i="34"/>
  <c r="X2233" i="34"/>
  <c r="X2265" i="34"/>
  <c r="X2297" i="34"/>
  <c r="X2329" i="34"/>
  <c r="X2349" i="34"/>
  <c r="X2369" i="34"/>
  <c r="X2393" i="34"/>
  <c r="X2413" i="34"/>
  <c r="X2433" i="34"/>
  <c r="X2457" i="34"/>
  <c r="X2477" i="34"/>
  <c r="X2497" i="34"/>
  <c r="X2521" i="34"/>
  <c r="X2541" i="34"/>
  <c r="X2561" i="34"/>
  <c r="X2585" i="34"/>
  <c r="X2605" i="34"/>
  <c r="X2625" i="34"/>
  <c r="X2649" i="34"/>
  <c r="X2669" i="34"/>
  <c r="X2689" i="34"/>
  <c r="X2705" i="34"/>
  <c r="X2721" i="34"/>
  <c r="X2737" i="34"/>
  <c r="X2753" i="34"/>
  <c r="X2769" i="34"/>
  <c r="X2110" i="34"/>
  <c r="X2126" i="34"/>
  <c r="X2142" i="34"/>
  <c r="X2158" i="34"/>
  <c r="X2174" i="34"/>
  <c r="X2190" i="34"/>
  <c r="X2206" i="34"/>
  <c r="X2222" i="34"/>
  <c r="X2238" i="34"/>
  <c r="X2254" i="34"/>
  <c r="X2270" i="34"/>
  <c r="X2286" i="34"/>
  <c r="X2302" i="34"/>
  <c r="X2318" i="34"/>
  <c r="X2334" i="34"/>
  <c r="X2350" i="34"/>
  <c r="X2366" i="34"/>
  <c r="X2382" i="34"/>
  <c r="X2398" i="34"/>
  <c r="X2414" i="34"/>
  <c r="X2430" i="34"/>
  <c r="X2446" i="34"/>
  <c r="X2462" i="34"/>
  <c r="X2478" i="34"/>
  <c r="X2494" i="34"/>
  <c r="U1420" i="34"/>
  <c r="Y1420" i="34"/>
  <c r="P1420" i="34"/>
  <c r="A1420" i="34"/>
  <c r="Q1420" i="34"/>
  <c r="O1420" i="34"/>
  <c r="Y777" i="34"/>
  <c r="U777" i="34"/>
  <c r="P777" i="34"/>
  <c r="Q777" i="34"/>
  <c r="A777" i="34"/>
  <c r="O777" i="34"/>
  <c r="U1871" i="34"/>
  <c r="A1871" i="34"/>
  <c r="O1871" i="34"/>
  <c r="Q1871" i="34"/>
  <c r="Y1871" i="34"/>
  <c r="P1871" i="34"/>
  <c r="U1650" i="34"/>
  <c r="A1650" i="34"/>
  <c r="P1650" i="34"/>
  <c r="Q1650" i="34"/>
  <c r="Y1650" i="34"/>
  <c r="O1650" i="34"/>
  <c r="X2677" i="34"/>
  <c r="X2661" i="34"/>
  <c r="X2645" i="34"/>
  <c r="X2629" i="34"/>
  <c r="X2613" i="34"/>
  <c r="X2597" i="34"/>
  <c r="X2581" i="34"/>
  <c r="X2565" i="34"/>
  <c r="X2549" i="34"/>
  <c r="X2533" i="34"/>
  <c r="X2517" i="34"/>
  <c r="X2501" i="34"/>
  <c r="X2485" i="34"/>
  <c r="X2469" i="34"/>
  <c r="X2453" i="34"/>
  <c r="X2437" i="34"/>
  <c r="X2421" i="34"/>
  <c r="X2405" i="34"/>
  <c r="X2389" i="34"/>
  <c r="X2373" i="34"/>
  <c r="X2357" i="34"/>
  <c r="X2341" i="34"/>
  <c r="X2325" i="34"/>
  <c r="X2309" i="34"/>
  <c r="X2293" i="34"/>
  <c r="X2277" i="34"/>
  <c r="X2261" i="34"/>
  <c r="X2245" i="34"/>
  <c r="X2229" i="34"/>
  <c r="X2213" i="34"/>
  <c r="X2197" i="34"/>
  <c r="X2181" i="34"/>
  <c r="X2165" i="34"/>
  <c r="X2145" i="34"/>
  <c r="X2125" i="34"/>
  <c r="X2101" i="34"/>
  <c r="X2768" i="34"/>
  <c r="X2748" i="34"/>
  <c r="X2724" i="34"/>
  <c r="X2704" i="34"/>
  <c r="X2684" i="34"/>
  <c r="X2660" i="34"/>
  <c r="X2640" i="34"/>
  <c r="X2620" i="34"/>
  <c r="X2596" i="34"/>
  <c r="X2576" i="34"/>
  <c r="X2556" i="34"/>
  <c r="X2532" i="34"/>
  <c r="X2512" i="34"/>
  <c r="X2492" i="34"/>
  <c r="X2468" i="34"/>
  <c r="X2448" i="34"/>
  <c r="X2428" i="34"/>
  <c r="X2404" i="34"/>
  <c r="X2380" i="34"/>
  <c r="X2352" i="34"/>
  <c r="X2320" i="34"/>
  <c r="X2292" i="34"/>
  <c r="X2268" i="34"/>
  <c r="X2236" i="34"/>
  <c r="X2208" i="34"/>
  <c r="X2180" i="34"/>
  <c r="X2148" i="34"/>
  <c r="X2124" i="34"/>
  <c r="X2093" i="34"/>
  <c r="X2061" i="34"/>
  <c r="X2033" i="34"/>
  <c r="X2009" i="34"/>
  <c r="X1977" i="34"/>
  <c r="X1949" i="34"/>
  <c r="X1917" i="34"/>
  <c r="X1873" i="34"/>
  <c r="X1837" i="34"/>
  <c r="X1805" i="34"/>
  <c r="X1761" i="34"/>
  <c r="X1722" i="34"/>
  <c r="X1686" i="34"/>
  <c r="X1642" i="34"/>
  <c r="X1610" i="34"/>
  <c r="X1574" i="34"/>
  <c r="X1530" i="34"/>
  <c r="X1494" i="34"/>
  <c r="X1454" i="34"/>
  <c r="X2088" i="34"/>
  <c r="X2036" i="34"/>
  <c r="X1976" i="34"/>
  <c r="X1920" i="34"/>
  <c r="X1864" i="34"/>
  <c r="X1804" i="34"/>
  <c r="X1721" i="34"/>
  <c r="X1649" i="34"/>
  <c r="X1569" i="34"/>
  <c r="X1489" i="34"/>
  <c r="X1379" i="34"/>
  <c r="X2023" i="34"/>
  <c r="X1947" i="34"/>
  <c r="X1875" i="34"/>
  <c r="X1799" i="34"/>
  <c r="X1692" i="34"/>
  <c r="X1600" i="34"/>
  <c r="X1496" i="34"/>
  <c r="X2070" i="34"/>
  <c r="X1826" i="34"/>
  <c r="X1176" i="34"/>
  <c r="X1186" i="34"/>
  <c r="X703" i="34"/>
  <c r="X2321" i="34"/>
  <c r="X2305" i="34"/>
  <c r="X2289" i="34"/>
  <c r="X2273" i="34"/>
  <c r="X2257" i="34"/>
  <c r="X2241" i="34"/>
  <c r="X2225" i="34"/>
  <c r="X2209" i="34"/>
  <c r="X2193" i="34"/>
  <c r="X2177" i="34"/>
  <c r="X2161" i="34"/>
  <c r="X2141" i="34"/>
  <c r="X2117" i="34"/>
  <c r="X2097" i="34"/>
  <c r="X2764" i="34"/>
  <c r="X2740" i="34"/>
  <c r="X2720" i="34"/>
  <c r="X2700" i="34"/>
  <c r="X2676" i="34"/>
  <c r="X2656" i="34"/>
  <c r="X2636" i="34"/>
  <c r="X2612" i="34"/>
  <c r="X2592" i="34"/>
  <c r="X2572" i="34"/>
  <c r="X2548" i="34"/>
  <c r="X2528" i="34"/>
  <c r="X2508" i="34"/>
  <c r="X2484" i="34"/>
  <c r="X2464" i="34"/>
  <c r="X2444" i="34"/>
  <c r="X2420" i="34"/>
  <c r="X2400" i="34"/>
  <c r="X2372" i="34"/>
  <c r="X2340" i="34"/>
  <c r="X2316" i="34"/>
  <c r="X2288" i="34"/>
  <c r="X2256" i="34"/>
  <c r="X2228" i="34"/>
  <c r="X2204" i="34"/>
  <c r="X2172" i="34"/>
  <c r="X2144" i="34"/>
  <c r="X2116" i="34"/>
  <c r="X2081" i="34"/>
  <c r="X2057" i="34"/>
  <c r="X2029" i="34"/>
  <c r="X1997" i="34"/>
  <c r="X1969" i="34"/>
  <c r="X1945" i="34"/>
  <c r="X1901" i="34"/>
  <c r="X1869" i="34"/>
  <c r="X1833" i="34"/>
  <c r="X1789" i="34"/>
  <c r="X1753" i="34"/>
  <c r="X1718" i="34"/>
  <c r="X1674" i="34"/>
  <c r="X1638" i="34"/>
  <c r="X1598" i="34"/>
  <c r="X1558" i="34"/>
  <c r="X1526" i="34"/>
  <c r="X1486" i="34"/>
  <c r="X1427" i="34"/>
  <c r="X2084" i="34"/>
  <c r="X2024" i="34"/>
  <c r="X1972" i="34"/>
  <c r="X1912" i="34"/>
  <c r="X1856" i="34"/>
  <c r="X1792" i="34"/>
  <c r="X1713" i="34"/>
  <c r="X1633" i="34"/>
  <c r="X1565" i="34"/>
  <c r="X1485" i="34"/>
  <c r="X2087" i="34"/>
  <c r="X2019" i="34"/>
  <c r="X1939" i="34"/>
  <c r="X1863" i="34"/>
  <c r="X1787" i="34"/>
  <c r="X1688" i="34"/>
  <c r="X1580" i="34"/>
  <c r="X1483" i="34"/>
  <c r="X2058" i="34"/>
  <c r="X1703" i="34"/>
  <c r="X1136" i="34"/>
  <c r="X1020" i="34"/>
  <c r="J663" i="55"/>
  <c r="J24" i="55"/>
  <c r="X239" i="34"/>
  <c r="X998" i="34"/>
  <c r="X713" i="34"/>
  <c r="X1322" i="34"/>
  <c r="X1230" i="34"/>
  <c r="X1135" i="34"/>
  <c r="X1104" i="34"/>
  <c r="X1329" i="34"/>
  <c r="X1523" i="34"/>
  <c r="X1794" i="34"/>
  <c r="X1970" i="34"/>
  <c r="X2026" i="34"/>
  <c r="X2082" i="34"/>
  <c r="X1407" i="34"/>
  <c r="X1467" i="34"/>
  <c r="X1516" i="34"/>
  <c r="X1548" i="34"/>
  <c r="X1584" i="34"/>
  <c r="X1628" i="34"/>
  <c r="X1664" i="34"/>
  <c r="X1696" i="34"/>
  <c r="X1743" i="34"/>
  <c r="X1779" i="34"/>
  <c r="X1811" i="34"/>
  <c r="X1843" i="34"/>
  <c r="X1867" i="34"/>
  <c r="X1895" i="34"/>
  <c r="X1927" i="34"/>
  <c r="X1955" i="34"/>
  <c r="X1979" i="34"/>
  <c r="X2011" i="34"/>
  <c r="X2039" i="34"/>
  <c r="X2067" i="34"/>
  <c r="X1368" i="34"/>
  <c r="X1418" i="34"/>
  <c r="X1463" i="34"/>
  <c r="X1501" i="34"/>
  <c r="X1529" i="34"/>
  <c r="X1553" i="34"/>
  <c r="X1585" i="34"/>
  <c r="X1613" i="34"/>
  <c r="X1641" i="34"/>
  <c r="X1673" i="34"/>
  <c r="X1697" i="34"/>
  <c r="X1725" i="34"/>
  <c r="X1760" i="34"/>
  <c r="X1788" i="34"/>
  <c r="X1812" i="34"/>
  <c r="X1840" i="34"/>
  <c r="X1860" i="34"/>
  <c r="X1880" i="34"/>
  <c r="X1904" i="34"/>
  <c r="X1924" i="34"/>
  <c r="X1944" i="34"/>
  <c r="X1968" i="34"/>
  <c r="X1988" i="34"/>
  <c r="X2008" i="34"/>
  <c r="X2032" i="34"/>
  <c r="X2052" i="34"/>
  <c r="X2072" i="34"/>
  <c r="X2096" i="34"/>
  <c r="X1403" i="34"/>
  <c r="X1443" i="34"/>
  <c r="X1475" i="34"/>
  <c r="X1498" i="34"/>
  <c r="X1518" i="34"/>
  <c r="X1542" i="34"/>
  <c r="X1562" i="34"/>
  <c r="X1582" i="34"/>
  <c r="X1606" i="34"/>
  <c r="X1626" i="34"/>
  <c r="X1646" i="34"/>
  <c r="X1670" i="34"/>
  <c r="X1690" i="34"/>
  <c r="X1710" i="34"/>
  <c r="X1734" i="34"/>
  <c r="X1757" i="34"/>
  <c r="X1777" i="34"/>
  <c r="X1801" i="34"/>
  <c r="X1821" i="34"/>
  <c r="X1841" i="34"/>
  <c r="X1865" i="34"/>
  <c r="X1885" i="34"/>
  <c r="X1905" i="34"/>
  <c r="X1929" i="34"/>
  <c r="X590" i="34"/>
  <c r="X764" i="34"/>
  <c r="X1229" i="34"/>
  <c r="X1266" i="34"/>
  <c r="X1283" i="34"/>
  <c r="X1288" i="34"/>
  <c r="X1635" i="34"/>
  <c r="X1878" i="34"/>
  <c r="X2022" i="34"/>
  <c r="X2090" i="34"/>
  <c r="X1446" i="34"/>
  <c r="X1500" i="34"/>
  <c r="X1560" i="34"/>
  <c r="X1608" i="34"/>
  <c r="X1656" i="34"/>
  <c r="X1712" i="34"/>
  <c r="X1759" i="34"/>
  <c r="X1803" i="34"/>
  <c r="X1847" i="34"/>
  <c r="X1883" i="34"/>
  <c r="X1915" i="34"/>
  <c r="X1959" i="34"/>
  <c r="X1995" i="34"/>
  <c r="X2035" i="34"/>
  <c r="X2075" i="34"/>
  <c r="X1386" i="34"/>
  <c r="X1458" i="34"/>
  <c r="X1505" i="34"/>
  <c r="X1545" i="34"/>
  <c r="X1577" i="34"/>
  <c r="X1617" i="34"/>
  <c r="X1657" i="34"/>
  <c r="X1693" i="34"/>
  <c r="X1740" i="34"/>
  <c r="X1772" i="34"/>
  <c r="X1808" i="34"/>
  <c r="X1844" i="34"/>
  <c r="X1872" i="34"/>
  <c r="X1896" i="34"/>
  <c r="X1928" i="34"/>
  <c r="X1956" i="34"/>
  <c r="X1984" i="34"/>
  <c r="X2016" i="34"/>
  <c r="X2040" i="34"/>
  <c r="X2068" i="34"/>
  <c r="X1372" i="34"/>
  <c r="X532" i="34"/>
  <c r="X896" i="34"/>
  <c r="X1425" i="34"/>
  <c r="X983" i="34"/>
  <c r="X1328" i="34"/>
  <c r="X1404" i="34"/>
  <c r="X1671" i="34"/>
  <c r="X1926" i="34"/>
  <c r="X2054" i="34"/>
  <c r="X1364" i="34"/>
  <c r="X1457" i="34"/>
  <c r="X1520" i="34"/>
  <c r="X1568" i="34"/>
  <c r="X1612" i="34"/>
  <c r="X1672" i="34"/>
  <c r="X1720" i="34"/>
  <c r="X1775" i="34"/>
  <c r="X1819" i="34"/>
  <c r="X1851" i="34"/>
  <c r="X1891" i="34"/>
  <c r="X1931" i="34"/>
  <c r="X1971" i="34"/>
  <c r="X2003" i="34"/>
  <c r="X2043" i="34"/>
  <c r="X2083" i="34"/>
  <c r="X1410" i="34"/>
  <c r="X1479" i="34"/>
  <c r="X1513" i="34"/>
  <c r="X1549" i="34"/>
  <c r="X1593" i="34"/>
  <c r="X1629" i="34"/>
  <c r="X1661" i="34"/>
  <c r="X1705" i="34"/>
  <c r="X1744" i="34"/>
  <c r="X1780" i="34"/>
  <c r="X1824" i="34"/>
  <c r="X1848" i="34"/>
  <c r="X1876" i="34"/>
  <c r="X1908" i="34"/>
  <c r="X1936" i="34"/>
  <c r="X1960" i="34"/>
  <c r="X1992" i="34"/>
  <c r="X2020" i="34"/>
  <c r="X2048" i="34"/>
  <c r="X2080" i="34"/>
  <c r="X1380" i="34"/>
  <c r="X1435" i="34"/>
  <c r="X1481" i="34"/>
  <c r="X1510" i="34"/>
  <c r="X1534" i="34"/>
  <c r="X1566" i="34"/>
  <c r="X1594" i="34"/>
  <c r="X1622" i="34"/>
  <c r="X1654" i="34"/>
  <c r="X1678" i="34"/>
  <c r="X1706" i="34"/>
  <c r="X1741" i="34"/>
  <c r="X1769" i="34"/>
  <c r="X1793" i="34"/>
  <c r="X1825" i="34"/>
  <c r="X1853" i="34"/>
  <c r="X1881" i="34"/>
  <c r="X1913" i="34"/>
  <c r="X1937" i="34"/>
  <c r="X1961" i="34"/>
  <c r="X1981" i="34"/>
  <c r="X2001" i="34"/>
  <c r="X2025" i="34"/>
  <c r="X2045" i="34"/>
  <c r="X2065" i="34"/>
  <c r="X2089" i="34"/>
  <c r="X2112" i="34"/>
  <c r="X2132" i="34"/>
  <c r="X2156" i="34"/>
  <c r="X2176" i="34"/>
  <c r="X2196" i="34"/>
  <c r="X2220" i="34"/>
  <c r="X2240" i="34"/>
  <c r="X2260" i="34"/>
  <c r="X2284" i="34"/>
  <c r="X2304" i="34"/>
  <c r="X2324" i="34"/>
  <c r="X2348" i="34"/>
  <c r="X2368" i="34"/>
  <c r="X2388" i="34"/>
  <c r="I28" i="14"/>
  <c r="J276" i="55"/>
  <c r="X1828" i="34"/>
  <c r="X1748" i="34"/>
  <c r="X1677" i="34"/>
  <c r="X1597" i="34"/>
  <c r="X1521" i="34"/>
  <c r="X1434" i="34"/>
  <c r="X2055" i="34"/>
  <c r="X1975" i="34"/>
  <c r="X1907" i="34"/>
  <c r="X1827" i="34"/>
  <c r="X1728" i="34"/>
  <c r="X1632" i="34"/>
  <c r="X1528" i="34"/>
  <c r="X1399" i="34"/>
  <c r="X1986" i="34"/>
  <c r="X1480" i="34"/>
  <c r="X1055" i="34"/>
  <c r="X987" i="34"/>
  <c r="X212" i="34"/>
  <c r="X193" i="34"/>
  <c r="X547" i="34"/>
  <c r="X850" i="34"/>
  <c r="X611" i="34"/>
  <c r="X849" i="34"/>
  <c r="X1161" i="34"/>
  <c r="X1378" i="34"/>
  <c r="X1150" i="34"/>
  <c r="X1298" i="34"/>
  <c r="X1103" i="34"/>
  <c r="X1251" i="34"/>
  <c r="X1064" i="34"/>
  <c r="X1216" i="34"/>
  <c r="X1369" i="34"/>
  <c r="X1422" i="34"/>
  <c r="X1599" i="34"/>
  <c r="X1738" i="34"/>
  <c r="X1850" i="34"/>
  <c r="X1946" i="34"/>
  <c r="X2006" i="34"/>
  <c r="X2038" i="34"/>
  <c r="X2066" i="34"/>
  <c r="X2086" i="34"/>
  <c r="X1383" i="34"/>
  <c r="X1431" i="34"/>
  <c r="X1462" i="34"/>
  <c r="X1488" i="34"/>
  <c r="X1512" i="34"/>
  <c r="X1532" i="34"/>
  <c r="X1552" i="34"/>
  <c r="X1576" i="34"/>
  <c r="X1596" i="34"/>
  <c r="X1616" i="34"/>
  <c r="X1640" i="34"/>
  <c r="X1660" i="34"/>
  <c r="X1680" i="34"/>
  <c r="X1704" i="34"/>
  <c r="X1724" i="34"/>
  <c r="X1747" i="34"/>
  <c r="X1771" i="34"/>
  <c r="X1791" i="34"/>
  <c r="X1807" i="34"/>
  <c r="X1823" i="34"/>
  <c r="X1839" i="34"/>
  <c r="X1855" i="34"/>
  <c r="X1871" i="34"/>
  <c r="X1887" i="34"/>
  <c r="X1903" i="34"/>
  <c r="X1919" i="34"/>
  <c r="X1935" i="34"/>
  <c r="X1951" i="34"/>
  <c r="X1967" i="34"/>
  <c r="X1983" i="34"/>
  <c r="X1999" i="34"/>
  <c r="X2015" i="34"/>
  <c r="X2031" i="34"/>
  <c r="X2047" i="34"/>
  <c r="X2063" i="34"/>
  <c r="X2079" i="34"/>
  <c r="X2095" i="34"/>
  <c r="X1394" i="34"/>
  <c r="X1426" i="34"/>
  <c r="X1453" i="34"/>
  <c r="X1474" i="34"/>
  <c r="X1493" i="34"/>
  <c r="X1509" i="34"/>
  <c r="X1525" i="34"/>
  <c r="X1541" i="34"/>
  <c r="X1557" i="34"/>
  <c r="X1573" i="34"/>
  <c r="X1589" i="34"/>
  <c r="X1605" i="34"/>
  <c r="X1621" i="34"/>
  <c r="X1637" i="34"/>
  <c r="X1653" i="34"/>
  <c r="X1669" i="34"/>
  <c r="X1685" i="34"/>
  <c r="X1701" i="34"/>
  <c r="X1717" i="34"/>
  <c r="X1733" i="34"/>
  <c r="X1752" i="34"/>
  <c r="X1768" i="34"/>
  <c r="X1784" i="34"/>
  <c r="X1800" i="34"/>
  <c r="X1816" i="34"/>
  <c r="X262" i="34"/>
  <c r="X569" i="34"/>
  <c r="X835" i="34"/>
  <c r="X953" i="34"/>
  <c r="X1273" i="34"/>
  <c r="X1102" i="34"/>
  <c r="X1343" i="34"/>
  <c r="X1171" i="34"/>
  <c r="X984" i="34"/>
  <c r="X1256" i="34"/>
  <c r="X1448" i="34"/>
  <c r="X1555" i="34"/>
  <c r="X1766" i="34"/>
  <c r="X1906" i="34"/>
  <c r="X1990" i="34"/>
  <c r="X2042" i="34"/>
  <c r="X2074" i="34"/>
  <c r="X1376" i="34"/>
  <c r="X1439" i="34"/>
  <c r="X1478" i="34"/>
  <c r="X1504" i="34"/>
  <c r="X1536" i="34"/>
  <c r="X1564" i="34"/>
  <c r="X1592" i="34"/>
  <c r="X1624" i="34"/>
  <c r="X1648" i="34"/>
  <c r="X1676" i="34"/>
  <c r="X1708" i="34"/>
  <c r="X1739" i="34"/>
  <c r="X1763" i="34"/>
  <c r="X1795" i="34"/>
  <c r="X1815" i="34"/>
  <c r="X1835" i="34"/>
  <c r="X1859" i="34"/>
  <c r="X1879" i="34"/>
  <c r="X1899" i="34"/>
  <c r="X1923" i="34"/>
  <c r="X1943" i="34"/>
  <c r="X1963" i="34"/>
  <c r="X1987" i="34"/>
  <c r="X2007" i="34"/>
  <c r="X2027" i="34"/>
  <c r="X2051" i="34"/>
  <c r="X2071" i="34"/>
  <c r="X2091" i="34"/>
  <c r="X1402" i="34"/>
  <c r="X1442" i="34"/>
  <c r="X1469" i="34"/>
  <c r="X1497" i="34"/>
  <c r="X1517" i="34"/>
  <c r="X1537" i="34"/>
  <c r="X1561" i="34"/>
  <c r="X1581" i="34"/>
  <c r="X1601" i="34"/>
  <c r="X1625" i="34"/>
  <c r="X1645" i="34"/>
  <c r="X1665" i="34"/>
  <c r="X1689" i="34"/>
  <c r="X1709" i="34"/>
  <c r="X1729" i="34"/>
  <c r="X1756" i="34"/>
  <c r="X1776" i="34"/>
  <c r="X1796" i="34"/>
  <c r="X1820" i="34"/>
  <c r="X1836" i="34"/>
  <c r="X1852" i="34"/>
  <c r="X1868" i="34"/>
  <c r="X1884" i="34"/>
  <c r="X1900" i="34"/>
  <c r="X1916" i="34"/>
  <c r="X1932" i="34"/>
  <c r="X1948" i="34"/>
  <c r="X1964" i="34"/>
  <c r="X1980" i="34"/>
  <c r="X1996" i="34"/>
  <c r="X2012" i="34"/>
  <c r="X2028" i="34"/>
  <c r="X2044" i="34"/>
  <c r="X2060" i="34"/>
  <c r="X2076" i="34"/>
  <c r="X2092" i="34"/>
  <c r="X1387" i="34"/>
  <c r="X1419" i="34"/>
  <c r="X1449" i="34"/>
  <c r="X1470" i="34"/>
  <c r="X1490" i="34"/>
  <c r="X1506" i="34"/>
  <c r="X1522" i="34"/>
  <c r="X1538" i="34"/>
  <c r="X1554" i="34"/>
  <c r="X1570" i="34"/>
  <c r="X1586" i="34"/>
  <c r="X1602" i="34"/>
  <c r="X1618" i="34"/>
  <c r="X1634" i="34"/>
  <c r="X1650" i="34"/>
  <c r="X1666" i="34"/>
  <c r="X1682" i="34"/>
  <c r="X1698" i="34"/>
  <c r="X1714" i="34"/>
  <c r="X1730" i="34"/>
  <c r="X1749" i="34"/>
  <c r="X1765" i="34"/>
  <c r="X1781" i="34"/>
  <c r="X1797" i="34"/>
  <c r="X1813" i="34"/>
  <c r="X1829" i="34"/>
  <c r="X1845" i="34"/>
  <c r="X1861" i="34"/>
  <c r="X1877" i="34"/>
  <c r="X1893" i="34"/>
  <c r="X1909" i="34"/>
  <c r="X1925" i="34"/>
  <c r="X1941" i="34"/>
  <c r="X1957" i="34"/>
  <c r="X1973" i="34"/>
  <c r="X1989" i="34"/>
  <c r="X2005" i="34"/>
  <c r="X2021" i="34"/>
  <c r="X2037" i="34"/>
  <c r="X2053" i="34"/>
  <c r="X2069" i="34"/>
  <c r="X2085" i="34"/>
  <c r="X2104" i="34"/>
  <c r="X2120" i="34"/>
  <c r="X2136" i="34"/>
  <c r="X2152" i="34"/>
  <c r="X2168" i="34"/>
  <c r="X2184" i="34"/>
  <c r="X2200" i="34"/>
  <c r="X2216" i="34"/>
  <c r="X2232" i="34"/>
  <c r="X2248" i="34"/>
  <c r="X2264" i="34"/>
  <c r="X2280" i="34"/>
  <c r="X2296" i="34"/>
  <c r="X2312" i="34"/>
  <c r="X2328" i="34"/>
  <c r="X2344" i="34"/>
  <c r="X2360" i="34"/>
  <c r="X2376" i="34"/>
  <c r="X2392" i="34"/>
  <c r="X2408" i="34"/>
  <c r="X2424" i="34"/>
  <c r="X2440" i="34"/>
  <c r="X2456" i="34"/>
  <c r="X2472" i="34"/>
  <c r="X2488" i="34"/>
  <c r="X2504" i="34"/>
  <c r="X2520" i="34"/>
  <c r="X2536" i="34"/>
  <c r="X2552" i="34"/>
  <c r="X2568" i="34"/>
  <c r="X2584" i="34"/>
  <c r="X2600" i="34"/>
  <c r="X2616" i="34"/>
  <c r="X2632" i="34"/>
  <c r="X2648" i="34"/>
  <c r="X2664" i="34"/>
  <c r="X2680" i="34"/>
  <c r="X2696" i="34"/>
  <c r="X2712" i="34"/>
  <c r="X2728" i="34"/>
  <c r="X2744" i="34"/>
  <c r="X2760" i="34"/>
  <c r="X2776" i="34"/>
  <c r="X2105" i="34"/>
  <c r="X2121" i="34"/>
  <c r="X2137" i="34"/>
  <c r="X2153" i="34"/>
  <c r="X1783" i="34"/>
  <c r="X1767" i="34"/>
  <c r="X1751" i="34"/>
  <c r="X1732" i="34"/>
  <c r="X1716" i="34"/>
  <c r="X1700" i="34"/>
  <c r="X1684" i="34"/>
  <c r="X1668" i="34"/>
  <c r="X1652" i="34"/>
  <c r="X1636" i="34"/>
  <c r="X1620" i="34"/>
  <c r="X1604" i="34"/>
  <c r="X1588" i="34"/>
  <c r="X1572" i="34"/>
  <c r="X1556" i="34"/>
  <c r="X1540" i="34"/>
  <c r="X1524" i="34"/>
  <c r="X1508" i="34"/>
  <c r="X1492" i="34"/>
  <c r="X1473" i="34"/>
  <c r="X1451" i="34"/>
  <c r="X1423" i="34"/>
  <c r="X1391" i="34"/>
  <c r="X2094" i="34"/>
  <c r="X2078" i="34"/>
  <c r="X2062" i="34"/>
  <c r="X2046" i="34"/>
  <c r="X2030" i="34"/>
  <c r="X2014" i="34"/>
  <c r="X1994" i="34"/>
  <c r="X1974" i="34"/>
  <c r="X1954" i="34"/>
  <c r="X1930" i="34"/>
  <c r="X1910" i="34"/>
  <c r="X1890" i="34"/>
  <c r="X1858" i="34"/>
  <c r="X1830" i="34"/>
  <c r="X1802" i="34"/>
  <c r="X1770" i="34"/>
  <c r="X1746" i="34"/>
  <c r="X1715" i="34"/>
  <c r="X1683" i="34"/>
  <c r="X1639" i="34"/>
  <c r="X1607" i="34"/>
  <c r="X1571" i="34"/>
  <c r="X1527" i="34"/>
  <c r="X1491" i="34"/>
  <c r="X1450" i="34"/>
  <c r="X1360" i="34"/>
  <c r="X1452" i="34"/>
  <c r="X1416" i="34"/>
  <c r="X1373" i="34"/>
  <c r="X1341" i="34"/>
  <c r="X1304" i="34"/>
  <c r="X1260" i="34"/>
  <c r="X1224" i="34"/>
  <c r="X1192" i="34"/>
  <c r="X1148" i="34"/>
  <c r="X1112" i="34"/>
  <c r="X1072" i="34"/>
  <c r="X1000" i="34"/>
  <c r="X1340" i="34"/>
  <c r="X1299" i="34"/>
  <c r="X1259" i="34"/>
  <c r="X1219" i="34"/>
  <c r="X1187" i="34"/>
  <c r="X1147" i="34"/>
  <c r="X1107" i="34"/>
  <c r="X1071" i="34"/>
  <c r="X991" i="34"/>
  <c r="X1351" i="34"/>
  <c r="X1315" i="34"/>
  <c r="X1270" i="34"/>
  <c r="X1234" i="34"/>
  <c r="X1202" i="34"/>
  <c r="X1158" i="34"/>
  <c r="X1118" i="34"/>
  <c r="X1060" i="34"/>
  <c r="X1437" i="34"/>
  <c r="X1385" i="34"/>
  <c r="X1342" i="34"/>
  <c r="X1289" i="34"/>
  <c r="X1233" i="34"/>
  <c r="X1185" i="34"/>
  <c r="X1109" i="34"/>
  <c r="X1035" i="34"/>
  <c r="X997" i="34"/>
  <c r="X865" i="34"/>
  <c r="X737" i="34"/>
  <c r="X956" i="34"/>
  <c r="X796" i="34"/>
  <c r="X659" i="34"/>
  <c r="X871" i="34"/>
  <c r="X723" i="34"/>
  <c r="X1042" i="34"/>
  <c r="X902" i="34"/>
  <c r="X734" i="34"/>
  <c r="X613" i="34"/>
  <c r="X409" i="34"/>
  <c r="X372" i="34"/>
  <c r="X642" i="34"/>
  <c r="X323" i="34"/>
  <c r="X310" i="34"/>
  <c r="X305" i="34"/>
  <c r="X104" i="34"/>
  <c r="X184" i="34"/>
  <c r="X125" i="34"/>
  <c r="X74" i="34"/>
  <c r="X63" i="34"/>
  <c r="X291" i="34"/>
  <c r="X514" i="34"/>
  <c r="X467" i="34"/>
  <c r="X396" i="34"/>
  <c r="X572" i="34"/>
  <c r="X537" i="34"/>
  <c r="X584" i="34"/>
  <c r="X754" i="34"/>
  <c r="X882" i="34"/>
  <c r="X982" i="34"/>
  <c r="X608" i="34"/>
  <c r="X759" i="34"/>
  <c r="X851" i="34"/>
  <c r="X951" i="34"/>
  <c r="X724" i="34"/>
  <c r="X816" i="34"/>
  <c r="X912" i="34"/>
  <c r="X693" i="34"/>
  <c r="X793" i="34"/>
  <c r="X885" i="34"/>
  <c r="X985" i="34"/>
  <c r="X1057" i="34"/>
  <c r="X1073" i="34"/>
  <c r="X1129" i="34"/>
  <c r="X1177" i="34"/>
  <c r="X1213" i="34"/>
  <c r="X1257" i="34"/>
  <c r="X1293" i="34"/>
  <c r="X1330" i="34"/>
  <c r="X1374" i="34"/>
  <c r="X1405" i="34"/>
  <c r="X1441" i="34"/>
  <c r="X1052" i="34"/>
  <c r="X1094" i="34"/>
  <c r="X1126" i="34"/>
  <c r="X1166" i="34"/>
  <c r="X1190" i="34"/>
  <c r="X1222" i="34"/>
  <c r="X1250" i="34"/>
  <c r="X1278" i="34"/>
  <c r="X1310" i="34"/>
  <c r="X1335" i="34"/>
  <c r="X1363" i="34"/>
  <c r="X1015" i="34"/>
  <c r="X1067" i="34"/>
  <c r="X1091" i="34"/>
  <c r="X1123" i="34"/>
  <c r="X1151" i="34"/>
  <c r="X1179" i="34"/>
  <c r="X1211" i="34"/>
  <c r="X1235" i="34"/>
  <c r="X1263" i="34"/>
  <c r="X1295" i="34"/>
  <c r="X1324" i="34"/>
  <c r="X1348" i="34"/>
  <c r="X1016" i="34"/>
  <c r="X1068" i="34"/>
  <c r="X1096" i="34"/>
  <c r="X1128" i="34"/>
  <c r="X1152" i="34"/>
  <c r="X1180" i="34"/>
  <c r="X1212" i="34"/>
  <c r="X1240" i="34"/>
  <c r="X1264" i="34"/>
  <c r="X1296" i="34"/>
  <c r="X1325" i="34"/>
  <c r="X1353" i="34"/>
  <c r="X1384" i="34"/>
  <c r="X1408" i="34"/>
  <c r="X1436" i="34"/>
  <c r="X1468" i="34"/>
  <c r="X1312" i="34"/>
  <c r="X1430" i="34"/>
  <c r="X1477" i="34"/>
  <c r="X1507" i="34"/>
  <c r="X1535" i="34"/>
  <c r="X1567" i="34"/>
  <c r="X1591" i="34"/>
  <c r="X1619" i="34"/>
  <c r="X1651" i="34"/>
  <c r="X1679" i="34"/>
  <c r="J284" i="55"/>
  <c r="X1962" i="34"/>
  <c r="X1942" i="34"/>
  <c r="X1922" i="34"/>
  <c r="X1898" i="34"/>
  <c r="X1874" i="34"/>
  <c r="X1846" i="34"/>
  <c r="X1814" i="34"/>
  <c r="X1786" i="34"/>
  <c r="X1762" i="34"/>
  <c r="X1727" i="34"/>
  <c r="X1699" i="34"/>
  <c r="X1663" i="34"/>
  <c r="X1631" i="34"/>
  <c r="X1587" i="34"/>
  <c r="X1551" i="34"/>
  <c r="X1511" i="34"/>
  <c r="X1466" i="34"/>
  <c r="X1414" i="34"/>
  <c r="X1472" i="34"/>
  <c r="X1432" i="34"/>
  <c r="X1392" i="34"/>
  <c r="X1361" i="34"/>
  <c r="X1321" i="34"/>
  <c r="X1280" i="34"/>
  <c r="X1244" i="34"/>
  <c r="X1200" i="34"/>
  <c r="X1168" i="34"/>
  <c r="X1132" i="34"/>
  <c r="X1088" i="34"/>
  <c r="X1040" i="34"/>
  <c r="X976" i="34"/>
  <c r="X1316" i="34"/>
  <c r="X1279" i="34"/>
  <c r="X1243" i="34"/>
  <c r="X1199" i="34"/>
  <c r="X1167" i="34"/>
  <c r="X1131" i="34"/>
  <c r="X1087" i="34"/>
  <c r="X1039" i="34"/>
  <c r="X975" i="34"/>
  <c r="X1331" i="34"/>
  <c r="X1294" i="34"/>
  <c r="X1254" i="34"/>
  <c r="X1214" i="34"/>
  <c r="X1182" i="34"/>
  <c r="X1142" i="34"/>
  <c r="X1086" i="34"/>
  <c r="X1012" i="34"/>
  <c r="X1417" i="34"/>
  <c r="X1358" i="34"/>
  <c r="X1314" i="34"/>
  <c r="X1265" i="34"/>
  <c r="X1209" i="34"/>
  <c r="X1153" i="34"/>
  <c r="X1093" i="34"/>
  <c r="X1041" i="34"/>
  <c r="X945" i="34"/>
  <c r="X805" i="34"/>
  <c r="X636" i="34"/>
  <c r="X876" i="34"/>
  <c r="X740" i="34"/>
  <c r="X931" i="34"/>
  <c r="X791" i="34"/>
  <c r="X675" i="34"/>
  <c r="X962" i="34"/>
  <c r="X830" i="34"/>
  <c r="X655" i="34"/>
  <c r="X469" i="34"/>
  <c r="X500" i="34"/>
  <c r="X519" i="34"/>
  <c r="X466" i="34"/>
  <c r="X163" i="34"/>
  <c r="X218" i="34"/>
  <c r="X65" i="34"/>
  <c r="J175" i="55"/>
  <c r="X2050" i="34"/>
  <c r="X2034" i="34"/>
  <c r="X2018" i="34"/>
  <c r="X2002" i="34"/>
  <c r="X1978" i="34"/>
  <c r="X1958" i="34"/>
  <c r="X1938" i="34"/>
  <c r="X1914" i="34"/>
  <c r="X1894" i="34"/>
  <c r="X1866" i="34"/>
  <c r="X1834" i="34"/>
  <c r="X1810" i="34"/>
  <c r="X1782" i="34"/>
  <c r="X1750" i="34"/>
  <c r="X1719" i="34"/>
  <c r="X1695" i="34"/>
  <c r="X1655" i="34"/>
  <c r="X1615" i="34"/>
  <c r="X1575" i="34"/>
  <c r="X1543" i="34"/>
  <c r="X1503" i="34"/>
  <c r="X1455" i="34"/>
  <c r="X1390" i="34"/>
  <c r="X1456" i="34"/>
  <c r="X1424" i="34"/>
  <c r="X1388" i="34"/>
  <c r="X1345" i="34"/>
  <c r="X1308" i="34"/>
  <c r="X1276" i="34"/>
  <c r="X1232" i="34"/>
  <c r="X1196" i="34"/>
  <c r="X1160" i="34"/>
  <c r="X1116" i="34"/>
  <c r="X1084" i="34"/>
  <c r="X1032" i="34"/>
  <c r="X1344" i="34"/>
  <c r="X1307" i="34"/>
  <c r="X1275" i="34"/>
  <c r="X1231" i="34"/>
  <c r="X1195" i="34"/>
  <c r="X1155" i="34"/>
  <c r="X1115" i="34"/>
  <c r="X1083" i="34"/>
  <c r="X1023" i="34"/>
  <c r="X1359" i="34"/>
  <c r="X1319" i="34"/>
  <c r="X1286" i="34"/>
  <c r="X1246" i="34"/>
  <c r="X1206" i="34"/>
  <c r="X1170" i="34"/>
  <c r="X1122" i="34"/>
  <c r="X1074" i="34"/>
  <c r="X996" i="34"/>
  <c r="X1401" i="34"/>
  <c r="X1354" i="34"/>
  <c r="X1297" i="34"/>
  <c r="X1245" i="34"/>
  <c r="X1201" i="34"/>
  <c r="X1137" i="34"/>
  <c r="X1065" i="34"/>
  <c r="X1013" i="34"/>
  <c r="X921" i="34"/>
  <c r="X773" i="34"/>
  <c r="X964" i="34"/>
  <c r="X836" i="34"/>
  <c r="X682" i="34"/>
  <c r="X911" i="34"/>
  <c r="X783" i="34"/>
  <c r="X1054" i="34"/>
  <c r="X926" i="34"/>
  <c r="X814" i="34"/>
  <c r="X665" i="34"/>
  <c r="X445" i="34"/>
  <c r="X428" i="34"/>
  <c r="X379" i="34"/>
  <c r="X430" i="34"/>
  <c r="X119" i="34"/>
  <c r="X42" i="34"/>
  <c r="X292" i="34"/>
  <c r="I21" i="14"/>
  <c r="I25" i="14"/>
  <c r="I19" i="14"/>
  <c r="A35" i="58"/>
  <c r="A12" i="34"/>
  <c r="Q12" i="34"/>
  <c r="P12" i="34"/>
  <c r="U12" i="34"/>
  <c r="Y12" i="34"/>
  <c r="O12" i="34"/>
  <c r="A458" i="34"/>
  <c r="Q458" i="34"/>
  <c r="O458" i="34"/>
  <c r="Y458" i="34"/>
  <c r="P458" i="34"/>
  <c r="U458" i="34"/>
  <c r="U745" i="34"/>
  <c r="P745" i="34"/>
  <c r="A745" i="34"/>
  <c r="O745" i="34"/>
  <c r="Y745" i="34"/>
  <c r="Q745" i="34"/>
  <c r="A16" i="34"/>
  <c r="Y16" i="34"/>
  <c r="O16" i="34"/>
  <c r="Q16" i="34"/>
  <c r="U16" i="34"/>
  <c r="P16" i="34"/>
  <c r="Q1249" i="34"/>
  <c r="U1249" i="34"/>
  <c r="Y1249" i="34"/>
  <c r="A1249" i="34"/>
  <c r="O1249" i="34"/>
  <c r="P1249" i="34"/>
  <c r="P1661" i="34"/>
  <c r="Y1661" i="34"/>
  <c r="U1661" i="34"/>
  <c r="Q1661" i="34"/>
  <c r="A1661" i="34"/>
  <c r="O1661" i="34"/>
  <c r="Y1833" i="34"/>
  <c r="O1833" i="34"/>
  <c r="Q1833" i="34"/>
  <c r="U1833" i="34"/>
  <c r="A1833" i="34"/>
  <c r="P1833" i="34"/>
  <c r="Y4610" i="34"/>
  <c r="P4610" i="34"/>
  <c r="U4610" i="34"/>
  <c r="Q4610" i="34"/>
  <c r="A4610" i="34"/>
  <c r="O4610" i="34"/>
  <c r="A14" i="34"/>
  <c r="Q14" i="34"/>
  <c r="P14" i="34"/>
  <c r="U14" i="34"/>
  <c r="Y14" i="34"/>
  <c r="O14" i="34"/>
  <c r="O1116" i="34"/>
  <c r="P1116" i="34"/>
  <c r="U1116" i="34"/>
  <c r="Y1116" i="34"/>
  <c r="A1116" i="34"/>
  <c r="Q1116" i="34"/>
  <c r="U5363" i="34"/>
  <c r="A5363" i="34"/>
  <c r="P5363" i="34"/>
  <c r="O5363" i="34"/>
  <c r="Y5363" i="34"/>
  <c r="Q5363" i="34"/>
  <c r="J952" i="55"/>
  <c r="J880" i="55"/>
  <c r="J285" i="55"/>
  <c r="Q699" i="34"/>
  <c r="Y699" i="34"/>
  <c r="U699" i="34"/>
  <c r="A699" i="34"/>
  <c r="O699" i="34"/>
  <c r="P699" i="34"/>
  <c r="A4733" i="34"/>
  <c r="Q4733" i="34"/>
  <c r="Y4733" i="34"/>
  <c r="U4733" i="34"/>
  <c r="P4733" i="34"/>
  <c r="O4733" i="34"/>
  <c r="Y409" i="34"/>
  <c r="Q409" i="34"/>
  <c r="U409" i="34"/>
  <c r="A409" i="34"/>
  <c r="P409" i="34"/>
  <c r="O409" i="34"/>
  <c r="A948" i="34"/>
  <c r="Q948" i="34"/>
  <c r="S948" i="34"/>
  <c r="O948" i="34"/>
  <c r="P948" i="34"/>
  <c r="R948" i="34"/>
  <c r="U948" i="34"/>
  <c r="T948" i="34"/>
  <c r="Y948" i="34"/>
  <c r="Y898" i="34"/>
  <c r="P898" i="34"/>
  <c r="Q898" i="34"/>
  <c r="U898" i="34"/>
  <c r="O898" i="34"/>
  <c r="A898" i="34"/>
  <c r="A1481" i="34"/>
  <c r="P1481" i="34"/>
  <c r="U1481" i="34"/>
  <c r="O1481" i="34"/>
  <c r="Y1481" i="34"/>
  <c r="Q1481" i="34"/>
  <c r="U763" i="34"/>
  <c r="Q763" i="34"/>
  <c r="A763" i="34"/>
  <c r="Y763" i="34"/>
  <c r="P763" i="34"/>
  <c r="O763" i="34"/>
  <c r="X1138" i="34"/>
  <c r="X1106" i="34"/>
  <c r="X1078" i="34"/>
  <c r="X1044" i="34"/>
  <c r="X980" i="34"/>
  <c r="X1421" i="34"/>
  <c r="X1393" i="34"/>
  <c r="X1362" i="34"/>
  <c r="X1338" i="34"/>
  <c r="X1309" i="34"/>
  <c r="X1277" i="34"/>
  <c r="X1249" i="34"/>
  <c r="X1225" i="34"/>
  <c r="X1193" i="34"/>
  <c r="X1157" i="34"/>
  <c r="X1121" i="34"/>
  <c r="X1077" i="34"/>
  <c r="X1003" i="34"/>
  <c r="X1029" i="34"/>
  <c r="X969" i="34"/>
  <c r="X905" i="34"/>
  <c r="X825" i="34"/>
  <c r="X753" i="34"/>
  <c r="X672" i="34"/>
  <c r="X932" i="34"/>
  <c r="X852" i="34"/>
  <c r="X784" i="34"/>
  <c r="X704" i="34"/>
  <c r="X963" i="34"/>
  <c r="X895" i="34"/>
  <c r="X815" i="34"/>
  <c r="X739" i="34"/>
  <c r="X648" i="34"/>
  <c r="X1022" i="34"/>
  <c r="X942" i="34"/>
  <c r="X870" i="34"/>
  <c r="X782" i="34"/>
  <c r="X668" i="34"/>
  <c r="X645" i="34"/>
  <c r="X505" i="34"/>
  <c r="X365" i="34"/>
  <c r="X468" i="34"/>
  <c r="X583" i="34"/>
  <c r="X411" i="34"/>
  <c r="X574" i="34"/>
  <c r="X382" i="34"/>
  <c r="X191" i="34"/>
  <c r="X18" i="34"/>
  <c r="X138" i="34"/>
  <c r="X253" i="34"/>
  <c r="X344" i="34"/>
  <c r="J462" i="55"/>
  <c r="X19" i="34"/>
  <c r="X36" i="34"/>
  <c r="X148" i="34"/>
  <c r="X248" i="34"/>
  <c r="X336" i="34"/>
  <c r="X69" i="34"/>
  <c r="X177" i="34"/>
  <c r="X261" i="34"/>
  <c r="X349" i="34"/>
  <c r="X110" i="34"/>
  <c r="X190" i="34"/>
  <c r="X270" i="34"/>
  <c r="X14" i="34"/>
  <c r="X79" i="34"/>
  <c r="X131" i="34"/>
  <c r="X211" i="34"/>
  <c r="X275" i="34"/>
  <c r="X343" i="34"/>
  <c r="X418" i="34"/>
  <c r="X470" i="34"/>
  <c r="X546" i="34"/>
  <c r="X614" i="34"/>
  <c r="X371" i="34"/>
  <c r="X427" i="34"/>
  <c r="X499" i="34"/>
  <c r="X555" i="34"/>
  <c r="X356" i="34"/>
  <c r="X416" i="34"/>
  <c r="X460" i="34"/>
  <c r="X508" i="34"/>
  <c r="X564" i="34"/>
  <c r="X381" i="34"/>
  <c r="X425" i="34"/>
  <c r="X485" i="34"/>
  <c r="X533" i="34"/>
  <c r="X581" i="34"/>
  <c r="X637" i="34"/>
  <c r="X669" i="34"/>
  <c r="X623" i="34"/>
  <c r="X690" i="34"/>
  <c r="X730" i="34"/>
  <c r="X762" i="34"/>
  <c r="X802" i="34"/>
  <c r="X834" i="34"/>
  <c r="X862" i="34"/>
  <c r="X894" i="34"/>
  <c r="X918" i="34"/>
  <c r="X946" i="34"/>
  <c r="X978" i="34"/>
  <c r="X1006" i="34"/>
  <c r="X1030" i="34"/>
  <c r="X1062" i="34"/>
  <c r="X640" i="34"/>
  <c r="X686" i="34"/>
  <c r="X719" i="34"/>
  <c r="X743" i="34"/>
  <c r="X771" i="34"/>
  <c r="X803" i="34"/>
  <c r="X831" i="34"/>
  <c r="X855" i="34"/>
  <c r="X887" i="34"/>
  <c r="X915" i="34"/>
  <c r="X943" i="34"/>
  <c r="X592" i="34"/>
  <c r="X643" i="34"/>
  <c r="X687" i="34"/>
  <c r="X720" i="34"/>
  <c r="X748" i="34"/>
  <c r="X772" i="34"/>
  <c r="X804" i="34"/>
  <c r="X832" i="34"/>
  <c r="X860" i="34"/>
  <c r="X892" i="34"/>
  <c r="X916" i="34"/>
  <c r="X944" i="34"/>
  <c r="X612" i="34"/>
  <c r="X667" i="34"/>
  <c r="X697" i="34"/>
  <c r="X729" i="34"/>
  <c r="X757" i="34"/>
  <c r="X785" i="34"/>
  <c r="X817" i="34"/>
  <c r="X841" i="34"/>
  <c r="X869" i="34"/>
  <c r="X901" i="34"/>
  <c r="X929" i="34"/>
  <c r="X132" i="34"/>
  <c r="X260" i="34"/>
  <c r="X45" i="34"/>
  <c r="X149" i="34"/>
  <c r="X273" i="34"/>
  <c r="X66" i="34"/>
  <c r="X178" i="34"/>
  <c r="X294" i="34"/>
  <c r="X39" i="34"/>
  <c r="X127" i="34"/>
  <c r="X231" i="34"/>
  <c r="X319" i="34"/>
  <c r="X386" i="34"/>
  <c r="X494" i="34"/>
  <c r="X578" i="34"/>
  <c r="X662" i="34"/>
  <c r="X455" i="34"/>
  <c r="X523" i="34"/>
  <c r="X587" i="34"/>
  <c r="X420" i="34"/>
  <c r="X484" i="34"/>
  <c r="X544" i="34"/>
  <c r="X389" i="34"/>
  <c r="X453" i="34"/>
  <c r="X525" i="34"/>
  <c r="X597" i="34"/>
  <c r="X649" i="34"/>
  <c r="X607" i="34"/>
  <c r="X698" i="34"/>
  <c r="X750" i="34"/>
  <c r="X794" i="34"/>
  <c r="X838" i="34"/>
  <c r="X878" i="34"/>
  <c r="X914" i="34"/>
  <c r="X958" i="34"/>
  <c r="X990" i="34"/>
  <c r="X1026" i="34"/>
  <c r="X600" i="34"/>
  <c r="X670" i="34"/>
  <c r="X707" i="34"/>
  <c r="X751" i="34"/>
  <c r="X787" i="34"/>
  <c r="X823" i="34"/>
  <c r="X867" i="34"/>
  <c r="X899" i="34"/>
  <c r="X935" i="34"/>
  <c r="X603" i="34"/>
  <c r="X671" i="34"/>
  <c r="X708" i="34"/>
  <c r="X752" i="34"/>
  <c r="X788" i="34"/>
  <c r="X828" i="34"/>
  <c r="X868" i="34"/>
  <c r="X900" i="34"/>
  <c r="X940" i="34"/>
  <c r="X620" i="34"/>
  <c r="X688" i="34"/>
  <c r="X721" i="34"/>
  <c r="X761" i="34"/>
  <c r="X801" i="34"/>
  <c r="X837" i="34"/>
  <c r="X881" i="34"/>
  <c r="X913" i="34"/>
  <c r="X949" i="34"/>
  <c r="X977" i="34"/>
  <c r="X1009" i="34"/>
  <c r="X1033" i="34"/>
  <c r="X1061" i="34"/>
  <c r="X1027" i="34"/>
  <c r="X80" i="34"/>
  <c r="X192" i="34"/>
  <c r="X304" i="34"/>
  <c r="X109" i="34"/>
  <c r="X213" i="34"/>
  <c r="X325" i="34"/>
  <c r="X126" i="34"/>
  <c r="X238" i="34"/>
  <c r="X318" i="34"/>
  <c r="X87" i="34"/>
  <c r="X175" i="34"/>
  <c r="X271" i="34"/>
  <c r="X358" i="34"/>
  <c r="X438" i="34"/>
  <c r="X530" i="34"/>
  <c r="X630" i="34"/>
  <c r="X407" i="34"/>
  <c r="X487" i="34"/>
  <c r="X563" i="34"/>
  <c r="X384" i="34"/>
  <c r="X448" i="34"/>
  <c r="X528" i="34"/>
  <c r="X357" i="34"/>
  <c r="X421" i="34"/>
  <c r="X493" i="34"/>
  <c r="X557" i="34"/>
  <c r="X617" i="34"/>
  <c r="X681" i="34"/>
  <c r="X663" i="34"/>
  <c r="X718" i="34"/>
  <c r="X778" i="34"/>
  <c r="X818" i="34"/>
  <c r="X854" i="34"/>
  <c r="X898" i="34"/>
  <c r="X934" i="34"/>
  <c r="X966" i="34"/>
  <c r="X1010" i="34"/>
  <c r="X1046" i="34"/>
  <c r="X632" i="34"/>
  <c r="X695" i="34"/>
  <c r="X727" i="34"/>
  <c r="X767" i="34"/>
  <c r="X807" i="34"/>
  <c r="X847" i="34"/>
  <c r="X879" i="34"/>
  <c r="X919" i="34"/>
  <c r="X959" i="34"/>
  <c r="X635" i="34"/>
  <c r="X700" i="34"/>
  <c r="X732" i="34"/>
  <c r="X768" i="34"/>
  <c r="X812" i="34"/>
  <c r="X848" i="34"/>
  <c r="X880" i="34"/>
  <c r="X924" i="34"/>
  <c r="X960" i="34"/>
  <c r="X652" i="34"/>
  <c r="X709" i="34"/>
  <c r="X741" i="34"/>
  <c r="X777" i="34"/>
  <c r="X821" i="34"/>
  <c r="X857" i="34"/>
  <c r="X889" i="34"/>
  <c r="X933" i="34"/>
  <c r="X965" i="34"/>
  <c r="X993" i="34"/>
  <c r="X1017" i="34"/>
  <c r="X1049" i="34"/>
  <c r="X995" i="34"/>
  <c r="X1051" i="34"/>
  <c r="X1089" i="34"/>
  <c r="X1113" i="34"/>
  <c r="X1141" i="34"/>
  <c r="X1173" i="34"/>
  <c r="X1197" i="34"/>
  <c r="X1217" i="34"/>
  <c r="X1241" i="34"/>
  <c r="X1261" i="34"/>
  <c r="X1281" i="34"/>
  <c r="X1305" i="34"/>
  <c r="X1326" i="34"/>
  <c r="X1346" i="34"/>
  <c r="X1370" i="34"/>
  <c r="X1389" i="34"/>
  <c r="X1409" i="34"/>
  <c r="X1433" i="34"/>
  <c r="X988" i="34"/>
  <c r="X1028" i="34"/>
  <c r="X1070" i="34"/>
  <c r="X1090" i="34"/>
  <c r="X1110" i="34"/>
  <c r="X1134" i="34"/>
  <c r="X1154" i="34"/>
  <c r="X1174" i="34"/>
  <c r="X1198" i="34"/>
  <c r="X1218" i="34"/>
  <c r="X1238" i="34"/>
  <c r="X1262" i="34"/>
  <c r="X1282" i="34"/>
  <c r="X1302" i="34"/>
  <c r="X1327" i="34"/>
  <c r="X1347" i="34"/>
  <c r="X1367" i="34"/>
  <c r="X1007" i="34"/>
  <c r="X1047" i="34"/>
  <c r="X1075" i="34"/>
  <c r="X1099" i="34"/>
  <c r="X1119" i="34"/>
  <c r="X1139" i="34"/>
  <c r="X1163" i="34"/>
  <c r="X1183" i="34"/>
  <c r="X1203" i="34"/>
  <c r="X1227" i="34"/>
  <c r="X1247" i="34"/>
  <c r="X1267" i="34"/>
  <c r="X1291" i="34"/>
  <c r="X1311" i="34"/>
  <c r="X1332" i="34"/>
  <c r="X1356" i="34"/>
  <c r="X1008" i="34"/>
  <c r="X1048" i="34"/>
  <c r="X1080" i="34"/>
  <c r="X1100" i="34"/>
  <c r="X1120" i="34"/>
  <c r="X1144" i="34"/>
  <c r="X1164" i="34"/>
  <c r="X1184" i="34"/>
  <c r="X1208" i="34"/>
  <c r="X1228" i="34"/>
  <c r="X1248" i="34"/>
  <c r="X1272" i="34"/>
  <c r="X1292" i="34"/>
  <c r="X1313" i="34"/>
  <c r="X1337" i="34"/>
  <c r="X1357" i="34"/>
  <c r="X1377" i="34"/>
  <c r="X1400" i="34"/>
  <c r="X1420" i="34"/>
  <c r="X1440" i="34"/>
  <c r="X1464" i="34"/>
  <c r="X1484" i="34"/>
  <c r="X1398" i="34"/>
  <c r="X1445" i="34"/>
  <c r="X1471" i="34"/>
  <c r="X1495" i="34"/>
  <c r="X1519" i="34"/>
  <c r="X1539" i="34"/>
  <c r="X1559" i="34"/>
  <c r="X1583" i="34"/>
  <c r="X1603" i="34"/>
  <c r="X1623" i="34"/>
  <c r="X1647" i="34"/>
  <c r="X1667" i="34"/>
  <c r="X1687" i="34"/>
  <c r="X1711" i="34"/>
  <c r="X1731" i="34"/>
  <c r="X1754" i="34"/>
  <c r="X1778" i="34"/>
  <c r="X1798" i="34"/>
  <c r="X1818" i="34"/>
  <c r="X1842" i="34"/>
  <c r="X1862" i="34"/>
  <c r="X1882" i="34"/>
  <c r="X1902" i="34"/>
  <c r="X1918" i="34"/>
  <c r="X1934" i="34"/>
  <c r="X1950" i="34"/>
  <c r="X1966" i="34"/>
  <c r="X1982" i="34"/>
  <c r="X1998" i="34"/>
  <c r="J308" i="55"/>
  <c r="J702" i="55"/>
  <c r="J709" i="55"/>
  <c r="J236" i="55"/>
  <c r="J957" i="55"/>
  <c r="A1656" i="34"/>
  <c r="P1656" i="34"/>
  <c r="Y1656" i="34"/>
  <c r="Q1656" i="34"/>
  <c r="O1656" i="34"/>
  <c r="U1656" i="34"/>
  <c r="A1449" i="34"/>
  <c r="Q1449" i="34"/>
  <c r="U1449" i="34"/>
  <c r="P1449" i="34"/>
  <c r="Y1449" i="34"/>
  <c r="O1449" i="34"/>
  <c r="A2167" i="34"/>
  <c r="Q2167" i="34"/>
  <c r="O2167" i="34"/>
  <c r="U2167" i="34"/>
  <c r="P2167" i="34"/>
  <c r="Y2167" i="34"/>
  <c r="Y1951" i="34"/>
  <c r="Q1951" i="34"/>
  <c r="P1951" i="34"/>
  <c r="U1951" i="34"/>
  <c r="O1951" i="34"/>
  <c r="A1951" i="34"/>
  <c r="A3957" i="34"/>
  <c r="P3957" i="34"/>
  <c r="Y3957" i="34"/>
  <c r="O3957" i="34"/>
  <c r="U3957" i="34"/>
  <c r="Q3957" i="34"/>
  <c r="Y596" i="34"/>
  <c r="Q596" i="34"/>
  <c r="U596" i="34"/>
  <c r="A596" i="34"/>
  <c r="O596" i="34"/>
  <c r="P596" i="34"/>
  <c r="Q407" i="34"/>
  <c r="Y407" i="34"/>
  <c r="O407" i="34"/>
  <c r="U407" i="34"/>
  <c r="A407" i="34"/>
  <c r="P407" i="34"/>
  <c r="A484" i="34"/>
  <c r="Q484" i="34"/>
  <c r="Y484" i="34"/>
  <c r="U484" i="34"/>
  <c r="O484" i="34"/>
  <c r="P484" i="34"/>
  <c r="U697" i="34"/>
  <c r="A697" i="34"/>
  <c r="Q697" i="34"/>
  <c r="Y697" i="34"/>
  <c r="P697" i="34"/>
  <c r="O697" i="34"/>
  <c r="A715" i="34"/>
  <c r="O715" i="34"/>
  <c r="Q715" i="34"/>
  <c r="Y715" i="34"/>
  <c r="P715" i="34"/>
  <c r="U715" i="34"/>
  <c r="U761" i="34"/>
  <c r="P761" i="34"/>
  <c r="Q761" i="34"/>
  <c r="A761" i="34"/>
  <c r="Y761" i="34"/>
  <c r="O761" i="34"/>
  <c r="Q783" i="34"/>
  <c r="O783" i="34"/>
  <c r="Y783" i="34"/>
  <c r="U783" i="34"/>
  <c r="P783" i="34"/>
  <c r="A783" i="34"/>
  <c r="U1119" i="34"/>
  <c r="Q1119" i="34"/>
  <c r="O1119" i="34"/>
  <c r="R1119" i="34"/>
  <c r="Y1119" i="34"/>
  <c r="T1119" i="34"/>
  <c r="A1119" i="34"/>
  <c r="S1119" i="34"/>
  <c r="P1119" i="34"/>
  <c r="A1627" i="34"/>
  <c r="P1627" i="34"/>
  <c r="Y1627" i="34"/>
  <c r="Q1627" i="34"/>
  <c r="O1627" i="34"/>
  <c r="U1627" i="34"/>
  <c r="F974" i="55"/>
  <c r="J199" i="55"/>
  <c r="Y1711" i="34"/>
  <c r="U1711" i="34"/>
  <c r="Q1711" i="34"/>
  <c r="A1711" i="34"/>
  <c r="P1711" i="34"/>
  <c r="O1711" i="34"/>
  <c r="Y1341" i="34"/>
  <c r="Q1341" i="34"/>
  <c r="A1341" i="34"/>
  <c r="P1341" i="34"/>
  <c r="U1341" i="34"/>
  <c r="O1341" i="34"/>
  <c r="A1242" i="34"/>
  <c r="Q1242" i="34"/>
  <c r="O1242" i="34"/>
  <c r="Y1242" i="34"/>
  <c r="P1242" i="34"/>
  <c r="U1242" i="34"/>
  <c r="O1865" i="34"/>
  <c r="Y1865" i="34"/>
  <c r="U1865" i="34"/>
  <c r="P1865" i="34"/>
  <c r="Q1865" i="34"/>
  <c r="A1865" i="34"/>
  <c r="U603" i="34"/>
  <c r="A603" i="34"/>
  <c r="P603" i="34"/>
  <c r="Y603" i="34"/>
  <c r="O603" i="34"/>
  <c r="Q603" i="34"/>
  <c r="Y1422" i="34"/>
  <c r="O1422" i="34"/>
  <c r="A1422" i="34"/>
  <c r="U1422" i="34"/>
  <c r="P1422" i="34"/>
  <c r="Q1422" i="34"/>
  <c r="Y523" i="34"/>
  <c r="P523" i="34"/>
  <c r="U523" i="34"/>
  <c r="A523" i="34"/>
  <c r="O523" i="34"/>
  <c r="Q523" i="34"/>
  <c r="Y661" i="34"/>
  <c r="U661" i="34"/>
  <c r="O661" i="34"/>
  <c r="A661" i="34"/>
  <c r="P661" i="34"/>
  <c r="Q661" i="34"/>
  <c r="P729" i="34"/>
  <c r="Q729" i="34"/>
  <c r="Y729" i="34"/>
  <c r="U729" i="34"/>
  <c r="A729" i="34"/>
  <c r="O729" i="34"/>
  <c r="Y747" i="34"/>
  <c r="U747" i="34"/>
  <c r="Q747" i="34"/>
  <c r="O747" i="34"/>
  <c r="A747" i="34"/>
  <c r="P747" i="34"/>
  <c r="A1387" i="34"/>
  <c r="Q1387" i="34"/>
  <c r="P1387" i="34"/>
  <c r="U1387" i="34"/>
  <c r="O1387" i="34"/>
  <c r="Y1387" i="34"/>
  <c r="A842" i="34"/>
  <c r="Q842" i="34"/>
  <c r="O842" i="34"/>
  <c r="Y842" i="34"/>
  <c r="P842" i="34"/>
  <c r="U842" i="34"/>
  <c r="Y559" i="34"/>
  <c r="P559" i="34"/>
  <c r="U559" i="34"/>
  <c r="A559" i="34"/>
  <c r="O559" i="34"/>
  <c r="Q559" i="34"/>
  <c r="X1886" i="34"/>
  <c r="X1870" i="34"/>
  <c r="X1854" i="34"/>
  <c r="X1838" i="34"/>
  <c r="X1822" i="34"/>
  <c r="X1806" i="34"/>
  <c r="X1790" i="34"/>
  <c r="X1774" i="34"/>
  <c r="X1758" i="34"/>
  <c r="X1742" i="34"/>
  <c r="X1723" i="34"/>
  <c r="X1707" i="34"/>
  <c r="X1691" i="34"/>
  <c r="X1675" i="34"/>
  <c r="X1659" i="34"/>
  <c r="X1643" i="34"/>
  <c r="X1627" i="34"/>
  <c r="X1611" i="34"/>
  <c r="X1595" i="34"/>
  <c r="X1579" i="34"/>
  <c r="X1563" i="34"/>
  <c r="X1547" i="34"/>
  <c r="X1531" i="34"/>
  <c r="X1515" i="34"/>
  <c r="X1499" i="34"/>
  <c r="X1482" i="34"/>
  <c r="X1461" i="34"/>
  <c r="X1438" i="34"/>
  <c r="X1406" i="34"/>
  <c r="X1375" i="34"/>
  <c r="X1476" i="34"/>
  <c r="X1460" i="34"/>
  <c r="X1444" i="34"/>
  <c r="X1428" i="34"/>
  <c r="X1412" i="34"/>
  <c r="X1396" i="34"/>
  <c r="X1381" i="34"/>
  <c r="X1365" i="34"/>
  <c r="X1349" i="34"/>
  <c r="X1333" i="34"/>
  <c r="X1317" i="34"/>
  <c r="X1300" i="34"/>
  <c r="X1284" i="34"/>
  <c r="X1268" i="34"/>
  <c r="X1252" i="34"/>
  <c r="X1236" i="34"/>
  <c r="X1220" i="34"/>
  <c r="X1204" i="34"/>
  <c r="X1188" i="34"/>
  <c r="X1172" i="34"/>
  <c r="X1156" i="34"/>
  <c r="X1140" i="34"/>
  <c r="X1124" i="34"/>
  <c r="X1108" i="34"/>
  <c r="X1092" i="34"/>
  <c r="X1076" i="34"/>
  <c r="X1056" i="34"/>
  <c r="X1024" i="34"/>
  <c r="X992" i="34"/>
  <c r="X1352" i="34"/>
  <c r="X1336" i="34"/>
  <c r="X1320" i="34"/>
  <c r="X1303" i="34"/>
  <c r="X1287" i="34"/>
  <c r="X1271" i="34"/>
  <c r="X1255" i="34"/>
  <c r="X1239" i="34"/>
  <c r="X1223" i="34"/>
  <c r="X1207" i="34"/>
  <c r="X1191" i="34"/>
  <c r="X1175" i="34"/>
  <c r="X1159" i="34"/>
  <c r="X1143" i="34"/>
  <c r="X1127" i="34"/>
  <c r="X1111" i="34"/>
  <c r="X1095" i="34"/>
  <c r="X1079" i="34"/>
  <c r="X1063" i="34"/>
  <c r="X1031" i="34"/>
  <c r="X999" i="34"/>
  <c r="X1371" i="34"/>
  <c r="X1355" i="34"/>
  <c r="X1339" i="34"/>
  <c r="X1323" i="34"/>
  <c r="X1306" i="34"/>
  <c r="X1290" i="34"/>
  <c r="X1274" i="34"/>
  <c r="X1258" i="34"/>
  <c r="X1242" i="34"/>
  <c r="X1226" i="34"/>
  <c r="X1210" i="34"/>
  <c r="X1194" i="34"/>
  <c r="X1178" i="34"/>
  <c r="X1162" i="34"/>
  <c r="X1146" i="34"/>
  <c r="X1130" i="34"/>
  <c r="X1114" i="34"/>
  <c r="X1098" i="34"/>
  <c r="X1082" i="34"/>
  <c r="X1066" i="34"/>
  <c r="X1036" i="34"/>
  <c r="X1004" i="34"/>
  <c r="X972" i="34"/>
  <c r="X1429" i="34"/>
  <c r="X1413" i="34"/>
  <c r="X1397" i="34"/>
  <c r="X1382" i="34"/>
  <c r="X1366" i="34"/>
  <c r="X1350" i="34"/>
  <c r="X1334" i="34"/>
  <c r="X1318" i="34"/>
  <c r="X1301" i="34"/>
  <c r="X1285" i="34"/>
  <c r="X1269" i="34"/>
  <c r="X1253" i="34"/>
  <c r="X1237" i="34"/>
  <c r="X1221" i="34"/>
  <c r="X1205" i="34"/>
  <c r="X1189" i="34"/>
  <c r="X1169" i="34"/>
  <c r="X1145" i="34"/>
  <c r="X1125" i="34"/>
  <c r="X1105" i="34"/>
  <c r="X1081" i="34"/>
  <c r="X1059" i="34"/>
  <c r="X1019" i="34"/>
  <c r="X968" i="34"/>
  <c r="X1045" i="34"/>
  <c r="X1025" i="34"/>
  <c r="X1001" i="34"/>
  <c r="X981" i="34"/>
  <c r="X961" i="34"/>
  <c r="X937" i="34"/>
  <c r="X917" i="34"/>
  <c r="X897" i="34"/>
  <c r="X873" i="34"/>
  <c r="X853" i="34"/>
  <c r="X833" i="34"/>
  <c r="X809" i="34"/>
  <c r="X789" i="34"/>
  <c r="X769" i="34"/>
  <c r="X745" i="34"/>
  <c r="X725" i="34"/>
  <c r="X705" i="34"/>
  <c r="X678" i="34"/>
  <c r="X644" i="34"/>
  <c r="X604" i="34"/>
  <c r="X948" i="34"/>
  <c r="X928" i="34"/>
  <c r="X908" i="34"/>
  <c r="X884" i="34"/>
  <c r="X864" i="34"/>
  <c r="X844" i="34"/>
  <c r="X820" i="34"/>
  <c r="X800" i="34"/>
  <c r="X780" i="34"/>
  <c r="X756" i="34"/>
  <c r="X736" i="34"/>
  <c r="X716" i="34"/>
  <c r="X692" i="34"/>
  <c r="X666" i="34"/>
  <c r="X627" i="34"/>
  <c r="X967" i="34"/>
  <c r="X947" i="34"/>
  <c r="X927" i="34"/>
  <c r="X903" i="34"/>
  <c r="X883" i="34"/>
  <c r="X863" i="34"/>
  <c r="X839" i="34"/>
  <c r="X819" i="34"/>
  <c r="X799" i="34"/>
  <c r="X775" i="34"/>
  <c r="X755" i="34"/>
  <c r="X735" i="34"/>
  <c r="X711" i="34"/>
  <c r="X691" i="34"/>
  <c r="X664" i="34"/>
  <c r="X616" i="34"/>
  <c r="X1058" i="34"/>
  <c r="X1038" i="34"/>
  <c r="X1014" i="34"/>
  <c r="X994" i="34"/>
  <c r="X974" i="34"/>
  <c r="X950" i="34"/>
  <c r="X930" i="34"/>
  <c r="X910" i="34"/>
  <c r="X886" i="34"/>
  <c r="X866" i="34"/>
  <c r="X846" i="34"/>
  <c r="X822" i="34"/>
  <c r="X798" i="34"/>
  <c r="X770" i="34"/>
  <c r="X738" i="34"/>
  <c r="X714" i="34"/>
  <c r="X684" i="34"/>
  <c r="X631" i="34"/>
  <c r="X685" i="34"/>
  <c r="X661" i="34"/>
  <c r="X621" i="34"/>
  <c r="X589" i="34"/>
  <c r="X553" i="34"/>
  <c r="X509" i="34"/>
  <c r="X473" i="34"/>
  <c r="X441" i="34"/>
  <c r="X397" i="34"/>
  <c r="X361" i="34"/>
  <c r="X556" i="34"/>
  <c r="X512" i="34"/>
  <c r="X480" i="34"/>
  <c r="X444" i="34"/>
  <c r="X400" i="34"/>
  <c r="X364" i="34"/>
  <c r="X579" i="34"/>
  <c r="X535" i="34"/>
  <c r="X491" i="34"/>
  <c r="X443" i="34"/>
  <c r="X387" i="34"/>
  <c r="X658" i="34"/>
  <c r="X610" i="34"/>
  <c r="X550" i="34"/>
  <c r="X502" i="34"/>
  <c r="X462" i="34"/>
  <c r="X402" i="34"/>
  <c r="X354" i="34"/>
  <c r="X303" i="34"/>
  <c r="X247" i="34"/>
  <c r="X207" i="34"/>
  <c r="X151" i="34"/>
  <c r="X99" i="34"/>
  <c r="X47" i="34"/>
  <c r="X338" i="34"/>
  <c r="X286" i="34"/>
  <c r="X222" i="34"/>
  <c r="X158" i="34"/>
  <c r="X82" i="34"/>
  <c r="X26" i="34"/>
  <c r="X301" i="34"/>
  <c r="X221" i="34"/>
  <c r="X157" i="34"/>
  <c r="X101" i="34"/>
  <c r="X20" i="34"/>
  <c r="X296" i="34"/>
  <c r="X232" i="34"/>
  <c r="X152" i="34"/>
  <c r="X100" i="34"/>
  <c r="X3648" i="34"/>
  <c r="X3650" i="34"/>
  <c r="X48" i="34"/>
  <c r="X88" i="34"/>
  <c r="X128" i="34"/>
  <c r="X164" i="34"/>
  <c r="X208" i="34"/>
  <c r="X240" i="34"/>
  <c r="X276" i="34"/>
  <c r="X320" i="34"/>
  <c r="X16" i="34"/>
  <c r="X49" i="34"/>
  <c r="X93" i="34"/>
  <c r="X129" i="34"/>
  <c r="X165" i="34"/>
  <c r="X209" i="34"/>
  <c r="X241" i="34"/>
  <c r="X277" i="34"/>
  <c r="X321" i="34"/>
  <c r="X17" i="34"/>
  <c r="X50" i="34"/>
  <c r="X94" i="34"/>
  <c r="X130" i="34"/>
  <c r="X170" i="34"/>
  <c r="X210" i="34"/>
  <c r="X242" i="34"/>
  <c r="X274" i="34"/>
  <c r="X306" i="34"/>
  <c r="X334" i="34"/>
  <c r="X22" i="34"/>
  <c r="X55" i="34"/>
  <c r="X83" i="34"/>
  <c r="X111" i="34"/>
  <c r="X143" i="34"/>
  <c r="X167" i="34"/>
  <c r="X195" i="34"/>
  <c r="X227" i="34"/>
  <c r="X255" i="34"/>
  <c r="X279" i="34"/>
  <c r="X311" i="34"/>
  <c r="X339" i="34"/>
  <c r="X366" i="34"/>
  <c r="X398" i="34"/>
  <c r="X422" i="34"/>
  <c r="X450" i="34"/>
  <c r="X482" i="34"/>
  <c r="X510" i="34"/>
  <c r="X534" i="34"/>
  <c r="X566" i="34"/>
  <c r="X594" i="34"/>
  <c r="X622" i="34"/>
  <c r="X654" i="34"/>
  <c r="X363" i="34"/>
  <c r="X391" i="34"/>
  <c r="X423" i="34"/>
  <c r="X451" i="34"/>
  <c r="X475" i="34"/>
  <c r="X507" i="34"/>
  <c r="X531" i="34"/>
  <c r="X551" i="34"/>
  <c r="X571" i="34"/>
  <c r="X595" i="34"/>
  <c r="X368" i="34"/>
  <c r="X388" i="34"/>
  <c r="X412" i="34"/>
  <c r="X432" i="34"/>
  <c r="X452" i="34"/>
  <c r="X476" i="34"/>
  <c r="X496" i="34"/>
  <c r="X516" i="34"/>
  <c r="X540" i="34"/>
  <c r="X560" i="34"/>
  <c r="X580" i="34"/>
  <c r="X373" i="34"/>
  <c r="X393" i="34"/>
  <c r="X413" i="34"/>
  <c r="X437" i="34"/>
  <c r="X457" i="34"/>
  <c r="X477" i="34"/>
  <c r="X501" i="34"/>
  <c r="X521" i="34"/>
  <c r="X541" i="34"/>
  <c r="X565" i="34"/>
  <c r="X585" i="34"/>
  <c r="X605" i="34"/>
  <c r="X629" i="34"/>
  <c r="X15" i="34"/>
  <c r="X68" i="34"/>
  <c r="X120" i="34"/>
  <c r="X176" i="34"/>
  <c r="X216" i="34"/>
  <c r="X272" i="34"/>
  <c r="X324" i="34"/>
  <c r="X37" i="34"/>
  <c r="X81" i="34"/>
  <c r="X133" i="34"/>
  <c r="X189" i="34"/>
  <c r="X237" i="34"/>
  <c r="X293" i="34"/>
  <c r="X337" i="34"/>
  <c r="X46" i="34"/>
  <c r="X106" i="34"/>
  <c r="X154" i="34"/>
  <c r="X194" i="34"/>
  <c r="X254" i="34"/>
  <c r="X290" i="34"/>
  <c r="X326" i="34"/>
  <c r="X35" i="34"/>
  <c r="X67" i="34"/>
  <c r="X103" i="34"/>
  <c r="X147" i="34"/>
  <c r="X183" i="34"/>
  <c r="X215" i="34"/>
  <c r="X259" i="34"/>
  <c r="X295" i="34"/>
  <c r="X335" i="34"/>
  <c r="X374" i="34"/>
  <c r="X406" i="34"/>
  <c r="X446" i="34"/>
  <c r="X486" i="34"/>
  <c r="X526" i="34"/>
  <c r="X558" i="34"/>
  <c r="X598" i="34"/>
  <c r="X638" i="34"/>
  <c r="X359" i="34"/>
  <c r="X403" i="34"/>
  <c r="X435" i="34"/>
  <c r="X471" i="34"/>
  <c r="X515" i="34"/>
  <c r="X539" i="34"/>
  <c r="X567" i="34"/>
  <c r="X352" i="34"/>
  <c r="X380" i="34"/>
  <c r="X404" i="34"/>
  <c r="X436" i="34"/>
  <c r="X464" i="34"/>
  <c r="X492" i="34"/>
  <c r="X524" i="34"/>
  <c r="X548" i="34"/>
  <c r="X576" i="34"/>
  <c r="X377" i="34"/>
  <c r="X405" i="34"/>
  <c r="X429" i="34"/>
  <c r="X461" i="34"/>
  <c r="X489" i="34"/>
  <c r="X517" i="34"/>
  <c r="X549" i="34"/>
  <c r="X573" i="34"/>
  <c r="X601" i="34"/>
  <c r="X633" i="34"/>
  <c r="X653" i="34"/>
  <c r="X677" i="34"/>
  <c r="X599" i="34"/>
  <c r="X639" i="34"/>
  <c r="X679" i="34"/>
  <c r="X702" i="34"/>
  <c r="X722" i="34"/>
  <c r="X746" i="34"/>
  <c r="X766" i="34"/>
  <c r="X786" i="34"/>
  <c r="X810" i="34"/>
  <c r="X826" i="34"/>
  <c r="X842" i="34"/>
  <c r="X858" i="34"/>
  <c r="X874" i="34"/>
  <c r="X890" i="34"/>
  <c r="X906" i="34"/>
  <c r="X922" i="34"/>
  <c r="X938" i="34"/>
  <c r="X954" i="34"/>
  <c r="X970" i="34"/>
  <c r="X986" i="34"/>
  <c r="X1002" i="34"/>
  <c r="X1018" i="34"/>
  <c r="X1034" i="34"/>
  <c r="X1050" i="34"/>
  <c r="X588" i="34"/>
  <c r="X624" i="34"/>
  <c r="X656" i="34"/>
  <c r="X680" i="34"/>
  <c r="X699" i="34"/>
  <c r="X715" i="34"/>
  <c r="X731" i="34"/>
  <c r="X747" i="34"/>
  <c r="X763" i="34"/>
  <c r="X779" i="34"/>
  <c r="X795" i="34"/>
  <c r="X811" i="34"/>
  <c r="X827" i="34"/>
  <c r="X843" i="34"/>
  <c r="X859" i="34"/>
  <c r="X875" i="34"/>
  <c r="X891" i="34"/>
  <c r="X907" i="34"/>
  <c r="X923" i="34"/>
  <c r="X939" i="34"/>
  <c r="X955" i="34"/>
  <c r="X971" i="34"/>
  <c r="X619" i="34"/>
  <c r="X651" i="34"/>
  <c r="X676" i="34"/>
  <c r="X696" i="34"/>
  <c r="X712" i="34"/>
  <c r="X728" i="34"/>
  <c r="X744" i="34"/>
  <c r="X760" i="34"/>
  <c r="X776" i="34"/>
  <c r="X792" i="34"/>
  <c r="X808" i="34"/>
  <c r="X824" i="34"/>
  <c r="X840" i="34"/>
  <c r="X856" i="34"/>
  <c r="X872" i="34"/>
  <c r="X888" i="34"/>
  <c r="X904" i="34"/>
  <c r="X920" i="34"/>
  <c r="X936" i="34"/>
  <c r="X952" i="34"/>
  <c r="X596" i="34"/>
  <c r="X628" i="34"/>
  <c r="X660" i="34"/>
  <c r="X683" i="34"/>
  <c r="X701" i="34"/>
  <c r="X717" i="34"/>
  <c r="X733" i="34"/>
  <c r="X749" i="34"/>
  <c r="X765" i="34"/>
  <c r="X781" i="34"/>
  <c r="X797" i="34"/>
  <c r="X813" i="34"/>
  <c r="X829" i="34"/>
  <c r="X845" i="34"/>
  <c r="X861" i="34"/>
  <c r="X877" i="34"/>
  <c r="X893" i="34"/>
  <c r="X909" i="34"/>
  <c r="X925" i="34"/>
  <c r="X941" i="34"/>
  <c r="X957" i="34"/>
  <c r="X973" i="34"/>
  <c r="X989" i="34"/>
  <c r="X1005" i="34"/>
  <c r="X1021" i="34"/>
  <c r="X1037" i="34"/>
  <c r="X1053" i="34"/>
  <c r="X979" i="34"/>
  <c r="X1011" i="34"/>
  <c r="X1043" i="34"/>
  <c r="X1069" i="34"/>
  <c r="X1085" i="34"/>
  <c r="X1101" i="34"/>
  <c r="X1117" i="34"/>
  <c r="X1133" i="34"/>
  <c r="X1149" i="34"/>
  <c r="X1165" i="34"/>
  <c r="X1181" i="34"/>
  <c r="X64" i="34"/>
  <c r="E57" i="71"/>
  <c r="L14" i="57"/>
  <c r="T818" i="34"/>
  <c r="R818" i="34"/>
  <c r="S818" i="34"/>
  <c r="U818" i="34"/>
  <c r="Y622" i="34"/>
  <c r="R622" i="34"/>
  <c r="T622" i="34"/>
  <c r="R1290" i="34"/>
  <c r="S1290" i="34"/>
  <c r="Y1290" i="34"/>
  <c r="T1290" i="34"/>
  <c r="U210" i="34"/>
  <c r="P210" i="34"/>
  <c r="X40" i="34"/>
  <c r="X1735" i="34"/>
  <c r="I14" i="58"/>
  <c r="J3" i="57"/>
  <c r="E5" i="58"/>
  <c r="E36" i="14"/>
  <c r="H14" i="14"/>
  <c r="F14" i="58"/>
  <c r="G2" i="61"/>
  <c r="S2623" i="34"/>
  <c r="R2623" i="34"/>
  <c r="H14" i="71"/>
  <c r="U2768" i="34"/>
  <c r="K3396" i="34"/>
  <c r="K3398" i="34" s="1"/>
  <c r="A1402" i="34"/>
  <c r="A2893" i="34"/>
  <c r="A3231" i="34"/>
  <c r="A3480" i="34"/>
  <c r="U3187" i="34"/>
  <c r="U3651" i="34"/>
  <c r="U87" i="34"/>
  <c r="U2134" i="34"/>
  <c r="U2842" i="34"/>
  <c r="U2760" i="34"/>
  <c r="K2359" i="34"/>
  <c r="U3628" i="34"/>
  <c r="A2465" i="34"/>
  <c r="I14" i="14"/>
  <c r="I27" i="14"/>
  <c r="A56" i="71"/>
  <c r="I14" i="71"/>
  <c r="K45" i="57"/>
  <c r="H32" i="58"/>
  <c r="I22" i="14"/>
  <c r="H20" i="14"/>
  <c r="G31" i="14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14"/>
  <c r="H26" i="14"/>
  <c r="I36" i="58"/>
  <c r="F2" i="58"/>
  <c r="J45" i="57"/>
  <c r="F52" i="71"/>
  <c r="I29" i="14"/>
  <c r="I32" i="58"/>
  <c r="F31" i="14"/>
  <c r="Y1668" i="34"/>
  <c r="P1668" i="34"/>
  <c r="U1668" i="34"/>
  <c r="A1668" i="34"/>
  <c r="Q1668" i="34"/>
  <c r="O1668" i="34"/>
  <c r="A1613" i="34"/>
  <c r="Q1613" i="34"/>
  <c r="Y1613" i="34"/>
  <c r="O1613" i="34"/>
  <c r="U1613" i="34"/>
  <c r="P1613" i="34"/>
  <c r="U1393" i="34"/>
  <c r="P1393" i="34"/>
  <c r="Y1393" i="34"/>
  <c r="Q1393" i="34"/>
  <c r="A1393" i="34"/>
  <c r="O1393" i="34"/>
  <c r="A1339" i="34"/>
  <c r="Q1339" i="34"/>
  <c r="U1339" i="34"/>
  <c r="P1339" i="34"/>
  <c r="O1339" i="34"/>
  <c r="Y1339" i="34"/>
  <c r="U1284" i="34"/>
  <c r="Q1284" i="34"/>
  <c r="Y1284" i="34"/>
  <c r="A1284" i="34"/>
  <c r="O1284" i="34"/>
  <c r="P1284" i="34"/>
  <c r="H974" i="55"/>
  <c r="J12" i="55"/>
  <c r="U1628" i="34"/>
  <c r="Q1628" i="34"/>
  <c r="P1628" i="34"/>
  <c r="A1628" i="34"/>
  <c r="O1628" i="34"/>
  <c r="Y1628" i="34"/>
  <c r="Q1633" i="34"/>
  <c r="Y1633" i="34"/>
  <c r="P1633" i="34"/>
  <c r="U1633" i="34"/>
  <c r="A1633" i="34"/>
  <c r="O1633" i="34"/>
  <c r="Y1411" i="34"/>
  <c r="A1411" i="34"/>
  <c r="Q1411" i="34"/>
  <c r="O1411" i="34"/>
  <c r="U1411" i="34"/>
  <c r="P1411" i="34"/>
  <c r="O1345" i="34"/>
  <c r="U1345" i="34"/>
  <c r="P1345" i="34"/>
  <c r="Y1345" i="34"/>
  <c r="A1345" i="34"/>
  <c r="Q1345" i="34"/>
  <c r="Y1313" i="34"/>
  <c r="O1313" i="34"/>
  <c r="A1313" i="34"/>
  <c r="Q1313" i="34"/>
  <c r="U1313" i="34"/>
  <c r="P1313" i="34"/>
  <c r="U954" i="34"/>
  <c r="O954" i="34"/>
  <c r="I10" i="73"/>
  <c r="Y954" i="34"/>
  <c r="H10" i="73"/>
  <c r="A954" i="34"/>
  <c r="P954" i="34"/>
  <c r="Q954" i="34"/>
  <c r="U1164" i="34"/>
  <c r="Y1164" i="34"/>
  <c r="O1164" i="34"/>
  <c r="A1164" i="34"/>
  <c r="Q1164" i="34"/>
  <c r="P1164" i="34"/>
  <c r="Y1187" i="34"/>
  <c r="O1187" i="34"/>
  <c r="A1187" i="34"/>
  <c r="Q1187" i="34"/>
  <c r="U1187" i="34"/>
  <c r="P1187" i="34"/>
  <c r="H45" i="57"/>
  <c r="J166" i="55"/>
  <c r="U614" i="34"/>
  <c r="A3740" i="34"/>
  <c r="A1253" i="34"/>
  <c r="K2358" i="34"/>
  <c r="A3619" i="34"/>
  <c r="J132" i="55"/>
  <c r="J111" i="55"/>
  <c r="A1442" i="34"/>
  <c r="U3199" i="34"/>
  <c r="L15" i="57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U21" i="34"/>
  <c r="Q21" i="34"/>
  <c r="Y13" i="34"/>
  <c r="A13" i="34"/>
  <c r="P676" i="34"/>
  <c r="Y676" i="34"/>
  <c r="O823" i="34"/>
  <c r="Y823" i="34"/>
  <c r="O871" i="34"/>
  <c r="Y871" i="34"/>
  <c r="P844" i="34"/>
  <c r="Y844" i="34"/>
  <c r="O903" i="34"/>
  <c r="Y903" i="34"/>
  <c r="Q827" i="34"/>
  <c r="Y827" i="34"/>
  <c r="O1109" i="34"/>
  <c r="P1109" i="34"/>
  <c r="Y1416" i="34"/>
  <c r="A1416" i="34"/>
  <c r="R1416" i="34"/>
  <c r="S1416" i="34"/>
  <c r="T1416" i="34"/>
  <c r="P1416" i="34"/>
  <c r="U1416" i="34"/>
  <c r="T1251" i="34"/>
  <c r="R1251" i="34"/>
  <c r="U1251" i="34"/>
  <c r="Y1251" i="34"/>
  <c r="O1251" i="34"/>
  <c r="S1251" i="34"/>
  <c r="A1251" i="34"/>
  <c r="Y947" i="34"/>
  <c r="A947" i="34"/>
  <c r="R947" i="34"/>
  <c r="S947" i="34"/>
  <c r="O947" i="34"/>
  <c r="T947" i="34"/>
  <c r="U947" i="34"/>
  <c r="Y819" i="34"/>
  <c r="S819" i="34"/>
  <c r="U819" i="34"/>
  <c r="R819" i="34"/>
  <c r="T819" i="34"/>
  <c r="A819" i="34"/>
  <c r="U624" i="34"/>
  <c r="A624" i="34"/>
  <c r="R624" i="34"/>
  <c r="S624" i="34"/>
  <c r="T624" i="34"/>
  <c r="Y624" i="34"/>
  <c r="S921" i="34"/>
  <c r="Y921" i="34"/>
  <c r="U921" i="34"/>
  <c r="P921" i="34"/>
  <c r="T921" i="34"/>
  <c r="R921" i="34"/>
  <c r="A921" i="34"/>
  <c r="S609" i="34"/>
  <c r="U609" i="34"/>
  <c r="A609" i="34"/>
  <c r="T609" i="34"/>
  <c r="R609" i="34"/>
  <c r="Y609" i="34"/>
  <c r="Y1678" i="34"/>
  <c r="U1678" i="34"/>
  <c r="O1678" i="34"/>
  <c r="A1678" i="34"/>
  <c r="U1670" i="34"/>
  <c r="A1670" i="34"/>
  <c r="P1670" i="34"/>
  <c r="Y1670" i="34"/>
  <c r="Y1662" i="34"/>
  <c r="O1662" i="34"/>
  <c r="Y1625" i="34"/>
  <c r="P1625" i="34"/>
  <c r="Y1652" i="34"/>
  <c r="P1652" i="34"/>
  <c r="Y1610" i="34"/>
  <c r="P1610" i="34"/>
  <c r="U1438" i="34"/>
  <c r="Q1438" i="34"/>
  <c r="U1390" i="34"/>
  <c r="Q1390" i="34"/>
  <c r="U1353" i="34"/>
  <c r="P1353" i="34"/>
  <c r="U1337" i="34"/>
  <c r="P1337" i="34"/>
  <c r="U1321" i="34"/>
  <c r="P1321" i="34"/>
  <c r="U1282" i="34"/>
  <c r="O1282" i="34"/>
  <c r="U1149" i="34"/>
  <c r="Q1149" i="34"/>
  <c r="U1193" i="34"/>
  <c r="P1193" i="34"/>
  <c r="Y1229" i="34"/>
  <c r="Q1229" i="34"/>
  <c r="U1198" i="34"/>
  <c r="Q1198" i="34"/>
  <c r="U1191" i="34"/>
  <c r="P1191" i="34"/>
  <c r="T651" i="34"/>
  <c r="R651" i="34"/>
  <c r="A651" i="34"/>
  <c r="S651" i="34"/>
  <c r="Y651" i="34"/>
  <c r="S1430" i="34"/>
  <c r="A1430" i="34"/>
  <c r="R1430" i="34"/>
  <c r="T1430" i="34"/>
  <c r="U1430" i="34"/>
  <c r="U20" i="34"/>
  <c r="Y20" i="34"/>
  <c r="A20" i="34"/>
  <c r="Y655" i="34"/>
  <c r="O655" i="34"/>
  <c r="U655" i="34"/>
  <c r="Y608" i="34"/>
  <c r="U608" i="34"/>
  <c r="Y635" i="34"/>
  <c r="U635" i="34"/>
  <c r="Y671" i="34"/>
  <c r="O671" i="34"/>
  <c r="U671" i="34"/>
  <c r="Y904" i="34"/>
  <c r="U904" i="34"/>
  <c r="Y837" i="34"/>
  <c r="U837" i="34"/>
  <c r="Y846" i="34"/>
  <c r="Q846" i="34"/>
  <c r="U846" i="34"/>
  <c r="Y851" i="34"/>
  <c r="U851" i="34"/>
  <c r="Y867" i="34"/>
  <c r="U867" i="34"/>
  <c r="U959" i="34"/>
  <c r="Q959" i="34"/>
  <c r="Y959" i="34"/>
  <c r="U1106" i="34"/>
  <c r="O1106" i="34"/>
  <c r="Y1239" i="34"/>
  <c r="P1239" i="34"/>
  <c r="T1269" i="34"/>
  <c r="S1269" i="34"/>
  <c r="U1269" i="34"/>
  <c r="R1269" i="34"/>
  <c r="T1288" i="34"/>
  <c r="R1288" i="34"/>
  <c r="S1288" i="34"/>
  <c r="A1288" i="34"/>
  <c r="P1288" i="34"/>
  <c r="R949" i="34"/>
  <c r="T949" i="34"/>
  <c r="U949" i="34"/>
  <c r="O949" i="34"/>
  <c r="P949" i="34"/>
  <c r="S949" i="34"/>
  <c r="R821" i="34"/>
  <c r="T821" i="34"/>
  <c r="A821" i="34"/>
  <c r="S821" i="34"/>
  <c r="S649" i="34"/>
  <c r="T649" i="34"/>
  <c r="Y649" i="34"/>
  <c r="Q649" i="34"/>
  <c r="R649" i="34"/>
  <c r="R939" i="34"/>
  <c r="S939" i="34"/>
  <c r="A939" i="34"/>
  <c r="Q939" i="34"/>
  <c r="T939" i="34"/>
  <c r="T623" i="34"/>
  <c r="S623" i="34"/>
  <c r="R623" i="34"/>
  <c r="Y623" i="34"/>
  <c r="O623" i="34"/>
  <c r="A1675" i="34"/>
  <c r="Q1675" i="34"/>
  <c r="Y1646" i="34"/>
  <c r="O1646" i="34"/>
  <c r="A1657" i="34"/>
  <c r="Q1657" i="34"/>
  <c r="U657" i="34"/>
  <c r="A657" i="34"/>
  <c r="U617" i="34"/>
  <c r="Q617" i="34"/>
  <c r="A617" i="34"/>
  <c r="U640" i="34"/>
  <c r="A640" i="34"/>
  <c r="U811" i="34"/>
  <c r="Q811" i="34"/>
  <c r="A811" i="34"/>
  <c r="U876" i="34"/>
  <c r="P876" i="34"/>
  <c r="A876" i="34"/>
  <c r="U885" i="34"/>
  <c r="A885" i="34"/>
  <c r="U873" i="34"/>
  <c r="P873" i="34"/>
  <c r="A873" i="34"/>
  <c r="U852" i="34"/>
  <c r="Q852" i="34"/>
  <c r="O852" i="34"/>
  <c r="A852" i="34"/>
  <c r="U834" i="34"/>
  <c r="A834" i="34"/>
  <c r="Y963" i="34"/>
  <c r="O963" i="34"/>
  <c r="Y1174" i="34"/>
  <c r="P1174" i="34"/>
  <c r="S1382" i="34"/>
  <c r="A1382" i="34"/>
  <c r="R1382" i="34"/>
  <c r="T1382" i="34"/>
  <c r="U1382" i="34"/>
  <c r="Y1382" i="34"/>
  <c r="T1092" i="34"/>
  <c r="U1092" i="34"/>
  <c r="S1092" i="34"/>
  <c r="R1092" i="34"/>
  <c r="Y1092" i="34"/>
  <c r="A1092" i="34"/>
  <c r="A923" i="34"/>
  <c r="T923" i="34"/>
  <c r="R923" i="34"/>
  <c r="S923" i="34"/>
  <c r="Y923" i="34"/>
  <c r="Q923" i="34"/>
  <c r="U923" i="34"/>
  <c r="T681" i="34"/>
  <c r="Y681" i="34"/>
  <c r="R681" i="34"/>
  <c r="U681" i="34"/>
  <c r="A681" i="34"/>
  <c r="Q681" i="34"/>
  <c r="S681" i="34"/>
  <c r="S1090" i="34"/>
  <c r="A1090" i="34"/>
  <c r="T1090" i="34"/>
  <c r="U1090" i="34"/>
  <c r="O1090" i="34"/>
  <c r="R1090" i="34"/>
  <c r="Y1090" i="34"/>
  <c r="S674" i="34"/>
  <c r="Y674" i="34"/>
  <c r="R674" i="34"/>
  <c r="U674" i="34"/>
  <c r="T674" i="34"/>
  <c r="A674" i="34"/>
  <c r="Q674" i="34"/>
  <c r="O674" i="34"/>
  <c r="P674" i="34"/>
  <c r="A1655" i="34"/>
  <c r="Y1655" i="34"/>
  <c r="U1655" i="34"/>
  <c r="Y1664" i="34"/>
  <c r="U1664" i="34"/>
  <c r="A1664" i="34"/>
  <c r="O1664" i="34"/>
  <c r="A1680" i="34"/>
  <c r="Y1680" i="34"/>
  <c r="O1680" i="34"/>
  <c r="U1680" i="34"/>
  <c r="Q22" i="34"/>
  <c r="O22" i="34"/>
  <c r="U22" i="34"/>
  <c r="A621" i="34"/>
  <c r="P621" i="34"/>
  <c r="O621" i="34"/>
  <c r="A644" i="34"/>
  <c r="P644" i="34"/>
  <c r="A815" i="34"/>
  <c r="P815" i="34"/>
  <c r="A868" i="34"/>
  <c r="Q868" i="34"/>
  <c r="O868" i="34"/>
  <c r="A895" i="34"/>
  <c r="P895" i="34"/>
  <c r="A879" i="34"/>
  <c r="P879" i="34"/>
  <c r="A886" i="34"/>
  <c r="P886" i="34"/>
  <c r="A830" i="34"/>
  <c r="Q830" i="34"/>
  <c r="A1100" i="34"/>
  <c r="Q1100" i="34"/>
  <c r="A1230" i="34"/>
  <c r="Q1230" i="34"/>
  <c r="S1404" i="34"/>
  <c r="T1404" i="34"/>
  <c r="R1404" i="34"/>
  <c r="Y1404" i="34"/>
  <c r="Q1404" i="34"/>
  <c r="T1099" i="34"/>
  <c r="S1099" i="34"/>
  <c r="R1099" i="34"/>
  <c r="R945" i="34"/>
  <c r="S945" i="34"/>
  <c r="T945" i="34"/>
  <c r="Y945" i="34"/>
  <c r="T684" i="34"/>
  <c r="S684" i="34"/>
  <c r="R684" i="34"/>
  <c r="Q684" i="34"/>
  <c r="T1118" i="34"/>
  <c r="R1118" i="34"/>
  <c r="Y1118" i="34"/>
  <c r="S1118" i="34"/>
  <c r="T680" i="34"/>
  <c r="S680" i="34"/>
  <c r="O680" i="34"/>
  <c r="R680" i="34"/>
  <c r="U1683" i="34"/>
  <c r="P1683" i="34"/>
  <c r="Y1673" i="34"/>
  <c r="U1673" i="34"/>
  <c r="Q1673" i="34"/>
  <c r="A1673" i="34"/>
  <c r="Y1651" i="34"/>
  <c r="U1651" i="34"/>
  <c r="P1651" i="34"/>
  <c r="A1651" i="34"/>
  <c r="Y1640" i="34"/>
  <c r="U1640" i="34"/>
  <c r="Q1640" i="34"/>
  <c r="A1640" i="34"/>
  <c r="Y1604" i="34"/>
  <c r="U1604" i="34"/>
  <c r="O1604" i="34"/>
  <c r="A1604" i="34"/>
  <c r="U1413" i="34"/>
  <c r="Y1413" i="34"/>
  <c r="O1413" i="34"/>
  <c r="A1413" i="34"/>
  <c r="U1378" i="34"/>
  <c r="Y1378" i="34"/>
  <c r="O1378" i="34"/>
  <c r="A1378" i="34"/>
  <c r="U1347" i="34"/>
  <c r="Y1347" i="34"/>
  <c r="O1347" i="34"/>
  <c r="A1347" i="34"/>
  <c r="U1331" i="34"/>
  <c r="Y1331" i="34"/>
  <c r="O1331" i="34"/>
  <c r="A1331" i="34"/>
  <c r="U1315" i="34"/>
  <c r="Y1315" i="34"/>
  <c r="O1315" i="34"/>
  <c r="A1315" i="34"/>
  <c r="U1276" i="34"/>
  <c r="Y1276" i="34"/>
  <c r="Q1276" i="34"/>
  <c r="A1276" i="34"/>
  <c r="U1157" i="34"/>
  <c r="Y1157" i="34"/>
  <c r="O1157" i="34"/>
  <c r="P1157" i="34"/>
  <c r="A1157" i="34"/>
  <c r="U1173" i="34"/>
  <c r="Y1173" i="34"/>
  <c r="A1173" i="34"/>
  <c r="U1186" i="34"/>
  <c r="Y1186" i="34"/>
  <c r="O1186" i="34"/>
  <c r="A1186" i="34"/>
  <c r="Y1210" i="34"/>
  <c r="U1210" i="34"/>
  <c r="A1210" i="34"/>
  <c r="U1137" i="34"/>
  <c r="Y1137" i="34"/>
  <c r="A1137" i="34"/>
  <c r="S1407" i="34"/>
  <c r="A1407" i="34"/>
  <c r="R1407" i="34"/>
  <c r="T1407" i="34"/>
  <c r="A952" i="34"/>
  <c r="P952" i="34"/>
  <c r="A3213" i="34"/>
  <c r="U3213" i="34"/>
  <c r="U2892" i="34"/>
  <c r="A2892" i="34"/>
  <c r="A3622" i="34"/>
  <c r="U3622" i="34"/>
  <c r="A3482" i="34"/>
  <c r="A3605" i="34"/>
  <c r="U3605" i="34"/>
  <c r="U1432" i="34"/>
  <c r="A1432" i="34"/>
  <c r="A1705" i="34"/>
  <c r="U1705" i="34"/>
  <c r="J169" i="55"/>
  <c r="K2362" i="34"/>
  <c r="K2364" i="34" s="1"/>
  <c r="K2356" i="34"/>
  <c r="K2009" i="34"/>
  <c r="K2011" i="34" s="1"/>
  <c r="U3251" i="34"/>
  <c r="A3617" i="34"/>
  <c r="J197" i="55"/>
  <c r="K2360" i="34"/>
  <c r="K2355" i="34"/>
  <c r="K2003" i="34"/>
  <c r="K1595" i="34"/>
  <c r="A3668" i="34"/>
  <c r="U1757" i="34"/>
  <c r="K2634" i="34"/>
  <c r="K2002" i="34"/>
  <c r="U3765" i="34"/>
  <c r="A3765" i="34"/>
  <c r="A3607" i="34"/>
  <c r="U3607" i="34"/>
  <c r="U203" i="34"/>
  <c r="A203" i="34"/>
  <c r="A2835" i="34"/>
  <c r="U2835" i="34"/>
  <c r="U1861" i="34"/>
  <c r="A1861" i="34"/>
  <c r="A2022" i="34"/>
  <c r="U2022" i="34"/>
  <c r="A3639" i="34"/>
  <c r="U3639" i="34"/>
  <c r="A3179" i="34"/>
  <c r="U3179" i="34"/>
  <c r="A3608" i="34"/>
  <c r="U3608" i="34"/>
  <c r="A4020" i="34"/>
  <c r="U4020" i="34"/>
  <c r="A2844" i="34"/>
  <c r="U2844" i="34"/>
  <c r="A3197" i="34"/>
  <c r="U3197" i="34"/>
  <c r="A2859" i="34"/>
  <c r="U2859" i="34"/>
  <c r="A279" i="34"/>
  <c r="U279" i="34"/>
  <c r="A3623" i="34"/>
  <c r="U3623" i="34"/>
  <c r="A3646" i="34"/>
  <c r="U3646" i="34"/>
  <c r="U4018" i="34"/>
  <c r="A4018" i="34"/>
  <c r="U914" i="34"/>
  <c r="A914" i="34"/>
  <c r="A925" i="34"/>
  <c r="U925" i="34"/>
  <c r="A3224" i="34"/>
  <c r="U3224" i="34"/>
  <c r="U3212" i="34"/>
  <c r="A3212" i="34"/>
  <c r="A3379" i="34"/>
  <c r="U3379" i="34"/>
  <c r="A3665" i="34"/>
  <c r="U3665" i="34"/>
  <c r="A2459" i="34"/>
  <c r="A2451" i="34"/>
  <c r="U2451" i="34"/>
  <c r="J135" i="55"/>
  <c r="K2006" i="34"/>
  <c r="J179" i="55"/>
  <c r="U3584" i="34"/>
  <c r="A924" i="34"/>
  <c r="A1254" i="34"/>
  <c r="U591" i="34"/>
  <c r="A233" i="34"/>
  <c r="K2638" i="34"/>
  <c r="K2640" i="34" s="1"/>
  <c r="K2629" i="34"/>
  <c r="K1594" i="34"/>
  <c r="J159" i="55"/>
  <c r="U3586" i="34"/>
  <c r="U3223" i="34"/>
  <c r="A3485" i="34"/>
  <c r="U3616" i="34"/>
  <c r="A3616" i="34"/>
  <c r="A3595" i="34"/>
  <c r="U3595" i="34"/>
  <c r="U3160" i="34"/>
  <c r="A3160" i="34"/>
  <c r="A3609" i="34"/>
  <c r="U3609" i="34"/>
  <c r="U1401" i="34"/>
  <c r="A1401" i="34"/>
  <c r="U2767" i="34"/>
  <c r="A3200" i="34"/>
  <c r="U3200" i="34"/>
  <c r="A3210" i="34"/>
  <c r="U3210" i="34"/>
  <c r="U3094" i="34"/>
  <c r="A3094" i="34"/>
  <c r="U3185" i="34"/>
  <c r="A3185" i="34"/>
  <c r="A1293" i="34"/>
  <c r="U1293" i="34"/>
  <c r="A3630" i="34"/>
  <c r="U3630" i="34"/>
  <c r="U3632" i="34"/>
  <c r="A3632" i="34"/>
  <c r="U3624" i="34"/>
  <c r="A3624" i="34"/>
  <c r="U3577" i="34"/>
  <c r="A3577" i="34"/>
  <c r="U3116" i="34"/>
  <c r="A3116" i="34"/>
  <c r="A2830" i="34"/>
  <c r="U2830" i="34"/>
  <c r="A3732" i="34"/>
  <c r="U3732" i="34"/>
  <c r="U340" i="34"/>
  <c r="A340" i="34"/>
  <c r="U1738" i="34"/>
  <c r="A1738" i="34"/>
  <c r="A2825" i="34"/>
  <c r="U2825" i="34"/>
  <c r="A3627" i="34"/>
  <c r="U3627" i="34"/>
  <c r="U3629" i="34"/>
  <c r="A3629" i="34"/>
  <c r="U2846" i="34"/>
  <c r="A2846" i="34"/>
  <c r="U2978" i="34"/>
  <c r="A2978" i="34"/>
  <c r="U3249" i="34"/>
  <c r="U3150" i="34"/>
  <c r="A3150" i="34"/>
  <c r="A4023" i="34"/>
  <c r="U4023" i="34"/>
  <c r="A1431" i="34"/>
  <c r="U1431" i="34"/>
  <c r="A2765" i="34"/>
  <c r="U2765" i="34"/>
  <c r="A2417" i="34"/>
  <c r="U2417" i="34"/>
  <c r="A2464" i="34"/>
  <c r="U2464" i="34"/>
  <c r="A667" i="34"/>
  <c r="U667" i="34"/>
  <c r="U425" i="34"/>
  <c r="A425" i="34"/>
  <c r="U3730" i="34"/>
  <c r="A3730" i="34"/>
  <c r="U928" i="34"/>
  <c r="A928" i="34"/>
  <c r="A2843" i="34"/>
  <c r="U2843" i="34"/>
  <c r="A2454" i="34"/>
  <c r="U2454" i="34"/>
  <c r="K3393" i="34"/>
  <c r="K3389" i="34"/>
  <c r="K3395" i="34"/>
  <c r="K3397" i="34" s="1"/>
  <c r="A3484" i="34"/>
  <c r="U3484" i="34"/>
  <c r="U2900" i="34"/>
  <c r="A3100" i="34"/>
  <c r="U3100" i="34"/>
  <c r="A1400" i="34"/>
  <c r="U1756" i="34"/>
  <c r="A1756" i="34"/>
  <c r="U3667" i="34"/>
  <c r="A3667" i="34"/>
  <c r="U917" i="34"/>
  <c r="A917" i="34"/>
  <c r="U2114" i="34"/>
  <c r="A3186" i="34"/>
  <c r="U3186" i="34"/>
  <c r="A1751" i="34"/>
  <c r="A647" i="34"/>
  <c r="U1436" i="34"/>
  <c r="A1436" i="34"/>
  <c r="U1582" i="34"/>
  <c r="A1582" i="34"/>
  <c r="K3391" i="34"/>
  <c r="K3004" i="34"/>
  <c r="K3006" i="34" s="1"/>
  <c r="K2998" i="34"/>
  <c r="K2631" i="34"/>
  <c r="K1590" i="34"/>
  <c r="K1592" i="34"/>
  <c r="K1596" i="34"/>
  <c r="U3625" i="34"/>
  <c r="A3481" i="34"/>
  <c r="U3481" i="34"/>
  <c r="A3763" i="34"/>
  <c r="U3763" i="34"/>
  <c r="J84" i="55"/>
  <c r="U2901" i="34"/>
  <c r="A3239" i="34"/>
  <c r="U3239" i="34"/>
  <c r="U4021" i="34"/>
  <c r="A1443" i="34"/>
  <c r="A927" i="34"/>
  <c r="U2457" i="34"/>
  <c r="U2841" i="34"/>
  <c r="U2839" i="34"/>
  <c r="A3233" i="34"/>
  <c r="U2462" i="34"/>
  <c r="A3202" i="34"/>
  <c r="U3202" i="34"/>
  <c r="A3193" i="34"/>
  <c r="U3193" i="34"/>
  <c r="K2637" i="34"/>
  <c r="K2639" i="34" s="1"/>
  <c r="K2357" i="34"/>
  <c r="K2361" i="34"/>
  <c r="K2001" i="34"/>
  <c r="K2007" i="34"/>
  <c r="C23" i="42"/>
  <c r="A17" i="58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242" i="60"/>
  <c r="H250" i="60"/>
  <c r="J250" i="60" s="1"/>
  <c r="G52" i="71"/>
  <c r="A3621" i="34"/>
  <c r="U3621" i="34"/>
  <c r="A3762" i="34"/>
  <c r="U3762" i="34"/>
  <c r="J168" i="55"/>
  <c r="U3117" i="34"/>
  <c r="U3738" i="34"/>
  <c r="A3738" i="34"/>
  <c r="U3606" i="34"/>
  <c r="A3606" i="34"/>
  <c r="U3101" i="34"/>
  <c r="A3101" i="34"/>
  <c r="U3250" i="34"/>
  <c r="A3250" i="34"/>
  <c r="U4022" i="34"/>
  <c r="A4022" i="34"/>
  <c r="A1752" i="34"/>
  <c r="U2505" i="34"/>
  <c r="U2894" i="34"/>
  <c r="U2488" i="34"/>
  <c r="U2769" i="34"/>
  <c r="U2838" i="34"/>
  <c r="A2838" i="34"/>
  <c r="A2143" i="34"/>
  <c r="U2143" i="34"/>
  <c r="U2416" i="34"/>
  <c r="A2416" i="34"/>
  <c r="A3653" i="34"/>
  <c r="U3653" i="34"/>
  <c r="U3196" i="34"/>
  <c r="A3196" i="34"/>
  <c r="A3189" i="34"/>
  <c r="U3189" i="34"/>
  <c r="U3192" i="34"/>
  <c r="A3192" i="34"/>
  <c r="U3596" i="34"/>
  <c r="A3596" i="34"/>
  <c r="U2831" i="34"/>
  <c r="A2831" i="34"/>
  <c r="U587" i="34"/>
  <c r="A587" i="34"/>
  <c r="U916" i="34"/>
  <c r="A916" i="34"/>
  <c r="A2832" i="34"/>
  <c r="U2832" i="34"/>
  <c r="A2907" i="34"/>
  <c r="U2907" i="34"/>
  <c r="C55" i="15"/>
  <c r="A3764" i="34"/>
  <c r="A3483" i="34"/>
  <c r="A3618" i="34"/>
  <c r="A3626" i="34"/>
  <c r="A3252" i="34"/>
  <c r="A3631" i="34"/>
  <c r="U3151" i="34"/>
  <c r="A3151" i="34"/>
  <c r="U3610" i="34"/>
  <c r="A3610" i="34"/>
  <c r="U3180" i="34"/>
  <c r="A3180" i="34"/>
  <c r="A3664" i="34"/>
  <c r="A913" i="34"/>
  <c r="U1704" i="34"/>
  <c r="A1704" i="34"/>
  <c r="U1755" i="34"/>
  <c r="A1755" i="34"/>
  <c r="U2991" i="34"/>
  <c r="U2763" i="34"/>
  <c r="A2763" i="34"/>
  <c r="A2766" i="34"/>
  <c r="U2766" i="34"/>
  <c r="U2460" i="34"/>
  <c r="A2460" i="34"/>
  <c r="A2463" i="34"/>
  <c r="U2463" i="34"/>
  <c r="A2857" i="34"/>
  <c r="U2857" i="34"/>
  <c r="A2891" i="34"/>
  <c r="U2891" i="34"/>
  <c r="U334" i="34"/>
  <c r="A334" i="34"/>
  <c r="U2168" i="34"/>
  <c r="A2168" i="34"/>
  <c r="U3615" i="34"/>
  <c r="U3486" i="34"/>
  <c r="U3620" i="34"/>
  <c r="U3614" i="34"/>
  <c r="J170" i="55"/>
  <c r="J129" i="55"/>
  <c r="J164" i="55"/>
  <c r="U3380" i="34"/>
  <c r="U3647" i="34"/>
  <c r="U3743" i="34"/>
  <c r="A3743" i="34"/>
  <c r="U3161" i="34"/>
  <c r="A3161" i="34"/>
  <c r="U3240" i="34"/>
  <c r="A3240" i="34"/>
  <c r="U4019" i="34"/>
  <c r="A4019" i="34"/>
  <c r="U1121" i="34"/>
  <c r="U831" i="34"/>
  <c r="U3383" i="34"/>
  <c r="A3184" i="34"/>
  <c r="A3232" i="34"/>
  <c r="A1759" i="34"/>
  <c r="A2490" i="34"/>
  <c r="A2840" i="34"/>
  <c r="U2840" i="34"/>
  <c r="U2761" i="34"/>
  <c r="A2761" i="34"/>
  <c r="U2418" i="34"/>
  <c r="A2418" i="34"/>
  <c r="A2455" i="34"/>
  <c r="U2455" i="34"/>
  <c r="U2458" i="34"/>
  <c r="A2458" i="34"/>
  <c r="A3198" i="34"/>
  <c r="U3198" i="34"/>
  <c r="A3201" i="34"/>
  <c r="U3201" i="34"/>
  <c r="U3211" i="34"/>
  <c r="A3211" i="34"/>
  <c r="U1108" i="34"/>
  <c r="U638" i="34"/>
  <c r="A638" i="34"/>
  <c r="U1612" i="34"/>
  <c r="A1612" i="34"/>
  <c r="U73" i="34"/>
  <c r="A73" i="34"/>
  <c r="U1737" i="34"/>
  <c r="U3649" i="34"/>
  <c r="U1736" i="34"/>
  <c r="U1735" i="34"/>
  <c r="K1127" i="34"/>
  <c r="K1125" i="34"/>
  <c r="K1129" i="34"/>
  <c r="K1131" i="34"/>
  <c r="K1133" i="34"/>
  <c r="K1135" i="34" s="1"/>
  <c r="U2431" i="34"/>
  <c r="A2431" i="34"/>
  <c r="U1409" i="34"/>
  <c r="U3158" i="34"/>
  <c r="U3225" i="34"/>
  <c r="A3225" i="34"/>
  <c r="K1130" i="34"/>
  <c r="K1128" i="34"/>
  <c r="K1132" i="34"/>
  <c r="K1134" i="34"/>
  <c r="K1136" i="34" s="1"/>
  <c r="U3583" i="34"/>
  <c r="U3731" i="34"/>
  <c r="A2845" i="34"/>
  <c r="A1753" i="34"/>
  <c r="U592" i="34"/>
  <c r="U926" i="34"/>
  <c r="U915" i="34"/>
  <c r="A929" i="34"/>
  <c r="U3095" i="34"/>
  <c r="U2858" i="34"/>
  <c r="U1585" i="34"/>
  <c r="U2461" i="34"/>
  <c r="U1758" i="34"/>
  <c r="U2764" i="34"/>
  <c r="A3190" i="34"/>
  <c r="A2625" i="34"/>
  <c r="U2906" i="34"/>
  <c r="U2489" i="34"/>
  <c r="U2909" i="34"/>
  <c r="U2504" i="34"/>
  <c r="U2834" i="34"/>
  <c r="U2456" i="34"/>
  <c r="U2762" i="34"/>
  <c r="A214" i="34"/>
  <c r="A1392" i="34"/>
  <c r="A2849" i="34"/>
  <c r="U3582" i="34"/>
  <c r="U3638" i="34"/>
  <c r="U633" i="34"/>
  <c r="U1102" i="34"/>
  <c r="U248" i="34"/>
  <c r="K3752" i="34"/>
  <c r="K3756" i="34"/>
  <c r="K3750" i="34"/>
  <c r="K3754" i="34"/>
  <c r="U930" i="34"/>
  <c r="U3666" i="34"/>
  <c r="U1754" i="34"/>
  <c r="U3191" i="34"/>
  <c r="U2908" i="34"/>
  <c r="U3195" i="34"/>
  <c r="U2503" i="34"/>
  <c r="U2415" i="34"/>
  <c r="U2833" i="34"/>
  <c r="U2837" i="34"/>
  <c r="U2350" i="34"/>
  <c r="U2836" i="34"/>
  <c r="U3188" i="34"/>
  <c r="U3652" i="34"/>
  <c r="U2142" i="34"/>
  <c r="U3194" i="34"/>
  <c r="U2610" i="34"/>
  <c r="A2131" i="34"/>
  <c r="U673" i="34"/>
  <c r="U2137" i="34"/>
  <c r="U329" i="34"/>
  <c r="U445" i="34"/>
  <c r="U2441" i="34"/>
  <c r="U3365" i="34"/>
  <c r="A1735" i="34"/>
  <c r="K3749" i="34"/>
  <c r="K3751" i="34"/>
  <c r="K3757" i="34"/>
  <c r="K3759" i="34" s="1"/>
  <c r="K3753" i="34"/>
  <c r="K2997" i="34"/>
  <c r="K3001" i="34"/>
  <c r="K3005" i="34"/>
  <c r="K3007" i="34" s="1"/>
  <c r="K2999" i="34"/>
  <c r="X3649" i="34"/>
  <c r="X1737" i="34"/>
  <c r="X11" i="34"/>
  <c r="X28" i="34"/>
  <c r="X44" i="34"/>
  <c r="X60" i="34"/>
  <c r="X76" i="34"/>
  <c r="X92" i="34"/>
  <c r="X108" i="34"/>
  <c r="X124" i="34"/>
  <c r="X140" i="34"/>
  <c r="X156" i="34"/>
  <c r="X172" i="34"/>
  <c r="X188" i="34"/>
  <c r="X204" i="34"/>
  <c r="X220" i="34"/>
  <c r="X236" i="34"/>
  <c r="X252" i="34"/>
  <c r="X268" i="34"/>
  <c r="X284" i="34"/>
  <c r="X300" i="34"/>
  <c r="X316" i="34"/>
  <c r="X332" i="34"/>
  <c r="X348" i="34"/>
  <c r="X25" i="34"/>
  <c r="X41" i="34"/>
  <c r="X57" i="34"/>
  <c r="X73" i="34"/>
  <c r="X89" i="34"/>
  <c r="X105" i="34"/>
  <c r="X121" i="34"/>
  <c r="X137" i="34"/>
  <c r="X153" i="34"/>
  <c r="X169" i="34"/>
  <c r="X185" i="34"/>
  <c r="X201" i="34"/>
  <c r="X217" i="34"/>
  <c r="X233" i="34"/>
  <c r="X249" i="34"/>
  <c r="X265" i="34"/>
  <c r="X281" i="34"/>
  <c r="X297" i="34"/>
  <c r="X313" i="34"/>
  <c r="X329" i="34"/>
  <c r="X345" i="34"/>
  <c r="X21" i="34"/>
  <c r="X38" i="34"/>
  <c r="X54" i="34"/>
  <c r="X70" i="34"/>
  <c r="X86" i="34"/>
  <c r="X102" i="34"/>
  <c r="X118" i="34"/>
  <c r="X134" i="34"/>
  <c r="X150" i="34"/>
  <c r="X166" i="34"/>
  <c r="X182" i="34"/>
  <c r="X198" i="34"/>
  <c r="X214" i="34"/>
  <c r="X230" i="34"/>
  <c r="X246" i="34"/>
  <c r="X3225" i="34"/>
  <c r="X1736" i="34"/>
  <c r="X32" i="34"/>
  <c r="X52" i="34"/>
  <c r="X72" i="34"/>
  <c r="X96" i="34"/>
  <c r="X116" i="34"/>
  <c r="X136" i="34"/>
  <c r="X160" i="34"/>
  <c r="X180" i="34"/>
  <c r="X200" i="34"/>
  <c r="X224" i="34"/>
  <c r="X244" i="34"/>
  <c r="X264" i="34"/>
  <c r="X288" i="34"/>
  <c r="X308" i="34"/>
  <c r="X328" i="34"/>
  <c r="X12" i="34"/>
  <c r="X33" i="34"/>
  <c r="X53" i="34"/>
  <c r="X77" i="34"/>
  <c r="X97" i="34"/>
  <c r="X117" i="34"/>
  <c r="X141" i="34"/>
  <c r="X161" i="34"/>
  <c r="X181" i="34"/>
  <c r="X205" i="34"/>
  <c r="X225" i="34"/>
  <c r="X245" i="34"/>
  <c r="X269" i="34"/>
  <c r="X289" i="34"/>
  <c r="X309" i="34"/>
  <c r="X333" i="34"/>
  <c r="X13" i="34"/>
  <c r="X34" i="34"/>
  <c r="X58" i="34"/>
  <c r="X78" i="34"/>
  <c r="X98" i="34"/>
  <c r="X122" i="34"/>
  <c r="X142" i="34"/>
  <c r="X162" i="34"/>
  <c r="X186" i="34"/>
  <c r="X206" i="34"/>
  <c r="X226" i="34"/>
  <c r="X250" i="34"/>
  <c r="X266" i="34"/>
  <c r="X282" i="34"/>
  <c r="X298" i="34"/>
  <c r="X314" i="34"/>
  <c r="X330" i="34"/>
  <c r="X346" i="34"/>
  <c r="X27" i="34"/>
  <c r="X43" i="34"/>
  <c r="X59" i="34"/>
  <c r="X75" i="34"/>
  <c r="X91" i="34"/>
  <c r="X107" i="34"/>
  <c r="X123" i="34"/>
  <c r="X139" i="34"/>
  <c r="X155" i="34"/>
  <c r="X171" i="34"/>
  <c r="X187" i="34"/>
  <c r="X203" i="34"/>
  <c r="X219" i="34"/>
  <c r="X235" i="34"/>
  <c r="X251" i="34"/>
  <c r="X267" i="34"/>
  <c r="X283" i="34"/>
  <c r="X299" i="34"/>
  <c r="X315" i="34"/>
  <c r="X331" i="34"/>
  <c r="X347" i="34"/>
  <c r="X362" i="34"/>
  <c r="X378" i="34"/>
  <c r="X394" i="34"/>
  <c r="X410" i="34"/>
  <c r="X426" i="34"/>
  <c r="X442" i="34"/>
  <c r="X458" i="34"/>
  <c r="X474" i="34"/>
  <c r="X490" i="34"/>
  <c r="X506" i="34"/>
  <c r="X522" i="34"/>
  <c r="X538" i="34"/>
  <c r="X554" i="34"/>
  <c r="X570" i="34"/>
  <c r="X586" i="34"/>
  <c r="X602" i="34"/>
  <c r="X618" i="34"/>
  <c r="X634" i="34"/>
  <c r="X650" i="34"/>
  <c r="X351" i="34"/>
  <c r="X367" i="34"/>
  <c r="X383" i="34"/>
  <c r="X399" i="34"/>
  <c r="X415" i="34"/>
  <c r="X431" i="34"/>
  <c r="X447" i="34"/>
  <c r="X463" i="34"/>
  <c r="X479" i="34"/>
  <c r="X495" i="34"/>
  <c r="X511" i="34"/>
  <c r="X527" i="34"/>
  <c r="X543" i="34"/>
  <c r="X559" i="34"/>
  <c r="X575" i="34"/>
  <c r="X591" i="34"/>
  <c r="X360" i="34"/>
  <c r="X376" i="34"/>
  <c r="X392" i="34"/>
  <c r="X408" i="34"/>
  <c r="X424" i="34"/>
  <c r="X440" i="34"/>
  <c r="X456" i="34"/>
  <c r="X472" i="34"/>
  <c r="X488" i="34"/>
  <c r="X504" i="34"/>
  <c r="X520" i="34"/>
  <c r="X536" i="34"/>
  <c r="X552" i="34"/>
  <c r="X568" i="34"/>
  <c r="X353" i="34"/>
  <c r="X369" i="34"/>
  <c r="X385" i="34"/>
  <c r="X401" i="34"/>
  <c r="X417" i="34"/>
  <c r="X433" i="34"/>
  <c r="X449" i="34"/>
  <c r="X465" i="34"/>
  <c r="X481" i="34"/>
  <c r="X497" i="34"/>
  <c r="X513" i="34"/>
  <c r="X529" i="34"/>
  <c r="X545" i="34"/>
  <c r="X561" i="34"/>
  <c r="X577" i="34"/>
  <c r="X593" i="34"/>
  <c r="X609" i="34"/>
  <c r="X625" i="34"/>
  <c r="X641" i="34"/>
  <c r="X657" i="34"/>
  <c r="X673" i="34"/>
  <c r="X689" i="34"/>
  <c r="X615" i="34"/>
  <c r="X647" i="34"/>
  <c r="X674" i="34"/>
  <c r="X694" i="34"/>
  <c r="X710" i="34"/>
  <c r="X726" i="34"/>
  <c r="X742" i="34"/>
  <c r="X758" i="34"/>
  <c r="X774" i="34"/>
  <c r="X790" i="34"/>
  <c r="X806" i="34"/>
  <c r="X3158" i="34"/>
  <c r="X24" i="34"/>
  <c r="X56" i="34"/>
  <c r="X84" i="34"/>
  <c r="X112" i="34"/>
  <c r="X144" i="34"/>
  <c r="X168" i="34"/>
  <c r="X196" i="34"/>
  <c r="X228" i="34"/>
  <c r="X256" i="34"/>
  <c r="X280" i="34"/>
  <c r="X312" i="34"/>
  <c r="X340" i="34"/>
  <c r="X29" i="34"/>
  <c r="X61" i="34"/>
  <c r="X85" i="34"/>
  <c r="X113" i="34"/>
  <c r="X145" i="34"/>
  <c r="X173" i="34"/>
  <c r="X197" i="34"/>
  <c r="X229" i="34"/>
  <c r="X257" i="34"/>
  <c r="X285" i="34"/>
  <c r="X317" i="34"/>
  <c r="X341" i="34"/>
  <c r="X30" i="34"/>
  <c r="X62" i="34"/>
  <c r="X90" i="34"/>
  <c r="X114" i="34"/>
  <c r="X146" i="34"/>
  <c r="X174" i="34"/>
  <c r="X202" i="34"/>
  <c r="X234" i="34"/>
  <c r="X258" i="34"/>
  <c r="X278" i="34"/>
  <c r="X302" i="34"/>
  <c r="X322" i="34"/>
  <c r="X342" i="34"/>
  <c r="X31" i="34"/>
  <c r="X51" i="34"/>
  <c r="X71" i="34"/>
  <c r="X95" i="34"/>
  <c r="X115" i="34"/>
  <c r="X135" i="34"/>
  <c r="X159" i="34"/>
  <c r="X179" i="34"/>
  <c r="X199" i="34"/>
  <c r="X223" i="34"/>
  <c r="X243" i="34"/>
  <c r="X263" i="34"/>
  <c r="X287" i="34"/>
  <c r="X307" i="34"/>
  <c r="X327" i="34"/>
  <c r="X350" i="34"/>
  <c r="X370" i="34"/>
  <c r="X390" i="34"/>
  <c r="X414" i="34"/>
  <c r="X434" i="34"/>
  <c r="X454" i="34"/>
  <c r="X478" i="34"/>
  <c r="X498" i="34"/>
  <c r="X518" i="34"/>
  <c r="X542" i="34"/>
  <c r="X562" i="34"/>
  <c r="X582" i="34"/>
  <c r="X606" i="34"/>
  <c r="X626" i="34"/>
  <c r="X646" i="34"/>
  <c r="X355" i="34"/>
  <c r="X375" i="34"/>
  <c r="X395" i="34"/>
  <c r="X419" i="34"/>
  <c r="X439" i="34"/>
  <c r="X459" i="34"/>
  <c r="X483" i="34"/>
  <c r="X503" i="34"/>
  <c r="U3648" i="34"/>
  <c r="K3390" i="34"/>
  <c r="K3394" i="34"/>
  <c r="K3388" i="34"/>
  <c r="A3650" i="34"/>
  <c r="U3650" i="34"/>
  <c r="K2996" i="34"/>
  <c r="K3000" i="34"/>
  <c r="K2632" i="34"/>
  <c r="K2636" i="34"/>
  <c r="K2004" i="34"/>
  <c r="K2008" i="34"/>
  <c r="K2010" i="34" s="1"/>
  <c r="K638" i="34"/>
  <c r="G2" i="14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H32" i="14"/>
  <c r="I32" i="14"/>
  <c r="B12" i="61"/>
  <c r="B14" i="61" s="1"/>
  <c r="C13" i="61"/>
  <c r="C14" i="61" s="1"/>
  <c r="E13" i="61"/>
  <c r="E14" i="61" s="1"/>
  <c r="D13" i="61"/>
  <c r="D14" i="61" s="1"/>
  <c r="G13" i="61"/>
  <c r="G14" i="61" s="1"/>
  <c r="I13" i="61"/>
  <c r="I14" i="61" s="1"/>
  <c r="I15" i="71"/>
  <c r="L45" i="57" l="1"/>
  <c r="K16" i="34"/>
  <c r="F19" i="73"/>
  <c r="G25" i="73"/>
  <c r="C29" i="73"/>
  <c r="D21" i="73"/>
  <c r="E21" i="73" s="1"/>
  <c r="D25" i="73"/>
  <c r="E25" i="73" s="1"/>
  <c r="H15" i="71"/>
  <c r="I15" i="14"/>
  <c r="H15" i="14"/>
  <c r="I53" i="71"/>
  <c r="G23" i="73"/>
  <c r="I13" i="42"/>
  <c r="I17" i="73"/>
  <c r="G15" i="73"/>
  <c r="D16" i="73"/>
  <c r="E16" i="73" s="1"/>
  <c r="A19" i="42"/>
  <c r="B16" i="73"/>
  <c r="D12" i="73"/>
  <c r="E12" i="73" s="1"/>
  <c r="C29" i="42"/>
  <c r="H16" i="14"/>
  <c r="I16" i="71"/>
  <c r="C12" i="73"/>
  <c r="C20" i="73"/>
  <c r="D20" i="73"/>
  <c r="E20" i="73" s="1"/>
  <c r="I19" i="73"/>
  <c r="G20" i="73"/>
  <c r="F23" i="73"/>
  <c r="I16" i="14"/>
  <c r="F20" i="43"/>
  <c r="H25" i="73"/>
  <c r="C16" i="73"/>
  <c r="A12" i="73"/>
  <c r="F18" i="73"/>
  <c r="A33" i="56"/>
  <c r="C12" i="39"/>
  <c r="H53" i="71"/>
  <c r="B28" i="56"/>
  <c r="E18" i="42"/>
  <c r="G23" i="42"/>
  <c r="D23" i="42"/>
  <c r="D29" i="42"/>
  <c r="F29" i="42"/>
  <c r="B21" i="42"/>
  <c r="H18" i="42"/>
  <c r="B24" i="42"/>
  <c r="F18" i="42"/>
  <c r="C14" i="42"/>
  <c r="A32" i="42"/>
  <c r="A34" i="42"/>
  <c r="A36" i="42"/>
  <c r="A38" i="42"/>
  <c r="A40" i="42"/>
  <c r="A42" i="42"/>
  <c r="A44" i="42"/>
  <c r="A46" i="42"/>
  <c r="A48" i="42"/>
  <c r="A50" i="42"/>
  <c r="B31" i="42"/>
  <c r="B33" i="42"/>
  <c r="B35" i="42"/>
  <c r="B37" i="42"/>
  <c r="B39" i="42"/>
  <c r="B41" i="42"/>
  <c r="B43" i="42"/>
  <c r="B45" i="42"/>
  <c r="B47" i="42"/>
  <c r="B49" i="42"/>
  <c r="B51" i="42"/>
  <c r="C32" i="42"/>
  <c r="C34" i="42"/>
  <c r="C36" i="42"/>
  <c r="C38" i="42"/>
  <c r="C40" i="42"/>
  <c r="C42" i="42"/>
  <c r="C44" i="42"/>
  <c r="C46" i="42"/>
  <c r="C48" i="42"/>
  <c r="C50" i="42"/>
  <c r="D31" i="42"/>
  <c r="D33" i="42"/>
  <c r="D35" i="42"/>
  <c r="D37" i="42"/>
  <c r="D39" i="42"/>
  <c r="D41" i="42"/>
  <c r="D43" i="42"/>
  <c r="D45" i="42"/>
  <c r="D47" i="42"/>
  <c r="D49" i="42"/>
  <c r="D51" i="42"/>
  <c r="D17" i="42"/>
  <c r="H29" i="42"/>
  <c r="G29" i="42"/>
  <c r="D18" i="42"/>
  <c r="A25" i="42"/>
  <c r="H21" i="42"/>
  <c r="D27" i="42"/>
  <c r="G18" i="42"/>
  <c r="A21" i="42"/>
  <c r="B27" i="42"/>
  <c r="C22" i="42"/>
  <c r="C18" i="42"/>
  <c r="B20" i="42"/>
  <c r="A15" i="42"/>
  <c r="C21" i="42"/>
  <c r="D21" i="42"/>
  <c r="C26" i="42"/>
  <c r="F16" i="42"/>
  <c r="E26" i="42"/>
  <c r="C17" i="42"/>
  <c r="D22" i="42"/>
  <c r="G24" i="42"/>
  <c r="C20" i="42"/>
  <c r="F27" i="42"/>
  <c r="E15" i="42"/>
  <c r="C19" i="42"/>
  <c r="H22" i="42"/>
  <c r="H26" i="42"/>
  <c r="C16" i="42"/>
  <c r="A31" i="42"/>
  <c r="E33" i="42"/>
  <c r="E36" i="42"/>
  <c r="A39" i="42"/>
  <c r="E41" i="42"/>
  <c r="E44" i="42"/>
  <c r="A47" i="42"/>
  <c r="E49" i="42"/>
  <c r="F31" i="42"/>
  <c r="B34" i="42"/>
  <c r="F36" i="42"/>
  <c r="F39" i="42"/>
  <c r="B42" i="42"/>
  <c r="F44" i="42"/>
  <c r="F47" i="42"/>
  <c r="B50" i="42"/>
  <c r="G31" i="42"/>
  <c r="G34" i="42"/>
  <c r="C37" i="42"/>
  <c r="G39" i="42"/>
  <c r="G42" i="42"/>
  <c r="C45" i="42"/>
  <c r="G47" i="42"/>
  <c r="G50" i="42"/>
  <c r="D32" i="42"/>
  <c r="H34" i="42"/>
  <c r="H37" i="42"/>
  <c r="D40" i="42"/>
  <c r="H42" i="42"/>
  <c r="H45" i="42"/>
  <c r="D48" i="42"/>
  <c r="H50" i="42"/>
  <c r="F17" i="42"/>
  <c r="E14" i="42"/>
  <c r="F20" i="42"/>
  <c r="E19" i="42"/>
  <c r="G25" i="42"/>
  <c r="E25" i="42"/>
  <c r="G27" i="42"/>
  <c r="E27" i="42"/>
  <c r="A20" i="42"/>
  <c r="G21" i="42"/>
  <c r="F25" i="42"/>
  <c r="E22" i="42"/>
  <c r="E30" i="42"/>
  <c r="H27" i="42"/>
  <c r="D20" i="42"/>
  <c r="E16" i="42"/>
  <c r="E23" i="42"/>
  <c r="A30" i="42"/>
  <c r="H20" i="42"/>
  <c r="C27" i="42"/>
  <c r="D25" i="42"/>
  <c r="G14" i="42"/>
  <c r="B15" i="42"/>
  <c r="A18" i="42"/>
  <c r="C25" i="42"/>
  <c r="E34" i="42"/>
  <c r="E39" i="42"/>
  <c r="A45" i="42"/>
  <c r="E50" i="42"/>
  <c r="F34" i="42"/>
  <c r="B40" i="42"/>
  <c r="F45" i="42"/>
  <c r="F50" i="42"/>
  <c r="C35" i="42"/>
  <c r="G40" i="42"/>
  <c r="G45" i="42"/>
  <c r="C51" i="42"/>
  <c r="H35" i="42"/>
  <c r="H40" i="42"/>
  <c r="D46" i="42"/>
  <c r="H51" i="42"/>
  <c r="H30" i="42"/>
  <c r="F24" i="42"/>
  <c r="F14" i="42"/>
  <c r="B26" i="42"/>
  <c r="C28" i="42"/>
  <c r="H17" i="42"/>
  <c r="B23" i="42"/>
  <c r="A28" i="42"/>
  <c r="E24" i="42"/>
  <c r="B18" i="42"/>
  <c r="E32" i="42"/>
  <c r="A35" i="42"/>
  <c r="E37" i="42"/>
  <c r="E40" i="42"/>
  <c r="A43" i="42"/>
  <c r="E45" i="42"/>
  <c r="E48" i="42"/>
  <c r="A51" i="42"/>
  <c r="F32" i="42"/>
  <c r="F35" i="42"/>
  <c r="B38" i="42"/>
  <c r="F40" i="42"/>
  <c r="F43" i="42"/>
  <c r="B46" i="42"/>
  <c r="F48" i="42"/>
  <c r="F51" i="42"/>
  <c r="C33" i="42"/>
  <c r="G35" i="42"/>
  <c r="G38" i="42"/>
  <c r="C41" i="42"/>
  <c r="G43" i="42"/>
  <c r="G46" i="42"/>
  <c r="C49" i="42"/>
  <c r="G51" i="42"/>
  <c r="H33" i="42"/>
  <c r="D36" i="42"/>
  <c r="H38" i="42"/>
  <c r="H41" i="42"/>
  <c r="D44" i="42"/>
  <c r="H46" i="42"/>
  <c r="H49" i="42"/>
  <c r="D14" i="42"/>
  <c r="H14" i="42"/>
  <c r="B17" i="42"/>
  <c r="B16" i="42"/>
  <c r="G16" i="42"/>
  <c r="G17" i="42"/>
  <c r="D24" i="42"/>
  <c r="H24" i="42"/>
  <c r="H25" i="42"/>
  <c r="F28" i="42"/>
  <c r="C15" i="42"/>
  <c r="D26" i="42"/>
  <c r="A23" i="42"/>
  <c r="C30" i="42"/>
  <c r="B28" i="42"/>
  <c r="C24" i="42"/>
  <c r="E17" i="42"/>
  <c r="A29" i="42"/>
  <c r="B14" i="42"/>
  <c r="G26" i="42"/>
  <c r="A33" i="42"/>
  <c r="E35" i="42"/>
  <c r="E38" i="42"/>
  <c r="A41" i="42"/>
  <c r="E43" i="42"/>
  <c r="E46" i="42"/>
  <c r="A49" i="42"/>
  <c r="E51" i="42"/>
  <c r="F33" i="42"/>
  <c r="B36" i="42"/>
  <c r="F38" i="42"/>
  <c r="F41" i="42"/>
  <c r="B44" i="42"/>
  <c r="F46" i="42"/>
  <c r="F49" i="42"/>
  <c r="C31" i="42"/>
  <c r="G33" i="42"/>
  <c r="G36" i="42"/>
  <c r="C39" i="42"/>
  <c r="G41" i="42"/>
  <c r="G44" i="42"/>
  <c r="C47" i="42"/>
  <c r="G49" i="42"/>
  <c r="H31" i="42"/>
  <c r="D34" i="42"/>
  <c r="H36" i="42"/>
  <c r="H39" i="42"/>
  <c r="D42" i="42"/>
  <c r="H44" i="42"/>
  <c r="H47" i="42"/>
  <c r="D50" i="42"/>
  <c r="F23" i="42"/>
  <c r="F22" i="42"/>
  <c r="A24" i="42"/>
  <c r="B30" i="42"/>
  <c r="E21" i="42"/>
  <c r="G15" i="42"/>
  <c r="A22" i="42"/>
  <c r="D28" i="42"/>
  <c r="F15" i="42"/>
  <c r="E20" i="42"/>
  <c r="H28" i="42"/>
  <c r="D15" i="42"/>
  <c r="E29" i="42"/>
  <c r="E28" i="42"/>
  <c r="A17" i="42"/>
  <c r="H15" i="42"/>
  <c r="A14" i="42"/>
  <c r="A16" i="42"/>
  <c r="D19" i="42"/>
  <c r="B19" i="42"/>
  <c r="F19" i="42"/>
  <c r="G30" i="42"/>
  <c r="G19" i="42"/>
  <c r="F26" i="42"/>
  <c r="E31" i="42"/>
  <c r="A37" i="42"/>
  <c r="E42" i="42"/>
  <c r="E47" i="42"/>
  <c r="B32" i="42"/>
  <c r="F37" i="42"/>
  <c r="F42" i="42"/>
  <c r="B48" i="42"/>
  <c r="G32" i="42"/>
  <c r="G37" i="42"/>
  <c r="C43" i="42"/>
  <c r="G48" i="42"/>
  <c r="H32" i="42"/>
  <c r="D38" i="42"/>
  <c r="H43" i="42"/>
  <c r="H48" i="42"/>
  <c r="D30" i="42"/>
  <c r="G28" i="42"/>
  <c r="H16" i="42"/>
  <c r="B29" i="42"/>
  <c r="G22" i="42"/>
  <c r="A27" i="42"/>
  <c r="D16" i="42"/>
  <c r="H19" i="42"/>
  <c r="B25" i="42"/>
  <c r="B22" i="42"/>
  <c r="F30" i="42"/>
  <c r="G20" i="42"/>
  <c r="F21" i="42"/>
  <c r="A26" i="42"/>
  <c r="H23" i="42"/>
  <c r="F18" i="43"/>
  <c r="F19" i="43"/>
  <c r="F21" i="43"/>
  <c r="A12" i="43"/>
  <c r="D35" i="43"/>
  <c r="F36" i="43"/>
  <c r="G35" i="43"/>
  <c r="G38" i="43"/>
  <c r="C36" i="43"/>
  <c r="A36" i="43"/>
  <c r="C37" i="43"/>
  <c r="F22" i="43"/>
  <c r="G33" i="43"/>
  <c r="C34" i="43"/>
  <c r="B33" i="43"/>
  <c r="C33" i="43"/>
  <c r="D32" i="43"/>
  <c r="G18" i="43"/>
  <c r="G23" i="43"/>
  <c r="B24" i="43"/>
  <c r="G30" i="43"/>
  <c r="C25" i="43"/>
  <c r="E20" i="43"/>
  <c r="D24" i="43"/>
  <c r="B20" i="43"/>
  <c r="A27" i="43"/>
  <c r="G21" i="43"/>
  <c r="B13" i="43"/>
  <c r="C14" i="43"/>
  <c r="D30" i="43"/>
  <c r="B15" i="43"/>
  <c r="G25" i="43"/>
  <c r="A17" i="43"/>
  <c r="D16" i="43"/>
  <c r="D12" i="43"/>
  <c r="F28" i="43"/>
  <c r="A18" i="43"/>
  <c r="E26" i="43"/>
  <c r="D15" i="43"/>
  <c r="D28" i="43"/>
  <c r="D26" i="43"/>
  <c r="A21" i="43"/>
  <c r="D22" i="43"/>
  <c r="G15" i="43"/>
  <c r="C24" i="43"/>
  <c r="G26" i="43"/>
  <c r="C12" i="43"/>
  <c r="G22" i="43"/>
  <c r="D14" i="43"/>
  <c r="A20" i="43"/>
  <c r="F16" i="43"/>
  <c r="E15" i="43"/>
  <c r="F38" i="43"/>
  <c r="B35" i="43"/>
  <c r="G36" i="43"/>
  <c r="E37" i="43"/>
  <c r="C38" i="43"/>
  <c r="A33" i="43"/>
  <c r="B34" i="43"/>
  <c r="A34" i="43"/>
  <c r="C27" i="43"/>
  <c r="G14" i="43"/>
  <c r="A24" i="43"/>
  <c r="E25" i="43"/>
  <c r="E28" i="43"/>
  <c r="B18" i="43"/>
  <c r="B25" i="43"/>
  <c r="B14" i="43"/>
  <c r="G31" i="43"/>
  <c r="G12" i="43"/>
  <c r="E32" i="43"/>
  <c r="F29" i="43"/>
  <c r="F30" i="43"/>
  <c r="F17" i="43"/>
  <c r="C18" i="43"/>
  <c r="F26" i="43"/>
  <c r="F27" i="43"/>
  <c r="D31" i="43"/>
  <c r="B27" i="43"/>
  <c r="B19" i="43"/>
  <c r="G16" i="43"/>
  <c r="A26" i="43"/>
  <c r="A31" i="43"/>
  <c r="B22" i="43"/>
  <c r="F37" i="43"/>
  <c r="E38" i="43"/>
  <c r="A37" i="43"/>
  <c r="G27" i="43"/>
  <c r="G34" i="43"/>
  <c r="F12" i="43"/>
  <c r="D19" i="43"/>
  <c r="E17" i="43"/>
  <c r="B28" i="43"/>
  <c r="A28" i="43"/>
  <c r="F25" i="43"/>
  <c r="G13" i="43"/>
  <c r="F15" i="43"/>
  <c r="A14" i="43"/>
  <c r="F31" i="43"/>
  <c r="D36" i="43"/>
  <c r="B37" i="43"/>
  <c r="B36" i="43"/>
  <c r="G37" i="43"/>
  <c r="A38" i="43"/>
  <c r="F23" i="43"/>
  <c r="E34" i="43"/>
  <c r="F34" i="43"/>
  <c r="C15" i="43"/>
  <c r="B23" i="43"/>
  <c r="C13" i="43"/>
  <c r="E23" i="43"/>
  <c r="G20" i="43"/>
  <c r="D25" i="43"/>
  <c r="F32" i="43"/>
  <c r="C28" i="43"/>
  <c r="D29" i="43"/>
  <c r="A30" i="43"/>
  <c r="E31" i="43"/>
  <c r="E22" i="43"/>
  <c r="C29" i="43"/>
  <c r="E13" i="43"/>
  <c r="G28" i="43"/>
  <c r="B30" i="43"/>
  <c r="E24" i="43"/>
  <c r="B29" i="43"/>
  <c r="C30" i="43"/>
  <c r="E14" i="43"/>
  <c r="C31" i="43"/>
  <c r="A32" i="43"/>
  <c r="B31" i="43"/>
  <c r="C20" i="43"/>
  <c r="E27" i="43"/>
  <c r="G24" i="43"/>
  <c r="C23" i="43"/>
  <c r="A35" i="43"/>
  <c r="D37" i="43"/>
  <c r="B38" i="43"/>
  <c r="E36" i="43"/>
  <c r="E35" i="43"/>
  <c r="F35" i="43"/>
  <c r="A23" i="43"/>
  <c r="F24" i="43"/>
  <c r="F33" i="43"/>
  <c r="D34" i="43"/>
  <c r="A13" i="43"/>
  <c r="A15" i="43"/>
  <c r="G17" i="43"/>
  <c r="D18" i="43"/>
  <c r="B16" i="43"/>
  <c r="A22" i="43"/>
  <c r="C21" i="43"/>
  <c r="G32" i="43"/>
  <c r="B32" i="43"/>
  <c r="D13" i="43"/>
  <c r="C22" i="43"/>
  <c r="E19" i="43"/>
  <c r="A16" i="43"/>
  <c r="C32" i="43"/>
  <c r="E12" i="43"/>
  <c r="D23" i="43"/>
  <c r="F14" i="43"/>
  <c r="C17" i="43"/>
  <c r="E30" i="43"/>
  <c r="D17" i="43"/>
  <c r="E18" i="43"/>
  <c r="C19" i="43"/>
  <c r="C16" i="43"/>
  <c r="E29" i="43"/>
  <c r="A25" i="43"/>
  <c r="D38" i="43"/>
  <c r="C35" i="43"/>
  <c r="E33" i="43"/>
  <c r="D33" i="43"/>
  <c r="D27" i="43"/>
  <c r="G19" i="43"/>
  <c r="D20" i="43"/>
  <c r="A29" i="43"/>
  <c r="A19" i="43"/>
  <c r="F13" i="43"/>
  <c r="B21" i="43"/>
  <c r="C26" i="43"/>
  <c r="B12" i="43"/>
  <c r="B17" i="43"/>
  <c r="E16" i="43"/>
  <c r="B26" i="43"/>
  <c r="G29" i="43"/>
  <c r="E21" i="43"/>
  <c r="D21" i="43"/>
  <c r="H11" i="43"/>
  <c r="F20" i="73"/>
  <c r="I21" i="73"/>
  <c r="A19" i="73"/>
  <c r="F14" i="73"/>
  <c r="H21" i="73"/>
  <c r="B13" i="73"/>
  <c r="A14" i="73"/>
  <c r="H34" i="73" s="1"/>
  <c r="H29" i="73"/>
  <c r="F17" i="73"/>
  <c r="H23" i="73"/>
  <c r="A22" i="73"/>
  <c r="C14" i="73"/>
  <c r="G29" i="73"/>
  <c r="C21" i="73"/>
  <c r="F21" i="73"/>
  <c r="A26" i="73"/>
  <c r="H30" i="73"/>
  <c r="A11" i="73"/>
  <c r="G17" i="73"/>
  <c r="C23" i="73"/>
  <c r="G14" i="73"/>
  <c r="C17" i="73"/>
  <c r="B19" i="73"/>
  <c r="A27" i="73"/>
  <c r="A13" i="73"/>
  <c r="F22" i="73"/>
  <c r="D15" i="73"/>
  <c r="E15" i="73" s="1"/>
  <c r="F16" i="73"/>
  <c r="G22" i="73"/>
  <c r="B22" i="73"/>
  <c r="H19" i="73"/>
  <c r="D13" i="73"/>
  <c r="E13" i="73" s="1"/>
  <c r="G26" i="73"/>
  <c r="D11" i="73"/>
  <c r="E11" i="73" s="1"/>
  <c r="D17" i="73"/>
  <c r="E17" i="73" s="1"/>
  <c r="I15" i="73"/>
  <c r="H27" i="73"/>
  <c r="G12" i="73"/>
  <c r="F13" i="73"/>
  <c r="B24" i="73"/>
  <c r="G27" i="73"/>
  <c r="A18" i="73"/>
  <c r="C24" i="73"/>
  <c r="C25" i="73"/>
  <c r="G30" i="73"/>
  <c r="D14" i="73"/>
  <c r="E14" i="73" s="1"/>
  <c r="G19" i="73"/>
  <c r="F12" i="73"/>
  <c r="I25" i="73"/>
  <c r="H18" i="73"/>
  <c r="A16" i="73"/>
  <c r="B14" i="73"/>
  <c r="B15" i="73"/>
  <c r="H12" i="73"/>
  <c r="C28" i="73"/>
  <c r="F27" i="73"/>
  <c r="I12" i="73"/>
  <c r="H15" i="73"/>
  <c r="I23" i="73"/>
  <c r="G13" i="73"/>
  <c r="A20" i="73"/>
  <c r="A15" i="73"/>
  <c r="F15" i="73"/>
  <c r="D27" i="73"/>
  <c r="E27" i="73" s="1"/>
  <c r="A25" i="73"/>
  <c r="H22" i="73"/>
  <c r="G28" i="73"/>
  <c r="I11" i="73"/>
  <c r="D22" i="73"/>
  <c r="E22" i="73" s="1"/>
  <c r="I27" i="73"/>
  <c r="D28" i="73"/>
  <c r="E28" i="73" s="1"/>
  <c r="B29" i="73"/>
  <c r="C13" i="73"/>
  <c r="C11" i="73"/>
  <c r="G11" i="73"/>
  <c r="A30" i="73"/>
  <c r="H14" i="73"/>
  <c r="I14" i="73"/>
  <c r="B28" i="73"/>
  <c r="A28" i="73"/>
  <c r="B25" i="73"/>
  <c r="B21" i="73"/>
  <c r="H28" i="73"/>
  <c r="H20" i="73"/>
  <c r="C19" i="73"/>
  <c r="C27" i="73"/>
  <c r="I18" i="73"/>
  <c r="I30" i="73"/>
  <c r="A29" i="73"/>
  <c r="I28" i="73"/>
  <c r="D24" i="73"/>
  <c r="E24" i="73" s="1"/>
  <c r="A17" i="73"/>
  <c r="F24" i="73"/>
  <c r="H16" i="73"/>
  <c r="D18" i="73"/>
  <c r="E18" i="73" s="1"/>
  <c r="F30" i="73"/>
  <c r="B23" i="73"/>
  <c r="A24" i="73"/>
  <c r="H13" i="73"/>
  <c r="C30" i="73"/>
  <c r="B26" i="73"/>
  <c r="G21" i="73"/>
  <c r="F11" i="73"/>
  <c r="A23" i="73"/>
  <c r="D23" i="73"/>
  <c r="E23" i="73" s="1"/>
  <c r="F26" i="73"/>
  <c r="H26" i="73"/>
  <c r="B30" i="73"/>
  <c r="F25" i="73"/>
  <c r="B12" i="73"/>
  <c r="C15" i="73"/>
  <c r="H17" i="73"/>
  <c r="D19" i="73"/>
  <c r="E19" i="73" s="1"/>
  <c r="I22" i="73"/>
  <c r="I13" i="73"/>
  <c r="H24" i="73"/>
  <c r="I24" i="73"/>
  <c r="C26" i="73"/>
  <c r="B18" i="73"/>
  <c r="B11" i="73"/>
  <c r="H11" i="73"/>
  <c r="D30" i="73"/>
  <c r="E30" i="73" s="1"/>
  <c r="D26" i="73"/>
  <c r="E26" i="73" s="1"/>
  <c r="G18" i="73"/>
  <c r="I29" i="73"/>
  <c r="A21" i="73"/>
  <c r="B17" i="73"/>
  <c r="I26" i="73"/>
  <c r="I20" i="73"/>
  <c r="G24" i="73"/>
  <c r="C18" i="73"/>
  <c r="D29" i="73"/>
  <c r="E29" i="73" s="1"/>
  <c r="B27" i="73"/>
  <c r="G16" i="73"/>
  <c r="B20" i="73"/>
  <c r="F29" i="73"/>
  <c r="C22" i="73"/>
  <c r="F28" i="73"/>
  <c r="I16" i="73"/>
  <c r="D28" i="56"/>
  <c r="A28" i="56"/>
  <c r="G22" i="56"/>
  <c r="J974" i="55"/>
  <c r="F18" i="56"/>
  <c r="G19" i="56"/>
  <c r="G8" i="56"/>
  <c r="H258" i="60"/>
  <c r="K15" i="34"/>
  <c r="K5597" i="34" s="1"/>
  <c r="F25" i="56"/>
  <c r="H25" i="56" s="1"/>
  <c r="F21" i="56"/>
  <c r="H21" i="56" s="1"/>
  <c r="F22" i="47"/>
  <c r="B21" i="47"/>
  <c r="D23" i="47"/>
  <c r="G21" i="47"/>
  <c r="B24" i="47"/>
  <c r="E22" i="47"/>
  <c r="G24" i="47"/>
  <c r="G18" i="47"/>
  <c r="F17" i="47"/>
  <c r="D18" i="47"/>
  <c r="E15" i="47"/>
  <c r="D19" i="47"/>
  <c r="F19" i="47"/>
  <c r="B17" i="47"/>
  <c r="C17" i="47"/>
  <c r="A16" i="47"/>
  <c r="C16" i="47"/>
  <c r="A21" i="47"/>
  <c r="C23" i="47"/>
  <c r="F21" i="47"/>
  <c r="A24" i="47"/>
  <c r="D22" i="47"/>
  <c r="F24" i="47"/>
  <c r="B23" i="47"/>
  <c r="F16" i="47"/>
  <c r="B18" i="47"/>
  <c r="E16" i="47"/>
  <c r="D17" i="47"/>
  <c r="C15" i="47"/>
  <c r="A19" i="47"/>
  <c r="A17" i="47"/>
  <c r="C19" i="47"/>
  <c r="D20" i="47"/>
  <c r="A15" i="47"/>
  <c r="E21" i="47"/>
  <c r="G23" i="47"/>
  <c r="C22" i="47"/>
  <c r="E24" i="47"/>
  <c r="A23" i="47"/>
  <c r="D21" i="47"/>
  <c r="F23" i="47"/>
  <c r="B20" i="47"/>
  <c r="E18" i="47"/>
  <c r="F18" i="47"/>
  <c r="G17" i="47"/>
  <c r="B15" i="47"/>
  <c r="B16" i="47"/>
  <c r="G19" i="47"/>
  <c r="E20" i="47"/>
  <c r="B19" i="47"/>
  <c r="G20" i="47"/>
  <c r="B22" i="47"/>
  <c r="D24" i="47"/>
  <c r="G22" i="47"/>
  <c r="C21" i="47"/>
  <c r="E23" i="47"/>
  <c r="A22" i="47"/>
  <c r="C24" i="47"/>
  <c r="F20" i="47"/>
  <c r="D15" i="47"/>
  <c r="C20" i="47"/>
  <c r="D16" i="47"/>
  <c r="E17" i="47"/>
  <c r="E19" i="47"/>
  <c r="A20" i="47"/>
  <c r="G16" i="47"/>
  <c r="C18" i="47"/>
  <c r="A18" i="47"/>
  <c r="F15" i="47"/>
  <c r="G15" i="47"/>
  <c r="M8" i="39"/>
  <c r="H5" i="39"/>
  <c r="M16" i="39" s="1"/>
  <c r="C10" i="39"/>
  <c r="C15" i="39"/>
  <c r="G26" i="56"/>
  <c r="B24" i="56"/>
  <c r="G28" i="56"/>
  <c r="B17" i="56"/>
  <c r="F17" i="56"/>
  <c r="B19" i="56"/>
  <c r="A9" i="56"/>
  <c r="G27" i="56"/>
  <c r="B18" i="56"/>
  <c r="D6" i="56"/>
  <c r="F22" i="56"/>
  <c r="H22" i="56" s="1"/>
  <c r="B27" i="56"/>
  <c r="G18" i="56"/>
  <c r="F23" i="56"/>
  <c r="H23" i="56" s="1"/>
  <c r="G25" i="56"/>
  <c r="F24" i="56"/>
  <c r="H24" i="56" s="1"/>
  <c r="F20" i="56"/>
  <c r="H20" i="56" s="1"/>
  <c r="B21" i="56"/>
  <c r="B22" i="56"/>
  <c r="B23" i="56"/>
  <c r="B26" i="56"/>
  <c r="F28" i="56"/>
  <c r="H28" i="56" s="1"/>
  <c r="G17" i="56"/>
  <c r="F19" i="56"/>
  <c r="H19" i="56" s="1"/>
  <c r="G20" i="56"/>
  <c r="G7" i="56"/>
  <c r="B20" i="56"/>
  <c r="G24" i="56"/>
  <c r="F26" i="56"/>
  <c r="H26" i="56" s="1"/>
  <c r="G23" i="56"/>
  <c r="G21" i="56"/>
  <c r="F27" i="56"/>
  <c r="H27" i="56" s="1"/>
  <c r="B25" i="56"/>
  <c r="F29" i="56"/>
  <c r="H29" i="56" s="1"/>
  <c r="B29" i="56"/>
  <c r="G29" i="56"/>
  <c r="H16" i="71"/>
  <c r="H17" i="71" s="1"/>
  <c r="F54" i="15" l="1" a="1"/>
  <c r="F54" i="15" s="1"/>
  <c r="I680" i="55" a="1"/>
  <c r="I680" i="55" s="1"/>
  <c r="G703" i="55" a="1"/>
  <c r="G703" i="55" s="1"/>
  <c r="I184" i="55" a="1"/>
  <c r="I184" i="55" s="1"/>
  <c r="I32" i="55" a="1"/>
  <c r="I32" i="55" s="1"/>
  <c r="G250" i="55" a="1"/>
  <c r="G250" i="55" s="1"/>
  <c r="G798" i="55" a="1"/>
  <c r="G798" i="55" s="1"/>
  <c r="I491" i="55" a="1"/>
  <c r="I491" i="55" s="1"/>
  <c r="G928" i="55" a="1"/>
  <c r="G928" i="55" s="1"/>
  <c r="I651" i="55" a="1"/>
  <c r="I651" i="55" s="1"/>
  <c r="G504" i="55" a="1"/>
  <c r="G504" i="55" s="1"/>
  <c r="G624" i="55" a="1"/>
  <c r="G624" i="55" s="1"/>
  <c r="I674" i="55" a="1"/>
  <c r="I674" i="55" s="1"/>
  <c r="I425" i="55" a="1"/>
  <c r="I425" i="55" s="1"/>
  <c r="G342" i="55" a="1"/>
  <c r="G342" i="55" s="1"/>
  <c r="I16" i="55" a="1"/>
  <c r="I16" i="55" s="1"/>
  <c r="G352" i="55" a="1"/>
  <c r="G352" i="55" s="1"/>
  <c r="I670" i="55" a="1"/>
  <c r="I670" i="55" s="1"/>
  <c r="I878" i="55" a="1"/>
  <c r="I878" i="55" s="1"/>
  <c r="G32" i="55" a="1"/>
  <c r="G32" i="55" s="1"/>
  <c r="K32" i="55" s="1"/>
  <c r="I892" i="55" a="1"/>
  <c r="I892" i="55" s="1"/>
  <c r="I591" i="55" a="1"/>
  <c r="I591" i="55" s="1"/>
  <c r="I164" i="55" a="1"/>
  <c r="I164" i="5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31" i="73"/>
  <c r="F25" i="47"/>
  <c r="A6" i="42"/>
  <c r="G2" i="42"/>
  <c r="A56" i="42"/>
  <c r="I57" i="42"/>
  <c r="G52" i="42"/>
  <c r="A42" i="43"/>
  <c r="G43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D6" i="73"/>
  <c r="A33" i="73"/>
  <c r="F2" i="73"/>
  <c r="H52" i="42"/>
  <c r="H31" i="73"/>
  <c r="F39" i="43"/>
  <c r="G39" i="43"/>
  <c r="A23" i="56"/>
  <c r="D23" i="56"/>
  <c r="D27" i="56"/>
  <c r="A27" i="56"/>
  <c r="H15" i="47"/>
  <c r="D17" i="56"/>
  <c r="A17" i="56"/>
  <c r="F34" i="56"/>
  <c r="G3" i="56"/>
  <c r="G4" i="56"/>
  <c r="D19" i="56"/>
  <c r="A19" i="56"/>
  <c r="A29" i="56"/>
  <c r="D29" i="56"/>
  <c r="D20" i="56"/>
  <c r="A20" i="56"/>
  <c r="A21" i="56"/>
  <c r="D21" i="56"/>
  <c r="D25" i="56"/>
  <c r="A25" i="56"/>
  <c r="D18" i="56"/>
  <c r="A18" i="56"/>
  <c r="H17" i="56"/>
  <c r="I15" i="47"/>
  <c r="H16" i="47" s="1"/>
  <c r="G25" i="47"/>
  <c r="E35" i="15" a="1"/>
  <c r="E35" i="15" s="1"/>
  <c r="E58" i="70" a="1"/>
  <c r="E58" i="70" s="1"/>
  <c r="I931" i="55" a="1"/>
  <c r="I931" i="55" s="1"/>
  <c r="I129" i="55" a="1"/>
  <c r="I129" i="55" s="1"/>
  <c r="I913" i="55" a="1"/>
  <c r="I913" i="55" s="1"/>
  <c r="I738" i="55" a="1"/>
  <c r="I738" i="55" s="1"/>
  <c r="I588" i="55" a="1"/>
  <c r="I588" i="55" s="1"/>
  <c r="G606" i="55" a="1"/>
  <c r="G606" i="55" s="1"/>
  <c r="I832" i="55" a="1"/>
  <c r="I832" i="55" s="1"/>
  <c r="I196" i="55" a="1"/>
  <c r="I196" i="55" s="1"/>
  <c r="G114" i="55" a="1"/>
  <c r="G114" i="55" s="1"/>
  <c r="G737" i="55" a="1"/>
  <c r="G737" i="55" s="1"/>
  <c r="G436" i="55" a="1"/>
  <c r="G436" i="55" s="1"/>
  <c r="G440" i="55" a="1"/>
  <c r="G440" i="55" s="1"/>
  <c r="I835" i="55" a="1"/>
  <c r="I835" i="55" s="1"/>
  <c r="G126" i="55" a="1"/>
  <c r="G126" i="55" s="1"/>
  <c r="I741" i="55" a="1"/>
  <c r="I741" i="55" s="1"/>
  <c r="G403" i="55" a="1"/>
  <c r="G403" i="55" s="1"/>
  <c r="I895" i="55" a="1"/>
  <c r="I895" i="55" s="1"/>
  <c r="G532" i="55" a="1"/>
  <c r="G532" i="55" s="1"/>
  <c r="I111" i="55" a="1"/>
  <c r="I111" i="55" s="1"/>
  <c r="I507" i="55" a="1"/>
  <c r="I507" i="55" s="1"/>
  <c r="I823" i="55" a="1"/>
  <c r="I823" i="55" s="1"/>
  <c r="G931" i="55" a="1"/>
  <c r="G931" i="55" s="1"/>
  <c r="K931" i="55" s="1"/>
  <c r="I942" i="55" a="1"/>
  <c r="I942" i="55" s="1"/>
  <c r="I165" i="55" a="1"/>
  <c r="I165" i="55" s="1"/>
  <c r="I640" i="55" a="1"/>
  <c r="I640" i="55" s="1"/>
  <c r="G819" i="55" a="1"/>
  <c r="G819" i="55" s="1"/>
  <c r="G562" i="55" a="1"/>
  <c r="G562" i="55" s="1"/>
  <c r="G192" i="55" a="1"/>
  <c r="G192" i="55" s="1"/>
  <c r="I780" i="55" a="1"/>
  <c r="I780" i="55" s="1"/>
  <c r="I485" i="55" a="1"/>
  <c r="I485" i="55" s="1"/>
  <c r="G16" i="55" a="1"/>
  <c r="G16" i="55" s="1"/>
  <c r="G182" i="55" a="1"/>
  <c r="G182" i="55" s="1"/>
  <c r="I169" i="55" a="1"/>
  <c r="I169" i="55" s="1"/>
  <c r="G115" i="55" a="1"/>
  <c r="G115" i="55" s="1"/>
  <c r="I120" i="55" a="1"/>
  <c r="I120" i="55" s="1"/>
  <c r="G166" i="55" a="1"/>
  <c r="G166" i="55" s="1"/>
  <c r="G135" i="55" a="1"/>
  <c r="G135" i="55" s="1"/>
  <c r="G683" i="55" a="1"/>
  <c r="G683" i="55" s="1"/>
  <c r="I765" i="55" a="1"/>
  <c r="I765" i="55" s="1"/>
  <c r="I763" i="55" a="1"/>
  <c r="I763" i="55" s="1"/>
  <c r="I774" i="55" a="1"/>
  <c r="I774" i="55" s="1"/>
  <c r="I386" i="55" a="1"/>
  <c r="I386" i="55" s="1"/>
  <c r="I342" i="55" a="1"/>
  <c r="I342" i="55" s="1"/>
  <c r="K342" i="55" s="1"/>
  <c r="G909" i="55" a="1"/>
  <c r="G909" i="55" s="1"/>
  <c r="G180" i="55" a="1"/>
  <c r="G180" i="55" s="1"/>
  <c r="I886" i="55" a="1"/>
  <c r="I886" i="55" s="1"/>
  <c r="I347" i="55" a="1"/>
  <c r="I347" i="55" s="1"/>
  <c r="G498" i="55" a="1"/>
  <c r="G498" i="55" s="1"/>
  <c r="G806" i="55" a="1"/>
  <c r="G806" i="55" s="1"/>
  <c r="G878" i="55" a="1"/>
  <c r="G878" i="55" s="1"/>
  <c r="K878" i="55" s="1"/>
  <c r="I511" i="55" a="1"/>
  <c r="I511" i="55" s="1"/>
  <c r="I506" i="55" a="1"/>
  <c r="I506" i="55" s="1"/>
  <c r="I170" i="55" a="1"/>
  <c r="I170" i="55" s="1"/>
  <c r="G447" i="55" a="1"/>
  <c r="G447" i="55" s="1"/>
  <c r="I795" i="55" a="1"/>
  <c r="I795" i="55" s="1"/>
  <c r="I626" i="55" a="1"/>
  <c r="I626" i="55" s="1"/>
  <c r="I110" i="55" a="1"/>
  <c r="I110" i="55" s="1"/>
  <c r="G466" i="55" a="1"/>
  <c r="G466" i="55" s="1"/>
  <c r="I304" i="55" a="1"/>
  <c r="I304" i="55" s="1"/>
  <c r="G148" i="55" a="1"/>
  <c r="G148" i="55" s="1"/>
  <c r="G951" i="55" a="1"/>
  <c r="G951" i="55" s="1"/>
  <c r="G183" i="55" a="1"/>
  <c r="G183" i="55" s="1"/>
  <c r="G858" i="55" a="1"/>
  <c r="G858" i="55" s="1"/>
  <c r="G877" i="55" a="1"/>
  <c r="G877" i="55" s="1"/>
  <c r="I62" i="55" a="1"/>
  <c r="I62" i="55" s="1"/>
  <c r="G484" i="55" a="1"/>
  <c r="G484" i="55" s="1"/>
  <c r="I168" i="55" a="1"/>
  <c r="I168" i="55" s="1"/>
  <c r="F35" i="15" a="1"/>
  <c r="F35" i="15" s="1"/>
  <c r="G197" i="55" a="1"/>
  <c r="G197" i="55" s="1"/>
  <c r="G170" i="55" a="1"/>
  <c r="G170" i="55" s="1"/>
  <c r="K170" i="55" s="1"/>
  <c r="G437" i="55" a="1"/>
  <c r="G437" i="55" s="1"/>
  <c r="G260" i="55" a="1"/>
  <c r="G260" i="55" s="1"/>
  <c r="I704" i="55" a="1"/>
  <c r="I704" i="55" s="1"/>
  <c r="G74" i="55" a="1"/>
  <c r="G74" i="55" s="1"/>
  <c r="G593" i="55" a="1"/>
  <c r="G593" i="55" s="1"/>
  <c r="G184" i="55" a="1"/>
  <c r="G184" i="55" s="1"/>
  <c r="K184" i="55" s="1"/>
  <c r="G78" i="55" a="1"/>
  <c r="G78" i="55" s="1"/>
  <c r="G631" i="55" a="1"/>
  <c r="G631" i="55" s="1"/>
  <c r="I321" i="55" a="1"/>
  <c r="I321" i="55" s="1"/>
  <c r="G857" i="55" a="1"/>
  <c r="G857" i="55" s="1"/>
  <c r="I126" i="55" a="1"/>
  <c r="I126" i="55" s="1"/>
  <c r="G732" i="55" a="1"/>
  <c r="G732" i="55" s="1"/>
  <c r="G146" i="55" a="1"/>
  <c r="G146" i="55" s="1"/>
  <c r="I921" i="55" a="1"/>
  <c r="I921" i="55" s="1"/>
  <c r="I761" i="55" a="1"/>
  <c r="I761" i="55" s="1"/>
  <c r="I828" i="55" a="1"/>
  <c r="I828" i="55" s="1"/>
  <c r="G132" i="55" a="1"/>
  <c r="G132" i="55" s="1"/>
  <c r="I84" i="55" a="1"/>
  <c r="I84" i="55" s="1"/>
  <c r="I75" i="55" a="1"/>
  <c r="I75" i="55" s="1"/>
  <c r="I807" i="55" a="1"/>
  <c r="I807" i="55" s="1"/>
  <c r="I602" i="55" a="1"/>
  <c r="I602" i="55" s="1"/>
  <c r="G629" i="55" a="1"/>
  <c r="G629" i="55" s="1"/>
  <c r="I748" i="55" a="1"/>
  <c r="I748" i="55" s="1"/>
  <c r="I339" i="55" a="1"/>
  <c r="I339" i="55" s="1"/>
  <c r="G933" i="55" a="1"/>
  <c r="G933" i="55" s="1"/>
  <c r="G428" i="55" a="1"/>
  <c r="G428" i="55" s="1"/>
  <c r="G434" i="55" a="1"/>
  <c r="G434" i="55" s="1"/>
  <c r="I699" i="55" a="1"/>
  <c r="I699" i="55" s="1"/>
  <c r="G826" i="55" a="1"/>
  <c r="G826" i="55" s="1"/>
  <c r="G835" i="55" a="1"/>
  <c r="G835" i="55" s="1"/>
  <c r="K835" i="55" s="1"/>
  <c r="G591" i="55" a="1"/>
  <c r="G591" i="55" s="1"/>
  <c r="K591" i="55" s="1"/>
  <c r="I180" i="55" a="1"/>
  <c r="I180" i="55" s="1"/>
  <c r="G84" i="55" a="1"/>
  <c r="G84" i="55" s="1"/>
  <c r="E41" i="15" a="1"/>
  <c r="E41" i="15" s="1"/>
  <c r="I132" i="55" a="1"/>
  <c r="I132" i="55" s="1"/>
  <c r="I179" i="55" a="1"/>
  <c r="I179" i="55" s="1"/>
  <c r="I489" i="55" a="1"/>
  <c r="I489" i="55" s="1"/>
  <c r="I907" i="55" a="1"/>
  <c r="I907" i="55" s="1"/>
  <c r="I850" i="55" a="1"/>
  <c r="I850" i="55" s="1"/>
  <c r="G178" i="55" a="1"/>
  <c r="G178" i="55" s="1"/>
  <c r="I78" i="55" a="1"/>
  <c r="I78" i="55" s="1"/>
  <c r="I896" i="55" a="1"/>
  <c r="I896" i="55" s="1"/>
  <c r="G537" i="55" a="1"/>
  <c r="G537" i="55" s="1"/>
  <c r="G939" i="55" a="1"/>
  <c r="G939" i="55" s="1"/>
  <c r="G75" i="55" a="1"/>
  <c r="G75" i="55" s="1"/>
  <c r="K75" i="55" s="1"/>
  <c r="G859" i="55" a="1"/>
  <c r="G859" i="55" s="1"/>
  <c r="I750" i="55" a="1"/>
  <c r="I750" i="55" s="1"/>
  <c r="G669" i="55" a="1"/>
  <c r="G669" i="55" s="1"/>
  <c r="I906" i="55" a="1"/>
  <c r="I906" i="55" s="1"/>
  <c r="G910" i="55" a="1"/>
  <c r="G910" i="55" s="1"/>
  <c r="G825" i="55" a="1"/>
  <c r="G825" i="55" s="1"/>
  <c r="G129" i="55" a="1"/>
  <c r="G129" i="55" s="1"/>
  <c r="K129" i="55" s="1"/>
  <c r="G179" i="55" a="1"/>
  <c r="G179" i="55" s="1"/>
  <c r="I635" i="55" a="1"/>
  <c r="I635" i="55" s="1"/>
  <c r="I531" i="55" a="1"/>
  <c r="I531" i="55" s="1"/>
  <c r="I226" i="55" a="1"/>
  <c r="I226" i="55" s="1"/>
  <c r="G911" i="55" a="1"/>
  <c r="G911" i="55" s="1"/>
  <c r="G72" i="55" a="1"/>
  <c r="G72" i="55" s="1"/>
  <c r="G891" i="55" a="1"/>
  <c r="G891" i="55" s="1"/>
  <c r="G37" i="55" a="1"/>
  <c r="G37" i="55" s="1"/>
  <c r="G824" i="55" a="1"/>
  <c r="G824" i="55" s="1"/>
  <c r="G676" i="55" a="1"/>
  <c r="G676" i="55" s="1"/>
  <c r="I673" i="55" a="1"/>
  <c r="I673" i="55" s="1"/>
  <c r="I592" i="55" a="1"/>
  <c r="I592" i="55" s="1"/>
  <c r="G379" i="55" a="1"/>
  <c r="G379" i="55" s="1"/>
  <c r="G902" i="55" a="1"/>
  <c r="G902" i="55" s="1"/>
  <c r="G111" i="55" a="1"/>
  <c r="G111" i="55" s="1"/>
  <c r="K111" i="55" s="1"/>
  <c r="I636" i="55" a="1"/>
  <c r="I636" i="55" s="1"/>
  <c r="I717" i="55" a="1"/>
  <c r="I717" i="55" s="1"/>
  <c r="I645" i="55" a="1"/>
  <c r="I645" i="55" s="1"/>
  <c r="G753" i="55" a="1"/>
  <c r="G753" i="55" s="1"/>
  <c r="G893" i="55" a="1"/>
  <c r="G893" i="55" s="1"/>
  <c r="G934" i="55" a="1"/>
  <c r="G934" i="55" s="1"/>
  <c r="G887" i="55" a="1"/>
  <c r="G887" i="55" s="1"/>
  <c r="I858" i="55" a="1"/>
  <c r="I858" i="55" s="1"/>
  <c r="G697" i="55" a="1"/>
  <c r="G697" i="55" s="1"/>
  <c r="I867" i="55" a="1"/>
  <c r="I867" i="55" s="1"/>
  <c r="G354" i="55" a="1"/>
  <c r="G354" i="55" s="1"/>
  <c r="I818" i="55" a="1"/>
  <c r="I818" i="55" s="1"/>
  <c r="I791" i="55" a="1"/>
  <c r="I791" i="55" s="1"/>
  <c r="G224" i="55" a="1"/>
  <c r="G224" i="55" s="1"/>
  <c r="I756" i="55" a="1"/>
  <c r="I756" i="55" s="1"/>
  <c r="G868" i="55" a="1"/>
  <c r="G868" i="55" s="1"/>
  <c r="I724" i="55" a="1"/>
  <c r="I724" i="55" s="1"/>
  <c r="G467" i="55" a="1"/>
  <c r="G467" i="55" s="1"/>
  <c r="G475" i="55" a="1"/>
  <c r="G475" i="55" s="1"/>
  <c r="G830" i="55" a="1"/>
  <c r="G830" i="55" s="1"/>
  <c r="G647" i="55" a="1"/>
  <c r="G647" i="55" s="1"/>
  <c r="I534" i="55" a="1"/>
  <c r="I534" i="55" s="1"/>
  <c r="I718" i="55" a="1"/>
  <c r="I718" i="55" s="1"/>
  <c r="I371" i="55" a="1"/>
  <c r="I371" i="55" s="1"/>
  <c r="I787" i="55" a="1"/>
  <c r="I787" i="55" s="1"/>
  <c r="I412" i="55" a="1"/>
  <c r="I412" i="55" s="1"/>
  <c r="I356" i="55" a="1"/>
  <c r="I356" i="55" s="1"/>
  <c r="I671" i="55" a="1"/>
  <c r="I671" i="55" s="1"/>
  <c r="I188" i="55" a="1"/>
  <c r="I188" i="55" s="1"/>
  <c r="I56" i="55" a="1"/>
  <c r="I56" i="55" s="1"/>
  <c r="I929" i="55" a="1"/>
  <c r="I929" i="55" s="1"/>
  <c r="G895" i="55" a="1"/>
  <c r="G895" i="55" s="1"/>
  <c r="K895" i="55" s="1"/>
  <c r="I735" i="55" a="1"/>
  <c r="I735" i="55" s="1"/>
  <c r="I393" i="55" a="1"/>
  <c r="I393" i="55" s="1"/>
  <c r="I392" i="55" a="1"/>
  <c r="I392" i="55" s="1"/>
  <c r="I767" i="55" a="1"/>
  <c r="I767" i="55" s="1"/>
  <c r="G326" i="55" a="1"/>
  <c r="G326" i="55" s="1"/>
  <c r="I726" i="55" a="1"/>
  <c r="I726" i="55" s="1"/>
  <c r="I368" i="55" a="1"/>
  <c r="I368" i="55" s="1"/>
  <c r="G731" i="55" a="1"/>
  <c r="G731" i="55" s="1"/>
  <c r="G743" i="55" a="1"/>
  <c r="G743" i="55" s="1"/>
  <c r="I252" i="55" a="1"/>
  <c r="I252" i="55" s="1"/>
  <c r="G393" i="55" a="1"/>
  <c r="G393" i="55" s="1"/>
  <c r="G727" i="55" a="1"/>
  <c r="G727" i="55" s="1"/>
  <c r="G117" i="55" a="1"/>
  <c r="G117" i="55" s="1"/>
  <c r="G937" i="55" a="1"/>
  <c r="G937" i="55" s="1"/>
  <c r="I904" i="55" a="1"/>
  <c r="I904" i="55" s="1"/>
  <c r="I598" i="55" a="1"/>
  <c r="I598" i="55" s="1"/>
  <c r="G507" i="55" a="1"/>
  <c r="G507" i="55" s="1"/>
  <c r="K507" i="55" s="1"/>
  <c r="G339" i="55" a="1"/>
  <c r="G339" i="55" s="1"/>
  <c r="K339" i="55" s="1"/>
  <c r="G530" i="55" a="1"/>
  <c r="G530" i="55" s="1"/>
  <c r="I102" i="55" a="1"/>
  <c r="I102" i="55" s="1"/>
  <c r="I391" i="55" a="1"/>
  <c r="I391" i="55" s="1"/>
  <c r="G865" i="55" a="1"/>
  <c r="G865" i="55" s="1"/>
  <c r="G168" i="55" a="1"/>
  <c r="G168" i="55" s="1"/>
  <c r="K168" i="55" s="1"/>
  <c r="I159" i="55" a="1"/>
  <c r="I159" i="55" s="1"/>
  <c r="I135" i="55" a="1"/>
  <c r="I135" i="55" s="1"/>
  <c r="I816" i="55" a="1"/>
  <c r="I816" i="55" s="1"/>
  <c r="G901" i="55" a="1"/>
  <c r="G901" i="55" s="1"/>
  <c r="G852" i="55" a="1"/>
  <c r="G852" i="55" s="1"/>
  <c r="I340" i="55" a="1"/>
  <c r="I340" i="55" s="1"/>
  <c r="I18" i="55" a="1"/>
  <c r="I18" i="55" s="1"/>
  <c r="G699" i="55" a="1"/>
  <c r="G699" i="55" s="1"/>
  <c r="K699" i="55" s="1"/>
  <c r="G778" i="55" a="1"/>
  <c r="G778" i="55" s="1"/>
  <c r="G124" i="55" a="1"/>
  <c r="G124" i="55" s="1"/>
  <c r="G490" i="55" a="1"/>
  <c r="G490" i="55" s="1"/>
  <c r="G164" i="55" a="1"/>
  <c r="G164" i="55" s="1"/>
  <c r="K164" i="55" s="1"/>
  <c r="G254" i="55" a="1"/>
  <c r="G254" i="55" s="1"/>
  <c r="G750" i="55" a="1"/>
  <c r="G750" i="55" s="1"/>
  <c r="K750" i="55" s="1"/>
  <c r="G553" i="55" a="1"/>
  <c r="G553" i="55" s="1"/>
  <c r="G453" i="55" a="1"/>
  <c r="G453" i="55" s="1"/>
  <c r="I290" i="55" a="1"/>
  <c r="I290" i="55" s="1"/>
  <c r="I683" i="55" a="1"/>
  <c r="I683" i="55" s="1"/>
  <c r="G522" i="55" a="1"/>
  <c r="G522" i="55" s="1"/>
  <c r="G500" i="55" a="1"/>
  <c r="G500" i="55" s="1"/>
  <c r="G116" i="55" a="1"/>
  <c r="G116" i="55" s="1"/>
  <c r="G587" i="55" a="1"/>
  <c r="G587" i="55" s="1"/>
  <c r="G906" i="55" a="1"/>
  <c r="G906" i="55" s="1"/>
  <c r="K906" i="55" s="1"/>
  <c r="G673" i="55" a="1"/>
  <c r="G673" i="55" s="1"/>
  <c r="K673" i="55" s="1"/>
  <c r="I28" i="55" a="1"/>
  <c r="I28" i="55" s="1"/>
  <c r="I125" i="55" a="1"/>
  <c r="I125" i="55" s="1"/>
  <c r="I192" i="55" a="1"/>
  <c r="I192" i="55" s="1"/>
  <c r="I322" i="55" a="1"/>
  <c r="I322" i="55" s="1"/>
  <c r="I191" i="55" a="1"/>
  <c r="I191" i="55" s="1"/>
  <c r="I905" i="55" a="1"/>
  <c r="I905" i="55" s="1"/>
  <c r="G196" i="55" a="1"/>
  <c r="G196" i="55" s="1"/>
  <c r="K196" i="55" s="1"/>
  <c r="G177" i="55" a="1"/>
  <c r="G177" i="55" s="1"/>
  <c r="I911" i="55" a="1"/>
  <c r="I911" i="55" s="1"/>
  <c r="G615" i="55" a="1"/>
  <c r="G615" i="55" s="1"/>
  <c r="G255" i="55" a="1"/>
  <c r="G255" i="55" s="1"/>
  <c r="G190" i="55" a="1"/>
  <c r="G190" i="55" s="1"/>
  <c r="I799" i="55" a="1"/>
  <c r="I799" i="55" s="1"/>
  <c r="G574" i="55" a="1"/>
  <c r="G574" i="55" s="1"/>
  <c r="G335" i="55" a="1"/>
  <c r="G335" i="55" s="1"/>
  <c r="G511" i="55" a="1"/>
  <c r="G511" i="55" s="1"/>
  <c r="K511" i="55" s="1"/>
  <c r="G489" i="55" a="1"/>
  <c r="G489" i="55" s="1"/>
  <c r="K489" i="55" s="1"/>
  <c r="I131" i="55" a="1"/>
  <c r="I131" i="55" s="1"/>
  <c r="I369" i="55" a="1"/>
  <c r="I369" i="55" s="1"/>
  <c r="I629" i="55" a="1"/>
  <c r="I629" i="55" s="1"/>
  <c r="G159" i="55" a="1"/>
  <c r="G159" i="55" s="1"/>
  <c r="K159" i="55" s="1"/>
  <c r="I306" i="55" a="1"/>
  <c r="I306" i="55" s="1"/>
  <c r="I891" i="55" a="1"/>
  <c r="I891" i="55" s="1"/>
  <c r="I94" i="55" a="1"/>
  <c r="I94" i="55" s="1"/>
  <c r="I734" i="55" a="1"/>
  <c r="I734" i="55" s="1"/>
  <c r="I521" i="55" a="1"/>
  <c r="I521" i="55" s="1"/>
  <c r="I375" i="55" a="1"/>
  <c r="I375" i="55" s="1"/>
  <c r="I250" i="55" a="1"/>
  <c r="I250" i="55" s="1"/>
  <c r="G383" i="55" a="1"/>
  <c r="G383" i="55" s="1"/>
  <c r="G362" i="55" a="1"/>
  <c r="G362" i="55" s="1"/>
  <c r="G531" i="55" a="1"/>
  <c r="G531" i="55" s="1"/>
  <c r="K531" i="55" s="1"/>
  <c r="G856" i="55" a="1"/>
  <c r="G856" i="55" s="1"/>
  <c r="G551" i="55" a="1"/>
  <c r="G551" i="55" s="1"/>
  <c r="G144" i="55" a="1"/>
  <c r="G144" i="55" s="1"/>
  <c r="G613" i="55" a="1"/>
  <c r="G613" i="55" s="1"/>
  <c r="G546" i="55" a="1"/>
  <c r="G546" i="55" s="1"/>
  <c r="G800" i="55" a="1"/>
  <c r="G800" i="55" s="1"/>
  <c r="G431" i="55" a="1"/>
  <c r="G431" i="55" s="1"/>
  <c r="G791" i="55" a="1"/>
  <c r="G791" i="55" s="1"/>
  <c r="K791" i="55" s="1"/>
  <c r="I470" i="55" a="1"/>
  <c r="I470" i="55" s="1"/>
  <c r="I197" i="55" a="1"/>
  <c r="I197" i="55" s="1"/>
  <c r="I166" i="55" a="1"/>
  <c r="I166" i="55" s="1"/>
  <c r="G169" i="55" a="1"/>
  <c r="G169" i="55" s="1"/>
  <c r="K169" i="55" s="1"/>
  <c r="G657" i="55" a="1"/>
  <c r="G657" i="55" s="1"/>
  <c r="I821" i="55" a="1"/>
  <c r="I821" i="55" s="1"/>
  <c r="G820" i="55" a="1"/>
  <c r="G820" i="55" s="1"/>
  <c r="G485" i="55" a="1"/>
  <c r="G485" i="55" s="1"/>
  <c r="K485" i="55" s="1"/>
  <c r="G372" i="55" a="1"/>
  <c r="G372" i="55" s="1"/>
  <c r="I901" i="55" a="1"/>
  <c r="I901" i="55" s="1"/>
  <c r="G597" i="55" a="1"/>
  <c r="G597" i="55" s="1"/>
  <c r="G766" i="55" a="1"/>
  <c r="G766" i="55" s="1"/>
  <c r="G56" i="55" a="1"/>
  <c r="G56" i="55" s="1"/>
  <c r="K56" i="55" s="1"/>
  <c r="I320" i="55" a="1"/>
  <c r="I320" i="55" s="1"/>
  <c r="I530" i="55" a="1"/>
  <c r="I530" i="55" s="1"/>
  <c r="I500" i="55" a="1"/>
  <c r="I500" i="55" s="1"/>
  <c r="G735" i="55" a="1"/>
  <c r="G735" i="55" s="1"/>
  <c r="K735" i="55" s="1"/>
  <c r="I350" i="55" a="1"/>
  <c r="I350" i="55" s="1"/>
  <c r="G921" i="55" a="1"/>
  <c r="G921" i="55" s="1"/>
  <c r="K921" i="55" s="1"/>
  <c r="G592" i="55" a="1"/>
  <c r="G592" i="55" s="1"/>
  <c r="K592" i="55" s="1"/>
  <c r="I397" i="55" a="1"/>
  <c r="I397" i="55" s="1"/>
  <c r="G828" i="55" a="1"/>
  <c r="G828" i="55" s="1"/>
  <c r="K828" i="55" s="1"/>
  <c r="G616" i="55" a="1"/>
  <c r="G616" i="55" s="1"/>
  <c r="I167" i="55" a="1"/>
  <c r="I167" i="55" s="1"/>
  <c r="G554" i="55" a="1"/>
  <c r="G554" i="55" s="1"/>
  <c r="G916" i="55" a="1"/>
  <c r="G916" i="55" s="1"/>
  <c r="G33" i="55" a="1"/>
  <c r="G33" i="55" s="1"/>
  <c r="I124" i="55" a="1"/>
  <c r="I124" i="55" s="1"/>
  <c r="G347" i="55" a="1"/>
  <c r="G347" i="55" s="1"/>
  <c r="K347" i="55" s="1"/>
  <c r="I484" i="55" a="1"/>
  <c r="I484" i="55" s="1"/>
  <c r="I920" i="55" a="1"/>
  <c r="I920" i="55" s="1"/>
  <c r="I362" i="55" a="1"/>
  <c r="I362" i="55" s="1"/>
  <c r="G920" i="55" a="1"/>
  <c r="G920" i="55" s="1"/>
  <c r="I404" i="55" a="1"/>
  <c r="I404" i="55" s="1"/>
  <c r="G594" i="55" a="1"/>
  <c r="G594" i="55" s="1"/>
  <c r="G340" i="55" a="1"/>
  <c r="G340" i="55" s="1"/>
  <c r="K340" i="55" s="1"/>
  <c r="G110" i="55" a="1"/>
  <c r="G110" i="55" s="1"/>
  <c r="K110" i="55" s="1"/>
  <c r="I852" i="55" a="1"/>
  <c r="I852" i="55" s="1"/>
  <c r="I553" i="55" a="1"/>
  <c r="I553" i="55" s="1"/>
  <c r="I857" i="55" a="1"/>
  <c r="I857" i="55" s="1"/>
  <c r="G44" i="55" a="1"/>
  <c r="G44" i="55" s="1"/>
  <c r="I676" i="55" a="1"/>
  <c r="I676" i="55" s="1"/>
  <c r="I532" i="55" a="1"/>
  <c r="I532" i="55" s="1"/>
  <c r="I535" i="55" a="1"/>
  <c r="I535" i="55" s="1"/>
  <c r="G763" i="55" a="1"/>
  <c r="G763" i="55" s="1"/>
  <c r="K763" i="55" s="1"/>
  <c r="I490" i="55" a="1"/>
  <c r="I490" i="55" s="1"/>
  <c r="I701" i="55" a="1"/>
  <c r="I701" i="55" s="1"/>
  <c r="G843" i="55" a="1"/>
  <c r="G843" i="55" s="1"/>
  <c r="G28" i="55" a="1"/>
  <c r="G28" i="55" s="1"/>
  <c r="K28" i="55" s="1"/>
  <c r="G718" i="55" a="1"/>
  <c r="G718" i="55" s="1"/>
  <c r="K718" i="55" s="1"/>
  <c r="G161" i="55" a="1"/>
  <c r="G161" i="55" s="1"/>
  <c r="I74" i="55" a="1"/>
  <c r="I74" i="55" s="1"/>
  <c r="I800" i="55" a="1"/>
  <c r="I800" i="55" s="1"/>
  <c r="I326" i="55" a="1"/>
  <c r="I326" i="55" s="1"/>
  <c r="G150" i="55" a="1"/>
  <c r="G150" i="55" s="1"/>
  <c r="I402" i="55" a="1"/>
  <c r="I402" i="55" s="1"/>
  <c r="I138" i="55" a="1"/>
  <c r="I138" i="55" s="1"/>
  <c r="G304" i="55" a="1"/>
  <c r="G304" i="55" s="1"/>
  <c r="K304" i="55" s="1"/>
  <c r="I859" i="55" a="1"/>
  <c r="I859" i="55" s="1"/>
  <c r="G614" i="55" a="1"/>
  <c r="G614" i="55" s="1"/>
  <c r="G539" i="55" a="1"/>
  <c r="G539" i="55" s="1"/>
  <c r="G701" i="55" a="1"/>
  <c r="G701" i="55" s="1"/>
  <c r="G787" i="55" a="1"/>
  <c r="G787" i="55" s="1"/>
  <c r="K787" i="55" s="1"/>
  <c r="I106" i="55" a="1"/>
  <c r="I106" i="55" s="1"/>
  <c r="I647" i="55" a="1"/>
  <c r="I647" i="55" s="1"/>
  <c r="G765" i="55" a="1"/>
  <c r="G765" i="55" s="1"/>
  <c r="K765" i="55" s="1"/>
  <c r="I113" i="55" a="1"/>
  <c r="I113" i="55" s="1"/>
  <c r="G706" i="55" a="1"/>
  <c r="G706" i="55" s="1"/>
  <c r="I488" i="55" a="1"/>
  <c r="I488" i="55" s="1"/>
  <c r="I743" i="55" a="1"/>
  <c r="I743" i="55" s="1"/>
  <c r="G365" i="55" a="1"/>
  <c r="G365" i="55" s="1"/>
  <c r="I88" i="55" a="1"/>
  <c r="I88" i="55" s="1"/>
  <c r="I665" i="55" a="1"/>
  <c r="I665" i="55" s="1"/>
  <c r="I183" i="55" a="1"/>
  <c r="I183" i="55" s="1"/>
  <c r="G756" i="55" a="1"/>
  <c r="G756" i="55" s="1"/>
  <c r="K756" i="55" s="1"/>
  <c r="I177" i="55" a="1"/>
  <c r="I177" i="55" s="1"/>
  <c r="G618" i="55" a="1"/>
  <c r="G618" i="55" s="1"/>
  <c r="I447" i="55" a="1"/>
  <c r="I447" i="55" s="1"/>
  <c r="G397" i="55" a="1"/>
  <c r="G397" i="55" s="1"/>
  <c r="K397" i="55" s="1"/>
  <c r="G55" i="55" a="1"/>
  <c r="G55" i="55" s="1"/>
  <c r="G923" i="55" a="1"/>
  <c r="G923" i="55" s="1"/>
  <c r="G799" i="55" a="1"/>
  <c r="G799" i="55" s="1"/>
  <c r="K799" i="55" s="1"/>
  <c r="I383" i="55" a="1"/>
  <c r="I383" i="55" s="1"/>
  <c r="I876" i="55" a="1"/>
  <c r="I876" i="55" s="1"/>
  <c r="G375" i="55" a="1"/>
  <c r="G375" i="55" s="1"/>
  <c r="K375" i="55" s="1"/>
  <c r="G392" i="55" a="1"/>
  <c r="G392" i="55" s="1"/>
  <c r="K392" i="55" s="1"/>
  <c r="I69" i="55" a="1"/>
  <c r="I69" i="55" s="1"/>
  <c r="I115" i="55" a="1"/>
  <c r="I115" i="55" s="1"/>
  <c r="I951" i="55" a="1"/>
  <c r="I951" i="55" s="1"/>
  <c r="G544" i="55" a="1"/>
  <c r="G544" i="55" s="1"/>
  <c r="I932" i="55" a="1"/>
  <c r="I932" i="55" s="1"/>
  <c r="I515" i="55" a="1"/>
  <c r="I515" i="55" s="1"/>
  <c r="I708" i="55" a="1"/>
  <c r="I708" i="55" s="1"/>
  <c r="I46" i="55" a="1"/>
  <c r="I46" i="55" s="1"/>
  <c r="I163" i="55" a="1"/>
  <c r="I163" i="55" s="1"/>
  <c r="I706" i="55" a="1"/>
  <c r="I706" i="55" s="1"/>
  <c r="I779" i="55" a="1"/>
  <c r="I779" i="55" s="1"/>
  <c r="I537" i="55" a="1"/>
  <c r="I537" i="55" s="1"/>
  <c r="I144" i="55" a="1"/>
  <c r="I144" i="55" s="1"/>
  <c r="I660" i="55" a="1"/>
  <c r="I660" i="55" s="1"/>
  <c r="I902" i="55" a="1"/>
  <c r="I902" i="55" s="1"/>
  <c r="I616" i="55" a="1"/>
  <c r="I616" i="55" s="1"/>
  <c r="G470" i="55" a="1"/>
  <c r="G470" i="55" s="1"/>
  <c r="K470" i="55" s="1"/>
  <c r="I910" i="55" a="1"/>
  <c r="I910" i="55" s="1"/>
  <c r="I149" i="55" a="1"/>
  <c r="I149" i="55" s="1"/>
  <c r="G790" i="55" a="1"/>
  <c r="G790" i="55" s="1"/>
  <c r="G155" i="55" a="1"/>
  <c r="G155" i="55" s="1"/>
  <c r="G459" i="55" a="1"/>
  <c r="G459" i="55" s="1"/>
  <c r="G508" i="55" a="1"/>
  <c r="G508" i="55" s="1"/>
  <c r="G191" i="55" a="1"/>
  <c r="G191" i="55" s="1"/>
  <c r="K191" i="55" s="1"/>
  <c r="I146" i="55" a="1"/>
  <c r="I146" i="55" s="1"/>
  <c r="G876" i="55" a="1"/>
  <c r="G876" i="55" s="1"/>
  <c r="K876" i="55" s="1"/>
  <c r="I887" i="55" a="1"/>
  <c r="I887" i="55" s="1"/>
  <c r="I224" i="55" a="1"/>
  <c r="I224" i="55" s="1"/>
  <c r="G708" i="55" a="1"/>
  <c r="G708" i="55" s="1"/>
  <c r="K708" i="55" s="1"/>
  <c r="G932" i="55" a="1"/>
  <c r="G932" i="55" s="1"/>
  <c r="I225" i="55" a="1"/>
  <c r="I225" i="55" s="1"/>
  <c r="G386" i="55" a="1"/>
  <c r="G386" i="55" s="1"/>
  <c r="K386" i="55" s="1"/>
  <c r="G581" i="55" a="1"/>
  <c r="G581" i="55" s="1"/>
  <c r="I825" i="55" a="1"/>
  <c r="I825" i="55" s="1"/>
  <c r="I116" i="55" a="1"/>
  <c r="I116" i="55" s="1"/>
  <c r="I614" i="55" a="1"/>
  <c r="I614" i="55" s="1"/>
  <c r="I87" i="55" a="1"/>
  <c r="I87" i="55" s="1"/>
  <c r="I539" i="55" a="1"/>
  <c r="I539" i="55" s="1"/>
  <c r="G371" i="55" a="1"/>
  <c r="G371" i="55" s="1"/>
  <c r="K371" i="55" s="1"/>
  <c r="I745" i="55" a="1"/>
  <c r="I745" i="55" s="1"/>
  <c r="G724" i="55" a="1"/>
  <c r="G724" i="55" s="1"/>
  <c r="K724" i="55" s="1"/>
  <c r="I554" i="55" a="1"/>
  <c r="I554" i="55" s="1"/>
  <c r="I587" i="55" a="1"/>
  <c r="I587" i="55" s="1"/>
  <c r="I37" i="55" a="1"/>
  <c r="I37" i="55" s="1"/>
  <c r="G796" i="55" a="1"/>
  <c r="G796" i="55" s="1"/>
  <c r="I624" i="55" a="1"/>
  <c r="I624" i="55" s="1"/>
  <c r="K624" i="55" s="1"/>
  <c r="G482" i="55" a="1"/>
  <c r="G482" i="55" s="1"/>
  <c r="I581" i="55" a="1"/>
  <c r="I581" i="55" s="1"/>
  <c r="G930" i="55" a="1"/>
  <c r="G930" i="55" s="1"/>
  <c r="I182" i="55" a="1"/>
  <c r="I182" i="55" s="1"/>
  <c r="I437" i="55" a="1"/>
  <c r="I437" i="55" s="1"/>
  <c r="G926" i="55" a="1"/>
  <c r="G926" i="55" s="1"/>
  <c r="G538" i="55" a="1"/>
  <c r="G538" i="55" s="1"/>
  <c r="I657" i="55" a="1"/>
  <c r="I657" i="55" s="1"/>
  <c r="I618" i="55" a="1"/>
  <c r="I618" i="55" s="1"/>
  <c r="I335" i="55" a="1"/>
  <c r="I335" i="55" s="1"/>
  <c r="I161" i="55" a="1"/>
  <c r="I161" i="55" s="1"/>
  <c r="I877" i="55" a="1"/>
  <c r="I877" i="55" s="1"/>
  <c r="G871" i="55" a="1"/>
  <c r="G871" i="55" s="1"/>
  <c r="G599" i="55" a="1"/>
  <c r="G599" i="55" s="1"/>
  <c r="G818" i="55" a="1"/>
  <c r="G818" i="55" s="1"/>
  <c r="K818" i="55" s="1"/>
  <c r="G425" i="55" a="1"/>
  <c r="G425" i="55" s="1"/>
  <c r="K425" i="55" s="1"/>
  <c r="I133" i="55" a="1"/>
  <c r="I133" i="55" s="1"/>
  <c r="I260" i="55" a="1"/>
  <c r="I260" i="55" s="1"/>
  <c r="I467" i="55" a="1"/>
  <c r="I467" i="55" s="1"/>
  <c r="I544" i="55" a="1"/>
  <c r="I544" i="55" s="1"/>
  <c r="G726" i="55" a="1"/>
  <c r="G726" i="55" s="1"/>
  <c r="K726" i="55" s="1"/>
  <c r="G62" i="55" a="1"/>
  <c r="G62" i="55" s="1"/>
  <c r="K62" i="55" s="1"/>
  <c r="G896" i="55" a="1"/>
  <c r="G896" i="55" s="1"/>
  <c r="K896" i="55" s="1"/>
  <c r="I452" i="55" a="1"/>
  <c r="I452" i="55" s="1"/>
  <c r="I277" i="55" a="1"/>
  <c r="I277" i="55" s="1"/>
  <c r="G77" i="55" a="1"/>
  <c r="G77" i="55" s="1"/>
  <c r="G70" i="55" a="1"/>
  <c r="G70" i="55" s="1"/>
  <c r="I434" i="55" a="1"/>
  <c r="I434" i="55" s="1"/>
  <c r="I55" i="55" a="1"/>
  <c r="I55" i="55" s="1"/>
  <c r="I93" i="55" a="1"/>
  <c r="I93" i="55" s="1"/>
  <c r="G918" i="55" a="1"/>
  <c r="G918" i="55" s="1"/>
  <c r="G252" i="55" a="1"/>
  <c r="G252" i="55" s="1"/>
  <c r="K252" i="55" s="1"/>
  <c r="I593" i="55" a="1"/>
  <c r="I593" i="55" s="1"/>
  <c r="G290" i="55" a="1"/>
  <c r="G290" i="55" s="1"/>
  <c r="K290" i="55" s="1"/>
  <c r="G550" i="55" a="1"/>
  <c r="G550" i="55" s="1"/>
  <c r="G25" i="55" a="1"/>
  <c r="G25" i="55" s="1"/>
  <c r="I33" i="55" a="1"/>
  <c r="I33" i="55" s="1"/>
  <c r="G774" i="55" a="1"/>
  <c r="G774" i="55" s="1"/>
  <c r="K774" i="55" s="1"/>
  <c r="I939" i="55" a="1"/>
  <c r="I939" i="55" s="1"/>
  <c r="I529" i="55" a="1"/>
  <c r="I529" i="55" s="1"/>
  <c r="G874" i="55" a="1"/>
  <c r="G874" i="55" s="1"/>
  <c r="G586" i="55" a="1"/>
  <c r="G586" i="55" s="1"/>
  <c r="G128" i="55" a="1"/>
  <c r="G128" i="55" s="1"/>
  <c r="I428" i="55" a="1"/>
  <c r="I428" i="55" s="1"/>
  <c r="G913" i="55" a="1"/>
  <c r="G913" i="55" s="1"/>
  <c r="K913" i="55" s="1"/>
  <c r="I796" i="55" a="1"/>
  <c r="I796" i="55" s="1"/>
  <c r="G905" i="55" a="1"/>
  <c r="G905" i="55" s="1"/>
  <c r="K905" i="55" s="1"/>
  <c r="G402" i="55" a="1"/>
  <c r="G402" i="55" s="1"/>
  <c r="K402" i="55" s="1"/>
  <c r="I148" i="55" a="1"/>
  <c r="I148" i="55" s="1"/>
  <c r="I114" i="55" a="1"/>
  <c r="I114" i="55" s="1"/>
  <c r="G127" i="55" a="1"/>
  <c r="G127" i="55" s="1"/>
  <c r="G671" i="55" a="1"/>
  <c r="G671" i="55" s="1"/>
  <c r="K671" i="55" s="1"/>
  <c r="G491" i="55" a="1"/>
  <c r="G491" i="55" s="1"/>
  <c r="K491" i="55" s="1"/>
  <c r="G181" i="55" a="1"/>
  <c r="G181" i="55" s="1"/>
  <c r="G588" i="55" a="1"/>
  <c r="G588" i="55" s="1"/>
  <c r="K588" i="55" s="1"/>
  <c r="G369" i="55" a="1"/>
  <c r="G369" i="55" s="1"/>
  <c r="K369" i="55" s="1"/>
  <c r="G102" i="55" a="1"/>
  <c r="G102" i="55" s="1"/>
  <c r="K102" i="55" s="1"/>
  <c r="G368" i="55" a="1"/>
  <c r="G368" i="55" s="1"/>
  <c r="K368" i="55" s="1"/>
  <c r="G404" i="55" a="1"/>
  <c r="G404" i="55" s="1"/>
  <c r="K404" i="55" s="1"/>
  <c r="G133" i="55" a="1"/>
  <c r="G133" i="55" s="1"/>
  <c r="G88" i="55" a="1"/>
  <c r="G88" i="55" s="1"/>
  <c r="K88" i="55" s="1"/>
  <c r="I365" i="55" a="1"/>
  <c r="I365" i="55" s="1"/>
  <c r="I737" i="55" a="1"/>
  <c r="I737" i="55" s="1"/>
  <c r="I933" i="55" a="1"/>
  <c r="I933" i="55" s="1"/>
  <c r="G76" i="55" a="1"/>
  <c r="G76" i="55" s="1"/>
  <c r="I538" i="55" a="1"/>
  <c r="I538" i="55" s="1"/>
  <c r="I594" i="55" a="1"/>
  <c r="I594" i="55" s="1"/>
  <c r="I21" i="55" a="1"/>
  <c r="I21" i="55" s="1"/>
  <c r="I753" i="55" a="1"/>
  <c r="I753" i="55" s="1"/>
  <c r="G185" i="55" a="1"/>
  <c r="G185" i="55" s="1"/>
  <c r="I757" i="55" a="1"/>
  <c r="I757" i="55" s="1"/>
  <c r="I798" i="55" a="1"/>
  <c r="I798" i="55" s="1"/>
  <c r="G226" i="55" a="1"/>
  <c r="G226" i="55" s="1"/>
  <c r="K226" i="55" s="1"/>
  <c r="G892" i="55" a="1"/>
  <c r="G892" i="55" s="1"/>
  <c r="K892" i="55" s="1"/>
  <c r="G514" i="55" a="1"/>
  <c r="G514" i="55" s="1"/>
  <c r="I731" i="55" a="1"/>
  <c r="I731" i="55" s="1"/>
  <c r="G680" i="55" a="1"/>
  <c r="G680" i="55" s="1"/>
  <c r="K680" i="55" s="1"/>
  <c r="I819" i="55" a="1"/>
  <c r="I819" i="55" s="1"/>
  <c r="G69" i="55" a="1"/>
  <c r="G69" i="55" s="1"/>
  <c r="K69" i="55" s="1"/>
  <c r="G886" i="55" a="1"/>
  <c r="G886" i="55" s="1"/>
  <c r="K886" i="55" s="1"/>
  <c r="G897" i="55" a="1"/>
  <c r="G897" i="55" s="1"/>
  <c r="G18" i="55" a="1"/>
  <c r="G18" i="55" s="1"/>
  <c r="K18" i="55" s="1"/>
  <c r="I930" i="55" a="1"/>
  <c r="I930" i="55" s="1"/>
  <c r="G611" i="55" a="1"/>
  <c r="G611" i="55" s="1"/>
  <c r="G189" i="55" a="1"/>
  <c r="G189" i="55" s="1"/>
  <c r="I431" i="55" a="1"/>
  <c r="I431" i="55" s="1"/>
  <c r="G747" i="55" a="1"/>
  <c r="G747" i="55" s="1"/>
  <c r="G598" i="55" a="1"/>
  <c r="G598" i="55" s="1"/>
  <c r="K598" i="55" s="1"/>
  <c r="G832" i="55" a="1"/>
  <c r="G832" i="55" s="1"/>
  <c r="K832" i="55" s="1"/>
  <c r="G795" i="55" a="1"/>
  <c r="G795" i="55" s="1"/>
  <c r="K795" i="55" s="1"/>
  <c r="I483" i="55" a="1"/>
  <c r="I483" i="55" s="1"/>
  <c r="G651" i="55" a="1"/>
  <c r="G651" i="55" s="1"/>
  <c r="K651" i="55" s="1"/>
  <c r="I599" i="55" a="1"/>
  <c r="I599" i="55" s="1"/>
  <c r="G483" i="55" a="1"/>
  <c r="G483" i="55" s="1"/>
  <c r="G518" i="55" a="1"/>
  <c r="G518" i="55" s="1"/>
  <c r="I403" i="55" a="1"/>
  <c r="I403" i="55" s="1"/>
  <c r="G850" i="55" a="1"/>
  <c r="G850" i="55" s="1"/>
  <c r="K850" i="55" s="1"/>
  <c r="I806" i="55" a="1"/>
  <c r="I806" i="55" s="1"/>
  <c r="I254" i="55" a="1"/>
  <c r="I254" i="55" s="1"/>
  <c r="I950" i="55" a="1"/>
  <c r="I950" i="55" s="1"/>
  <c r="G54" i="55" a="1"/>
  <c r="G54" i="55" s="1"/>
  <c r="G602" i="55" a="1"/>
  <c r="G602" i="55" s="1"/>
  <c r="K602" i="55" s="1"/>
  <c r="I255" i="55" a="1"/>
  <c r="I255" i="55" s="1"/>
  <c r="I918" i="55" a="1"/>
  <c r="I918" i="55" s="1"/>
  <c r="I865" i="55" a="1"/>
  <c r="I865" i="55" s="1"/>
  <c r="G120" i="55" a="1"/>
  <c r="G120" i="55" s="1"/>
  <c r="K120" i="55" s="1"/>
  <c r="I433" i="55" a="1"/>
  <c r="I433" i="55" s="1"/>
  <c r="G924" i="55" a="1"/>
  <c r="G924" i="55" s="1"/>
  <c r="G356" i="55" a="1"/>
  <c r="G356" i="55" s="1"/>
  <c r="K356" i="55" s="1"/>
  <c r="I354" i="55" a="1"/>
  <c r="I354" i="55" s="1"/>
  <c r="G867" i="55" a="1"/>
  <c r="G867" i="55" s="1"/>
  <c r="K867" i="55" s="1"/>
  <c r="G650" i="55" a="1"/>
  <c r="G650" i="55" s="1"/>
  <c r="G149" i="55" a="1"/>
  <c r="G149" i="55" s="1"/>
  <c r="K149" i="55" s="1"/>
  <c r="G942" i="55" a="1"/>
  <c r="G942" i="55" s="1"/>
  <c r="K942" i="55" s="1"/>
  <c r="G320" i="55" a="1"/>
  <c r="G320" i="55" s="1"/>
  <c r="K320" i="55" s="1"/>
  <c r="G704" i="55" a="1"/>
  <c r="G704" i="55" s="1"/>
  <c r="K704" i="55" s="1"/>
  <c r="G125" i="55" a="1"/>
  <c r="G125" i="55" s="1"/>
  <c r="K125" i="55" s="1"/>
  <c r="I937" i="55" a="1"/>
  <c r="I937" i="55" s="1"/>
  <c r="G321" i="55" a="1"/>
  <c r="G321" i="55" s="1"/>
  <c r="K321" i="55" s="1"/>
  <c r="I897" i="55" a="1"/>
  <c r="I897" i="55" s="1"/>
  <c r="I924" i="55" a="1"/>
  <c r="I924" i="55" s="1"/>
  <c r="G571" i="55" a="1"/>
  <c r="G571" i="55" s="1"/>
  <c r="I586" i="55" a="1"/>
  <c r="I586" i="55" s="1"/>
  <c r="I559" i="55" a="1"/>
  <c r="I559" i="55" s="1"/>
  <c r="I824" i="55" a="1"/>
  <c r="I824" i="55" s="1"/>
  <c r="G31" i="55" a="1"/>
  <c r="G31" i="55" s="1"/>
  <c r="G412" i="55" a="1"/>
  <c r="G412" i="55" s="1"/>
  <c r="K412" i="55" s="1"/>
  <c r="G907" i="55" a="1"/>
  <c r="G907" i="55" s="1"/>
  <c r="K907" i="55" s="1"/>
  <c r="G929" i="55" a="1"/>
  <c r="G929" i="55" s="1"/>
  <c r="K929" i="55" s="1"/>
  <c r="G821" i="55" a="1"/>
  <c r="G821" i="55" s="1"/>
  <c r="K821" i="55" s="1"/>
  <c r="G529" i="55" a="1"/>
  <c r="G529" i="55" s="1"/>
  <c r="K529" i="55" s="1"/>
  <c r="I522" i="55" a="1"/>
  <c r="I522" i="55" s="1"/>
  <c r="I117" i="55" a="1"/>
  <c r="I117" i="55" s="1"/>
  <c r="I551" i="55" a="1"/>
  <c r="I551" i="55" s="1"/>
  <c r="G904" i="55" a="1"/>
  <c r="G904" i="55" s="1"/>
  <c r="K904" i="55" s="1"/>
  <c r="G741" i="55" a="1"/>
  <c r="G741" i="55" s="1"/>
  <c r="K741" i="55" s="1"/>
  <c r="I871" i="55" a="1"/>
  <c r="I871" i="55" s="1"/>
  <c r="I820" i="55" a="1"/>
  <c r="I820" i="55" s="1"/>
  <c r="G516" i="55" a="1"/>
  <c r="G516" i="55" s="1"/>
  <c r="I703" i="55" a="1"/>
  <c r="I703" i="55" s="1"/>
  <c r="I631" i="55" a="1"/>
  <c r="I631" i="55" s="1"/>
  <c r="I914" i="55" a="1"/>
  <c r="I914" i="55" s="1"/>
  <c r="I68" i="55" a="1"/>
  <c r="I68" i="55" s="1"/>
  <c r="G709" i="55" a="1"/>
  <c r="G709" i="55" s="1"/>
  <c r="G188" i="55" a="1"/>
  <c r="G188" i="55" s="1"/>
  <c r="K188" i="55" s="1"/>
  <c r="I514" i="55" a="1"/>
  <c r="I514" i="55" s="1"/>
  <c r="I150" i="55" a="1"/>
  <c r="I150" i="55" s="1"/>
  <c r="G94" i="55" a="1"/>
  <c r="G94" i="55" s="1"/>
  <c r="K94" i="55" s="1"/>
  <c r="G535" i="55" a="1"/>
  <c r="G535" i="55" s="1"/>
  <c r="K535" i="55" s="1"/>
  <c r="G350" i="55" a="1"/>
  <c r="G350" i="55" s="1"/>
  <c r="K350" i="55" s="1"/>
  <c r="I790" i="55" a="1"/>
  <c r="I790" i="55" s="1"/>
  <c r="G138" i="55" a="1"/>
  <c r="G138" i="55" s="1"/>
  <c r="K138" i="55" s="1"/>
  <c r="G767" i="55" a="1"/>
  <c r="G767" i="55" s="1"/>
  <c r="K767" i="55" s="1"/>
  <c r="G515" i="55" a="1"/>
  <c r="G515" i="55" s="1"/>
  <c r="K515" i="55" s="1"/>
  <c r="G534" i="55" a="1"/>
  <c r="G534" i="55" s="1"/>
  <c r="K534" i="55" s="1"/>
  <c r="I482" i="55" a="1"/>
  <c r="I482" i="55" s="1"/>
  <c r="I830" i="55" a="1"/>
  <c r="I830" i="55" s="1"/>
  <c r="G674" i="55" a="1"/>
  <c r="G674" i="55" s="1"/>
  <c r="K674" i="55" s="1"/>
  <c r="G950" i="55" a="1"/>
  <c r="G950" i="55" s="1"/>
  <c r="K950" i="55" s="1"/>
  <c r="I562" i="55" a="1"/>
  <c r="I562" i="55" s="1"/>
  <c r="I868" i="55" a="1"/>
  <c r="I868" i="55" s="1"/>
  <c r="G391" i="55" a="1"/>
  <c r="G391" i="55" s="1"/>
  <c r="K391" i="55" s="1"/>
  <c r="G87" i="55" a="1"/>
  <c r="G87" i="55" s="1"/>
  <c r="K87" i="55" s="1"/>
  <c r="I843" i="55" a="1"/>
  <c r="I843" i="55" s="1"/>
  <c r="G768" i="55" a="1"/>
  <c r="G768" i="55" s="1"/>
  <c r="G505" i="55" a="1"/>
  <c r="G505" i="55" s="1"/>
  <c r="G53" i="55" a="1"/>
  <c r="G53" i="55" s="1"/>
  <c r="I103" i="55" a="1"/>
  <c r="I103" i="55" s="1"/>
  <c r="I505" i="55" a="1"/>
  <c r="I505" i="55" s="1"/>
  <c r="G780" i="55" a="1"/>
  <c r="G780" i="55" s="1"/>
  <c r="K780" i="55" s="1"/>
  <c r="I372" i="55" a="1"/>
  <c r="I372" i="55" s="1"/>
  <c r="G167" i="55" a="1"/>
  <c r="G167" i="55" s="1"/>
  <c r="K167" i="55" s="1"/>
  <c r="G446" i="55" a="1"/>
  <c r="G446" i="55" s="1"/>
  <c r="I486" i="55" a="1"/>
  <c r="I486" i="55" s="1"/>
  <c r="G779" i="55" a="1"/>
  <c r="G779" i="55" s="1"/>
  <c r="K779" i="55" s="1"/>
  <c r="G506" i="55" a="1"/>
  <c r="G506" i="55" s="1"/>
  <c r="K506" i="55" s="1"/>
  <c r="G734" i="55" a="1"/>
  <c r="G734" i="55" s="1"/>
  <c r="K734" i="55" s="1"/>
  <c r="G103" i="55" a="1"/>
  <c r="G103" i="55" s="1"/>
  <c r="K103" i="55" s="1"/>
  <c r="I128" i="55" a="1"/>
  <c r="I128" i="55" s="1"/>
  <c r="G636" i="55" a="1"/>
  <c r="G636" i="55" s="1"/>
  <c r="K636" i="55" s="1"/>
  <c r="G521" i="55" a="1"/>
  <c r="G521" i="55" s="1"/>
  <c r="K521" i="55" s="1"/>
  <c r="I190" i="55" a="1"/>
  <c r="I190" i="55" s="1"/>
  <c r="G225" i="55" a="1"/>
  <c r="G225" i="55" s="1"/>
  <c r="K225" i="55" s="1"/>
  <c r="I127" i="55" a="1"/>
  <c r="I127" i="55" s="1"/>
  <c r="G816" i="55" a="1"/>
  <c r="G816" i="55" s="1"/>
  <c r="K816" i="55" s="1"/>
  <c r="G645" i="55" a="1"/>
  <c r="G645" i="55" s="1"/>
  <c r="K645" i="55" s="1"/>
  <c r="G748" i="55" a="1"/>
  <c r="G748" i="55" s="1"/>
  <c r="K748" i="55" s="1"/>
  <c r="G131" i="55" a="1"/>
  <c r="G131" i="55" s="1"/>
  <c r="K131" i="55" s="1"/>
  <c r="I178" i="55" a="1"/>
  <c r="I178" i="55" s="1"/>
  <c r="I72" i="55" a="1"/>
  <c r="I72" i="55" s="1"/>
  <c r="G793" i="55" a="1"/>
  <c r="G793" i="55" s="1"/>
  <c r="G452" i="55" a="1"/>
  <c r="G452" i="55" s="1"/>
  <c r="K452" i="55" s="1"/>
  <c r="I92" i="55" a="1"/>
  <c r="I92" i="55" s="1"/>
  <c r="G745" i="55" a="1"/>
  <c r="G745" i="55" s="1"/>
  <c r="K745" i="55" s="1"/>
  <c r="I436" i="55" a="1"/>
  <c r="I436" i="55" s="1"/>
  <c r="G106" i="55" a="1"/>
  <c r="G106" i="55" s="1"/>
  <c r="K106" i="55" s="1"/>
  <c r="I466" i="55" a="1"/>
  <c r="I466" i="55" s="1"/>
  <c r="I615" i="55" a="1"/>
  <c r="I615" i="55" s="1"/>
  <c r="I25" i="55" a="1"/>
  <c r="I25" i="55" s="1"/>
  <c r="G488" i="55" a="1"/>
  <c r="G488" i="55" s="1"/>
  <c r="K488" i="55" s="1"/>
  <c r="I220" i="55" a="1"/>
  <c r="I220" i="55" s="1"/>
  <c r="I185" i="55" a="1"/>
  <c r="I185" i="55" s="1"/>
  <c r="I519" i="55" a="1"/>
  <c r="I519" i="55" s="1"/>
  <c r="I550" i="55" a="1"/>
  <c r="I550" i="55" s="1"/>
  <c r="G823" i="55" a="1"/>
  <c r="G823" i="55" s="1"/>
  <c r="K823" i="55" s="1"/>
  <c r="G92" i="55" a="1"/>
  <c r="G92" i="55" s="1"/>
  <c r="K92" i="55" s="1"/>
  <c r="I384" i="55" a="1"/>
  <c r="I384" i="55" s="1"/>
  <c r="G130" i="55" a="1"/>
  <c r="G130" i="55" s="1"/>
  <c r="G439" i="55" a="1"/>
  <c r="G439" i="55" s="1"/>
  <c r="I579" i="55" a="1"/>
  <c r="I579" i="55" s="1"/>
  <c r="G540" i="55" a="1"/>
  <c r="G540" i="55" s="1"/>
  <c r="I893" i="55" a="1"/>
  <c r="I893" i="55" s="1"/>
  <c r="I76" i="55" a="1"/>
  <c r="I76" i="55" s="1"/>
  <c r="G186" i="55" a="1"/>
  <c r="G186" i="55" s="1"/>
  <c r="I70" i="55" a="1"/>
  <c r="I70" i="55" s="1"/>
  <c r="I609" i="55" a="1"/>
  <c r="I609" i="55" s="1"/>
  <c r="G337" i="55" a="1"/>
  <c r="G337" i="55" s="1"/>
  <c r="G457" i="55" a="1"/>
  <c r="G457" i="55" s="1"/>
  <c r="I856" i="55" a="1"/>
  <c r="I856" i="55" s="1"/>
  <c r="G21" i="55" a="1"/>
  <c r="G21" i="55" s="1"/>
  <c r="K21" i="55" s="1"/>
  <c r="G163" i="55" a="1"/>
  <c r="G163" i="55" s="1"/>
  <c r="K163" i="55" s="1"/>
  <c r="G97" i="55" a="1"/>
  <c r="G97" i="55" s="1"/>
  <c r="I156" i="55" a="1"/>
  <c r="I156" i="55" s="1"/>
  <c r="I702" i="55" a="1"/>
  <c r="I702" i="55" s="1"/>
  <c r="I943" i="55" a="1"/>
  <c r="I943" i="55" s="1"/>
  <c r="I700" i="55" a="1"/>
  <c r="I700" i="55" s="1"/>
  <c r="G919" i="55" a="1"/>
  <c r="G919" i="55" s="1"/>
  <c r="G565" i="55" a="1"/>
  <c r="G565" i="55" s="1"/>
  <c r="I575" i="55" a="1"/>
  <c r="I575" i="55" s="1"/>
  <c r="G338" i="55" a="1"/>
  <c r="G338" i="55" s="1"/>
  <c r="G520" i="55" a="1"/>
  <c r="G520" i="55" s="1"/>
  <c r="I435" i="55" a="1"/>
  <c r="I435" i="55" s="1"/>
  <c r="I417" i="55" a="1"/>
  <c r="I417" i="55" s="1"/>
  <c r="I560" i="55" a="1"/>
  <c r="I560" i="55" s="1"/>
  <c r="I39" i="55" a="1"/>
  <c r="I39" i="55" s="1"/>
  <c r="G261" i="55" a="1"/>
  <c r="G261" i="55" s="1"/>
  <c r="I528" i="55" a="1"/>
  <c r="I528" i="55" s="1"/>
  <c r="I493" i="55" a="1"/>
  <c r="I493" i="55" s="1"/>
  <c r="G405" i="55" a="1"/>
  <c r="G405" i="55" s="1"/>
  <c r="G655" i="55" a="1"/>
  <c r="G655" i="55" s="1"/>
  <c r="I944" i="55" a="1"/>
  <c r="I944" i="55" s="1"/>
  <c r="G458" i="55" a="1"/>
  <c r="G458" i="55" s="1"/>
  <c r="I208" i="55" a="1"/>
  <c r="I208" i="55" s="1"/>
  <c r="I385" i="55" a="1"/>
  <c r="I385" i="55" s="1"/>
  <c r="I498" i="55" a="1"/>
  <c r="I498" i="55" s="1"/>
  <c r="G22" i="55" a="1"/>
  <c r="G22" i="55" s="1"/>
  <c r="I379" i="55" a="1"/>
  <c r="I379" i="55" s="1"/>
  <c r="I909" i="55" a="1"/>
  <c r="I909" i="55" s="1"/>
  <c r="G29" i="55" a="1"/>
  <c r="G29" i="55" s="1"/>
  <c r="I54" i="55" a="1"/>
  <c r="I54" i="55" s="1"/>
  <c r="I495" i="55" a="1"/>
  <c r="I495" i="55" s="1"/>
  <c r="G528" i="55" a="1"/>
  <c r="G528" i="55" s="1"/>
  <c r="I650" i="55" a="1"/>
  <c r="I650" i="55" s="1"/>
  <c r="I373" i="55" a="1"/>
  <c r="I373" i="55" s="1"/>
  <c r="G46" i="55" a="1"/>
  <c r="G46" i="55" s="1"/>
  <c r="K46" i="55" s="1"/>
  <c r="I212" i="55" a="1"/>
  <c r="I212" i="55" s="1"/>
  <c r="I104" i="55" a="1"/>
  <c r="I104" i="55" s="1"/>
  <c r="G728" i="55" a="1"/>
  <c r="G728" i="55" s="1"/>
  <c r="G502" i="55" a="1"/>
  <c r="G502" i="55" s="1"/>
  <c r="G691" i="55" a="1"/>
  <c r="G691" i="55" s="1"/>
  <c r="G487" i="55" a="1"/>
  <c r="G487" i="55" s="1"/>
  <c r="G563" i="55" a="1"/>
  <c r="G563" i="55" s="1"/>
  <c r="G533" i="55" a="1"/>
  <c r="G533" i="55" s="1"/>
  <c r="I526" i="55" a="1"/>
  <c r="I526" i="55" s="1"/>
  <c r="I353" i="55" a="1"/>
  <c r="I353" i="55" s="1"/>
  <c r="I814" i="55" a="1"/>
  <c r="I814" i="55" s="1"/>
  <c r="G385" i="55" a="1"/>
  <c r="G385" i="55" s="1"/>
  <c r="K385" i="55" s="1"/>
  <c r="G757" i="55" a="1"/>
  <c r="G757" i="55" s="1"/>
  <c r="K757" i="55" s="1"/>
  <c r="G30" i="55" a="1"/>
  <c r="G30" i="55" s="1"/>
  <c r="I546" i="55" a="1"/>
  <c r="I546" i="55" s="1"/>
  <c r="G761" i="55" a="1"/>
  <c r="G761" i="55" s="1"/>
  <c r="K761" i="55" s="1"/>
  <c r="I134" i="55" a="1"/>
  <c r="I134" i="55" s="1"/>
  <c r="G147" i="55" a="1"/>
  <c r="G147" i="55" s="1"/>
  <c r="I643" i="55" a="1"/>
  <c r="I643" i="55" s="1"/>
  <c r="I540" i="55" a="1"/>
  <c r="I540" i="55" s="1"/>
  <c r="I691" i="55" a="1"/>
  <c r="I691" i="55" s="1"/>
  <c r="I747" i="55" a="1"/>
  <c r="I747" i="55" s="1"/>
  <c r="I778" i="55" a="1"/>
  <c r="I778" i="55" s="1"/>
  <c r="G93" i="55" a="1"/>
  <c r="G93" i="55" s="1"/>
  <c r="K93" i="55" s="1"/>
  <c r="I45" i="55" a="1"/>
  <c r="I45" i="55" s="1"/>
  <c r="I802" i="55" a="1"/>
  <c r="I802" i="55" s="1"/>
  <c r="G104" i="55" a="1"/>
  <c r="G104" i="55" s="1"/>
  <c r="K104" i="55" s="1"/>
  <c r="G349" i="55" a="1"/>
  <c r="G349" i="55" s="1"/>
  <c r="I899" i="55" a="1"/>
  <c r="I899" i="55" s="1"/>
  <c r="I352" i="55" a="1"/>
  <c r="I352" i="55" s="1"/>
  <c r="K352" i="55" s="1"/>
  <c r="I577" i="55" a="1"/>
  <c r="I577" i="55" s="1"/>
  <c r="I822" i="55" a="1"/>
  <c r="I822" i="55" s="1"/>
  <c r="G742" i="55" a="1"/>
  <c r="G742" i="55" s="1"/>
  <c r="G547" i="55" a="1"/>
  <c r="G547" i="55" s="1"/>
  <c r="I884" i="55" a="1"/>
  <c r="I884" i="55" s="1"/>
  <c r="G208" i="55" a="1"/>
  <c r="G208" i="55" s="1"/>
  <c r="K208" i="55" s="1"/>
  <c r="G195" i="55" a="1"/>
  <c r="G195" i="55" s="1"/>
  <c r="G880" i="55" a="1"/>
  <c r="G880" i="55" s="1"/>
  <c r="G723" i="55" a="1"/>
  <c r="G723" i="55" s="1"/>
  <c r="G609" i="55" a="1"/>
  <c r="G609" i="55" s="1"/>
  <c r="K609" i="55" s="1"/>
  <c r="G51" i="55" a="1"/>
  <c r="G51" i="55" s="1"/>
  <c r="I652" i="55" a="1"/>
  <c r="I652" i="55" s="1"/>
  <c r="I759" i="55" a="1"/>
  <c r="I759" i="55" s="1"/>
  <c r="I742" i="55" a="1"/>
  <c r="I742" i="55" s="1"/>
  <c r="G492" i="55" a="1"/>
  <c r="G492" i="55" s="1"/>
  <c r="I338" i="55" a="1"/>
  <c r="I338" i="55" s="1"/>
  <c r="G608" i="55" a="1"/>
  <c r="G608" i="55" s="1"/>
  <c r="G378" i="55" a="1"/>
  <c r="G378" i="55" s="1"/>
  <c r="G861" i="55" a="1"/>
  <c r="G861" i="55" s="1"/>
  <c r="G388" i="55" a="1"/>
  <c r="G388" i="55" s="1"/>
  <c r="G476" i="55" a="1"/>
  <c r="G476" i="55" s="1"/>
  <c r="G632" i="55" a="1"/>
  <c r="G632" i="55" s="1"/>
  <c r="I697" i="55" a="1"/>
  <c r="I697" i="55" s="1"/>
  <c r="I926" i="55" a="1"/>
  <c r="I926" i="55" s="1"/>
  <c r="G42" i="55" a="1"/>
  <c r="G42" i="55" s="1"/>
  <c r="G559" i="55" a="1"/>
  <c r="G559" i="55" s="1"/>
  <c r="K559" i="55" s="1"/>
  <c r="I927" i="55" a="1"/>
  <c r="I927" i="55" s="1"/>
  <c r="G943" i="55" a="1"/>
  <c r="G943" i="55" s="1"/>
  <c r="K943" i="55" s="1"/>
  <c r="G692" i="55" a="1"/>
  <c r="G692" i="55" s="1"/>
  <c r="I518" i="55" a="1"/>
  <c r="I518" i="55" s="1"/>
  <c r="I597" i="55" a="1"/>
  <c r="I597" i="55" s="1"/>
  <c r="I22" i="55" a="1"/>
  <c r="I22" i="55" s="1"/>
  <c r="G220" i="55" a="1"/>
  <c r="G220" i="55" s="1"/>
  <c r="K220" i="55" s="1"/>
  <c r="I928" i="55" a="1"/>
  <c r="I928" i="55" s="1"/>
  <c r="K928" i="55" s="1"/>
  <c r="G802" i="55" a="1"/>
  <c r="G802" i="55" s="1"/>
  <c r="G136" i="55" a="1"/>
  <c r="G136" i="55" s="1"/>
  <c r="G279" i="55" a="1"/>
  <c r="G279" i="55" s="1"/>
  <c r="I870" i="55" a="1"/>
  <c r="I870" i="55" s="1"/>
  <c r="I698" i="55" a="1"/>
  <c r="I698" i="55" s="1"/>
  <c r="G165" i="55" a="1"/>
  <c r="G165" i="55" s="1"/>
  <c r="K165" i="55" s="1"/>
  <c r="I136" i="55" a="1"/>
  <c r="I136" i="55" s="1"/>
  <c r="G113" i="55" a="1"/>
  <c r="G113" i="55" s="1"/>
  <c r="K113" i="55" s="1"/>
  <c r="G665" i="55" a="1"/>
  <c r="G665" i="55" s="1"/>
  <c r="K665" i="55" s="1"/>
  <c r="G45" i="55" a="1"/>
  <c r="G45" i="55" s="1"/>
  <c r="G433" i="55" a="1"/>
  <c r="G433" i="55" s="1"/>
  <c r="K433" i="55" s="1"/>
  <c r="I112" i="55" a="1"/>
  <c r="I112" i="55" s="1"/>
  <c r="I922" i="55" a="1"/>
  <c r="I922" i="55" s="1"/>
  <c r="I883" i="55" a="1"/>
  <c r="I883" i="55" s="1"/>
  <c r="G935" i="55" a="1"/>
  <c r="G935" i="55" s="1"/>
  <c r="I732" i="55" a="1"/>
  <c r="I732" i="55" s="1"/>
  <c r="G373" i="55" a="1"/>
  <c r="G373" i="55" s="1"/>
  <c r="I874" i="55" a="1"/>
  <c r="I874" i="55" s="1"/>
  <c r="G423" i="55" a="1"/>
  <c r="G423" i="55" s="1"/>
  <c r="G717" i="55" a="1"/>
  <c r="G717" i="55" s="1"/>
  <c r="K717" i="55" s="1"/>
  <c r="I475" i="55" a="1"/>
  <c r="I475" i="55" s="1"/>
  <c r="I90" i="55" a="1"/>
  <c r="I90" i="55" s="1"/>
  <c r="G43" i="55" a="1"/>
  <c r="G43" i="55" s="1"/>
  <c r="I788" i="55" a="1"/>
  <c r="I788" i="55" s="1"/>
  <c r="I453" i="55" a="1"/>
  <c r="I453" i="55" s="1"/>
  <c r="I923" i="55" a="1"/>
  <c r="I923" i="55" s="1"/>
  <c r="I29" i="55" a="1"/>
  <c r="I29" i="55" s="1"/>
  <c r="G134" i="55" a="1"/>
  <c r="G134" i="55" s="1"/>
  <c r="K134" i="55" s="1"/>
  <c r="I147" i="55" a="1"/>
  <c r="I147" i="55" s="1"/>
  <c r="I720" i="55" a="1"/>
  <c r="I720" i="55" s="1"/>
  <c r="I736" i="55" a="1"/>
  <c r="I736" i="55" s="1"/>
  <c r="G284" i="55" a="1"/>
  <c r="G284" i="55" s="1"/>
  <c r="I86" i="55" a="1"/>
  <c r="I86" i="55" s="1"/>
  <c r="I53" i="55" a="1"/>
  <c r="I53" i="55" s="1"/>
  <c r="G162" i="55" a="1"/>
  <c r="G162" i="55" s="1"/>
  <c r="G156" i="55" a="1"/>
  <c r="G156" i="55" s="1"/>
  <c r="K156" i="55" s="1"/>
  <c r="I439" i="55" a="1"/>
  <c r="I439" i="55" s="1"/>
  <c r="I261" i="55" a="1"/>
  <c r="I261" i="55" s="1"/>
  <c r="G738" i="55" a="1"/>
  <c r="G738" i="55" s="1"/>
  <c r="K738" i="55" s="1"/>
  <c r="I727" i="55" a="1"/>
  <c r="I727" i="55" s="1"/>
  <c r="I440" i="55" a="1"/>
  <c r="I440" i="55" s="1"/>
  <c r="I24" i="55" a="1"/>
  <c r="I24" i="55" s="1"/>
  <c r="G237" i="55" a="1"/>
  <c r="G237" i="55" s="1"/>
  <c r="G870" i="55" a="1"/>
  <c r="G870" i="55" s="1"/>
  <c r="K870" i="55" s="1"/>
  <c r="I457" i="55" a="1"/>
  <c r="I457" i="55" s="1"/>
  <c r="G899" i="55" a="1"/>
  <c r="G899" i="55" s="1"/>
  <c r="K899" i="55" s="1"/>
  <c r="I355" i="55" a="1"/>
  <c r="I355" i="55" s="1"/>
  <c r="G646" i="55" a="1"/>
  <c r="G646" i="55" s="1"/>
  <c r="G401" i="55" a="1"/>
  <c r="G401" i="55" s="1"/>
  <c r="I623" i="55" a="1"/>
  <c r="I623" i="55" s="1"/>
  <c r="I627" i="55" a="1"/>
  <c r="I627" i="55" s="1"/>
  <c r="I399" i="55" a="1"/>
  <c r="I399" i="55" s="1"/>
  <c r="I80" i="55" a="1"/>
  <c r="I80" i="55" s="1"/>
  <c r="I152" i="55" a="1"/>
  <c r="I152" i="55" s="1"/>
  <c r="I63" i="55" a="1"/>
  <c r="I63" i="55" s="1"/>
  <c r="I465" i="55" a="1"/>
  <c r="I465" i="55" s="1"/>
  <c r="G653" i="55" a="1"/>
  <c r="G653" i="55" s="1"/>
  <c r="I754" i="55" a="1"/>
  <c r="I754" i="55" s="1"/>
  <c r="I589" i="55" a="1"/>
  <c r="I589" i="55" s="1"/>
  <c r="I831" i="55" a="1"/>
  <c r="I831" i="55" s="1"/>
  <c r="G346" i="55" a="1"/>
  <c r="G346" i="55" s="1"/>
  <c r="G873" i="55" a="1"/>
  <c r="G873" i="55" s="1"/>
  <c r="I668" i="55" a="1"/>
  <c r="I668" i="55" s="1"/>
  <c r="I574" i="55" a="1"/>
  <c r="I574" i="55" s="1"/>
  <c r="G15" i="55" a="1"/>
  <c r="G15" i="55" s="1"/>
  <c r="G660" i="55" a="1"/>
  <c r="G660" i="55" s="1"/>
  <c r="K660" i="55" s="1"/>
  <c r="I44" i="55" a="1"/>
  <c r="I44" i="55" s="1"/>
  <c r="I43" i="55" a="1"/>
  <c r="I43" i="55" s="1"/>
  <c r="G736" i="55" a="1"/>
  <c r="G736" i="55" s="1"/>
  <c r="G315" i="55" a="1"/>
  <c r="G315" i="55" s="1"/>
  <c r="G626" i="55" a="1"/>
  <c r="G626" i="55" s="1"/>
  <c r="K626" i="55" s="1"/>
  <c r="I826" i="55" a="1"/>
  <c r="I826" i="55" s="1"/>
  <c r="I611" i="55" a="1"/>
  <c r="I611" i="55" s="1"/>
  <c r="G112" i="55" a="1"/>
  <c r="G112" i="55" s="1"/>
  <c r="I279" i="55" a="1"/>
  <c r="I279" i="55" s="1"/>
  <c r="I349" i="55" a="1"/>
  <c r="I349" i="55" s="1"/>
  <c r="I151" i="55" a="1"/>
  <c r="I151" i="55" s="1"/>
  <c r="I692" i="55" a="1"/>
  <c r="I692" i="55" s="1"/>
  <c r="G862" i="55" a="1"/>
  <c r="G862" i="55" s="1"/>
  <c r="I688" i="55" a="1"/>
  <c r="I688" i="55" s="1"/>
  <c r="G797" i="55" a="1"/>
  <c r="G797" i="55" s="1"/>
  <c r="G418" i="55" a="1"/>
  <c r="G418" i="55" s="1"/>
  <c r="G558" i="55" a="1"/>
  <c r="G558" i="55" s="1"/>
  <c r="G758" i="55" a="1"/>
  <c r="G758" i="55" s="1"/>
  <c r="G441" i="55" a="1"/>
  <c r="G441" i="55" s="1"/>
  <c r="G202" i="55" a="1"/>
  <c r="G202" i="55" s="1"/>
  <c r="I272" i="55" a="1"/>
  <c r="I272" i="55" s="1"/>
  <c r="G398" i="55" a="1"/>
  <c r="G398" i="55" s="1"/>
  <c r="I862" i="55" a="1"/>
  <c r="I862" i="55" s="1"/>
  <c r="I563" i="55" a="1"/>
  <c r="I563" i="55" s="1"/>
  <c r="G670" i="55" a="1"/>
  <c r="G670" i="55" s="1"/>
  <c r="K670" i="55" s="1"/>
  <c r="I606" i="55" a="1"/>
  <c r="I606" i="55" s="1"/>
  <c r="I181" i="55" a="1"/>
  <c r="I181" i="55" s="1"/>
  <c r="G640" i="55" a="1"/>
  <c r="G640" i="55" s="1"/>
  <c r="K640" i="55" s="1"/>
  <c r="G23" i="55" a="1"/>
  <c r="G23" i="55" s="1"/>
  <c r="I508" i="55" a="1"/>
  <c r="I508" i="55" s="1"/>
  <c r="I189" i="55" a="1"/>
  <c r="I189" i="55" s="1"/>
  <c r="G678" i="55" a="1"/>
  <c r="G678" i="55" s="1"/>
  <c r="G579" i="55" a="1"/>
  <c r="G579" i="55" s="1"/>
  <c r="K579" i="55" s="1"/>
  <c r="I853" i="55" a="1"/>
  <c r="I853" i="55" s="1"/>
  <c r="I766" i="55" a="1"/>
  <c r="I766" i="55" s="1"/>
  <c r="I459" i="55" a="1"/>
  <c r="I459" i="55" s="1"/>
  <c r="G277" i="55" a="1"/>
  <c r="G277" i="55" s="1"/>
  <c r="K277" i="55" s="1"/>
  <c r="G596" i="55" a="1"/>
  <c r="G596" i="55" s="1"/>
  <c r="G212" i="55" a="1"/>
  <c r="G212" i="55" s="1"/>
  <c r="K212" i="55" s="1"/>
  <c r="I678" i="55" a="1"/>
  <c r="I678" i="55" s="1"/>
  <c r="G151" i="55" a="1"/>
  <c r="G151" i="55" s="1"/>
  <c r="K151" i="55" s="1"/>
  <c r="G693" i="55" a="1"/>
  <c r="G693" i="55" s="1"/>
  <c r="G914" i="55" a="1"/>
  <c r="G914" i="55" s="1"/>
  <c r="K914" i="55" s="1"/>
  <c r="G465" i="55" a="1"/>
  <c r="G465" i="55" s="1"/>
  <c r="G473" i="55" a="1"/>
  <c r="G473" i="55" s="1"/>
  <c r="G759" i="55" a="1"/>
  <c r="G759" i="55" s="1"/>
  <c r="K759" i="55" s="1"/>
  <c r="I621" i="55" a="1"/>
  <c r="I621" i="55" s="1"/>
  <c r="G829" i="55" a="1"/>
  <c r="G829" i="55" s="1"/>
  <c r="I658" i="55" a="1"/>
  <c r="I658" i="55" s="1"/>
  <c r="G595" i="55" a="1"/>
  <c r="G595" i="55" s="1"/>
  <c r="G219" i="55" a="1"/>
  <c r="G219" i="55" s="1"/>
  <c r="G815" i="55" a="1"/>
  <c r="G815" i="55" s="1"/>
  <c r="G211" i="55" a="1"/>
  <c r="G211" i="55" s="1"/>
  <c r="I443" i="55" a="1"/>
  <c r="I443" i="55" s="1"/>
  <c r="I473" i="55" a="1"/>
  <c r="I473" i="55" s="1"/>
  <c r="G656" i="55" a="1"/>
  <c r="G656" i="55" s="1"/>
  <c r="G557" i="55" a="1"/>
  <c r="G557" i="55" s="1"/>
  <c r="I888" i="55" a="1"/>
  <c r="I888" i="55" s="1"/>
  <c r="I547" i="55" a="1"/>
  <c r="I547" i="55" s="1"/>
  <c r="G654" i="55" a="1"/>
  <c r="G654" i="55" s="1"/>
  <c r="G267" i="55" a="1"/>
  <c r="G267" i="55" s="1"/>
  <c r="G746" i="55" a="1"/>
  <c r="G746" i="55" s="1"/>
  <c r="I941" i="55" a="1"/>
  <c r="I941" i="55" s="1"/>
  <c r="G450" i="55" a="1"/>
  <c r="G450" i="55" s="1"/>
  <c r="I752" i="55" a="1"/>
  <c r="I752" i="55" s="1"/>
  <c r="G801" i="55" a="1"/>
  <c r="G801" i="55" s="1"/>
  <c r="G322" i="55" a="1"/>
  <c r="G322" i="55" s="1"/>
  <c r="K322" i="55" s="1"/>
  <c r="I571" i="55" a="1"/>
  <c r="I571" i="55" s="1"/>
  <c r="I23" i="55" a="1"/>
  <c r="I23" i="55" s="1"/>
  <c r="G24" i="55" a="1"/>
  <c r="G24" i="55" s="1"/>
  <c r="K24" i="55" s="1"/>
  <c r="G702" i="55" a="1"/>
  <c r="G702" i="55" s="1"/>
  <c r="K702" i="55" s="1"/>
  <c r="I935" i="55" a="1"/>
  <c r="I935" i="55" s="1"/>
  <c r="G807" i="55" a="1"/>
  <c r="G807" i="55" s="1"/>
  <c r="K807" i="55" s="1"/>
  <c r="I446" i="55" a="1"/>
  <c r="I446" i="55" s="1"/>
  <c r="G90" i="55" a="1"/>
  <c r="G90" i="55" s="1"/>
  <c r="K90" i="55" s="1"/>
  <c r="I30" i="55" a="1"/>
  <c r="I30" i="55" s="1"/>
  <c r="I77" i="55" a="1"/>
  <c r="I77" i="55" s="1"/>
  <c r="I97" i="55" a="1"/>
  <c r="I97" i="55" s="1"/>
  <c r="I137" i="55" a="1"/>
  <c r="I137" i="55" s="1"/>
  <c r="I861" i="55" a="1"/>
  <c r="I861" i="55" s="1"/>
  <c r="G495" i="55" a="1"/>
  <c r="G495" i="55" s="1"/>
  <c r="K495" i="55" s="1"/>
  <c r="I423" i="55" a="1"/>
  <c r="I423" i="55" s="1"/>
  <c r="G384" i="55" a="1"/>
  <c r="G384" i="55" s="1"/>
  <c r="K384" i="55" s="1"/>
  <c r="G720" i="55" a="1"/>
  <c r="G720" i="55" s="1"/>
  <c r="K720" i="55" s="1"/>
  <c r="I71" i="55" a="1"/>
  <c r="I71" i="55" s="1"/>
  <c r="G635" i="55" a="1"/>
  <c r="G635" i="55" s="1"/>
  <c r="K635" i="55" s="1"/>
  <c r="I31" i="55" a="1"/>
  <c r="I31" i="55" s="1"/>
  <c r="I709" i="55" a="1"/>
  <c r="I709" i="55" s="1"/>
  <c r="G927" i="55" a="1"/>
  <c r="G927" i="55" s="1"/>
  <c r="K927" i="55" s="1"/>
  <c r="G751" i="55" a="1"/>
  <c r="G751" i="55" s="1"/>
  <c r="I502" i="55" a="1"/>
  <c r="I502" i="55" s="1"/>
  <c r="G306" i="55" a="1"/>
  <c r="G306" i="55" s="1"/>
  <c r="K306" i="55" s="1"/>
  <c r="I934" i="55" a="1"/>
  <c r="I934" i="55" s="1"/>
  <c r="I15" i="55" a="1"/>
  <c r="I15" i="55" s="1"/>
  <c r="I504" i="55" a="1"/>
  <c r="I504" i="55" s="1"/>
  <c r="K504" i="55" s="1"/>
  <c r="I712" i="55" a="1"/>
  <c r="I712" i="55" s="1"/>
  <c r="G367" i="55" a="1"/>
  <c r="G367" i="55" s="1"/>
  <c r="G710" i="55" a="1"/>
  <c r="G710" i="55" s="1"/>
  <c r="I739" i="55" a="1"/>
  <c r="I739" i="55" s="1"/>
  <c r="I793" i="55" a="1"/>
  <c r="I793" i="55" s="1"/>
  <c r="G486" i="55" a="1"/>
  <c r="G486" i="55" s="1"/>
  <c r="K486" i="55" s="1"/>
  <c r="I162" i="55" a="1"/>
  <c r="I162" i="55" s="1"/>
  <c r="G941" i="55" a="1"/>
  <c r="G941" i="55" s="1"/>
  <c r="K941" i="55" s="1"/>
  <c r="G68" i="55" a="1"/>
  <c r="G68" i="55" s="1"/>
  <c r="K68" i="55" s="1"/>
  <c r="I516" i="55" a="1"/>
  <c r="I516" i="55" s="1"/>
  <c r="I751" i="55" a="1"/>
  <c r="I751" i="55" s="1"/>
  <c r="I849" i="55" a="1"/>
  <c r="I849" i="55" s="1"/>
  <c r="I630" i="55" a="1"/>
  <c r="I630" i="55" s="1"/>
  <c r="I481" i="55" a="1"/>
  <c r="I481" i="55" s="1"/>
  <c r="I444" i="55" a="1"/>
  <c r="I444" i="55" s="1"/>
  <c r="I296" i="55" a="1"/>
  <c r="I296" i="55" s="1"/>
  <c r="I569" i="55" a="1"/>
  <c r="I569" i="55" s="1"/>
  <c r="I174" i="55" a="1"/>
  <c r="I174" i="55" s="1"/>
  <c r="I130" i="55" a="1"/>
  <c r="I130" i="55" s="1"/>
  <c r="G690" i="55" a="1"/>
  <c r="G690" i="55" s="1"/>
  <c r="G494" i="55" a="1"/>
  <c r="G494" i="55" s="1"/>
  <c r="G524" i="55" a="1"/>
  <c r="G524" i="55" s="1"/>
  <c r="I239" i="55" a="1"/>
  <c r="I239" i="55" s="1"/>
  <c r="I401" i="55" a="1"/>
  <c r="I401" i="55" s="1"/>
  <c r="G389" i="55" a="1"/>
  <c r="G389" i="55" s="1"/>
  <c r="G427" i="55" a="1"/>
  <c r="G427" i="55" s="1"/>
  <c r="G499" i="55" a="1"/>
  <c r="G499" i="55" s="1"/>
  <c r="G698" i="55" a="1"/>
  <c r="G698" i="55" s="1"/>
  <c r="K698" i="55" s="1"/>
  <c r="I517" i="55" a="1"/>
  <c r="I517" i="55" s="1"/>
  <c r="G940" i="55" a="1"/>
  <c r="G940" i="55" s="1"/>
  <c r="I267" i="55" a="1"/>
  <c r="I267" i="55" s="1"/>
  <c r="I240" i="55" a="1"/>
  <c r="I240" i="55" s="1"/>
  <c r="I728" i="55" a="1"/>
  <c r="I728" i="55" s="1"/>
  <c r="I693" i="55" a="1"/>
  <c r="I693" i="55" s="1"/>
  <c r="G822" i="55" a="1"/>
  <c r="G822" i="55" s="1"/>
  <c r="K822" i="55" s="1"/>
  <c r="G462" i="55" a="1"/>
  <c r="G462" i="55" s="1"/>
  <c r="G627" i="55" a="1"/>
  <c r="G627" i="55" s="1"/>
  <c r="K627" i="55" s="1"/>
  <c r="G231" i="55" a="1"/>
  <c r="G231" i="55" s="1"/>
  <c r="I280" i="55" a="1"/>
  <c r="I280" i="55" s="1"/>
  <c r="I863" i="55" a="1"/>
  <c r="I863" i="55" s="1"/>
  <c r="I289" i="55" a="1"/>
  <c r="I289" i="55" s="1"/>
  <c r="I438" i="55" a="1"/>
  <c r="I438" i="55" s="1"/>
  <c r="I201" i="55" a="1"/>
  <c r="I201" i="55" s="1"/>
  <c r="G240" i="55" a="1"/>
  <c r="G240" i="55" s="1"/>
  <c r="K240" i="55" s="1"/>
  <c r="I91" i="55" a="1"/>
  <c r="I91" i="55" s="1"/>
  <c r="I233" i="55" a="1"/>
  <c r="I233" i="55" s="1"/>
  <c r="G199" i="55" a="1"/>
  <c r="G199" i="55" s="1"/>
  <c r="G912" i="55" a="1"/>
  <c r="G912" i="55" s="1"/>
  <c r="G57" i="55" a="1"/>
  <c r="G57" i="55" s="1"/>
  <c r="G259" i="55" a="1"/>
  <c r="G259" i="55" s="1"/>
  <c r="G329" i="55" a="1"/>
  <c r="G329" i="55" s="1"/>
  <c r="I578" i="55" a="1"/>
  <c r="I578" i="55" s="1"/>
  <c r="G139" i="55" a="1"/>
  <c r="G139" i="55" s="1"/>
  <c r="I773" i="55" a="1"/>
  <c r="I773" i="55" s="1"/>
  <c r="G630" i="55" a="1"/>
  <c r="G630" i="55" s="1"/>
  <c r="K630" i="55" s="1"/>
  <c r="G884" i="55" a="1"/>
  <c r="G884" i="55" s="1"/>
  <c r="K884" i="55" s="1"/>
  <c r="G108" i="55" a="1"/>
  <c r="G108" i="55" s="1"/>
  <c r="G63" i="55" a="1"/>
  <c r="G63" i="55" s="1"/>
  <c r="K63" i="55" s="1"/>
  <c r="G317" i="55" a="1"/>
  <c r="G317" i="55" s="1"/>
  <c r="I387" i="55" a="1"/>
  <c r="I387" i="55" s="1"/>
  <c r="G330" i="55" a="1"/>
  <c r="G330" i="55" s="1"/>
  <c r="I83" i="55" a="1"/>
  <c r="I83" i="55" s="1"/>
  <c r="G577" i="55" a="1"/>
  <c r="G577" i="55" s="1"/>
  <c r="K577" i="55" s="1"/>
  <c r="G652" i="55" a="1"/>
  <c r="G652" i="55" s="1"/>
  <c r="K652" i="55" s="1"/>
  <c r="G888" i="55" a="1"/>
  <c r="G888" i="55" s="1"/>
  <c r="I499" i="55" a="1"/>
  <c r="I499" i="55" s="1"/>
  <c r="I880" i="55" a="1"/>
  <c r="I880" i="55" s="1"/>
  <c r="G744" i="55" a="1"/>
  <c r="G744" i="55" s="1"/>
  <c r="I157" i="55" a="1"/>
  <c r="I157" i="55" s="1"/>
  <c r="G36" i="55" a="1"/>
  <c r="G36" i="55" s="1"/>
  <c r="I281" i="55" a="1"/>
  <c r="I281" i="55" s="1"/>
  <c r="I784" i="55" a="1"/>
  <c r="I784" i="55" s="1"/>
  <c r="G804" i="55" a="1"/>
  <c r="G804" i="55" s="1"/>
  <c r="I73" i="55" a="1"/>
  <c r="I73" i="55" s="1"/>
  <c r="I711" i="55" a="1"/>
  <c r="I711" i="55" s="1"/>
  <c r="G91" i="55" a="1"/>
  <c r="G91" i="55" s="1"/>
  <c r="G233" i="55" a="1"/>
  <c r="G233" i="55" s="1"/>
  <c r="I171" i="55" a="1"/>
  <c r="I171" i="55" s="1"/>
  <c r="I218" i="55" a="1"/>
  <c r="I218" i="55" s="1"/>
  <c r="G578" i="55" a="1"/>
  <c r="G578" i="55" s="1"/>
  <c r="K578" i="55" s="1"/>
  <c r="I792" i="55" a="1"/>
  <c r="I792" i="55" s="1"/>
  <c r="I797" i="55" a="1"/>
  <c r="I797" i="55" s="1"/>
  <c r="G249" i="55" a="1"/>
  <c r="G249" i="55" s="1"/>
  <c r="I768" i="55" a="1"/>
  <c r="I768" i="55" s="1"/>
  <c r="G71" i="55" a="1"/>
  <c r="G71" i="55" s="1"/>
  <c r="K71" i="55" s="1"/>
  <c r="I337" i="55" a="1"/>
  <c r="I337" i="55" s="1"/>
  <c r="I613" i="55" a="1"/>
  <c r="I613" i="55" s="1"/>
  <c r="I121" i="55" a="1"/>
  <c r="I121" i="55" s="1"/>
  <c r="G443" i="55" a="1"/>
  <c r="G443" i="55" s="1"/>
  <c r="K443" i="55" s="1"/>
  <c r="G20" i="55" a="1"/>
  <c r="G20" i="55" s="1"/>
  <c r="I293" i="55" a="1"/>
  <c r="I293" i="55" s="1"/>
  <c r="I494" i="55" a="1"/>
  <c r="I494" i="55" s="1"/>
  <c r="G773" i="55" a="1"/>
  <c r="G773" i="55" s="1"/>
  <c r="G526" i="55" a="1"/>
  <c r="G526" i="55" s="1"/>
  <c r="K526" i="55" s="1"/>
  <c r="G792" i="55" a="1"/>
  <c r="G792" i="55" s="1"/>
  <c r="I655" i="55" a="1"/>
  <c r="I655" i="55" s="1"/>
  <c r="I48" i="55" a="1"/>
  <c r="I48" i="55" s="1"/>
  <c r="I746" i="55" a="1"/>
  <c r="I746" i="55" s="1"/>
  <c r="I361" i="55" a="1"/>
  <c r="I361" i="55" s="1"/>
  <c r="I561" i="55" a="1"/>
  <c r="I561" i="55" s="1"/>
  <c r="I749" i="55" a="1"/>
  <c r="I749" i="55" s="1"/>
  <c r="G171" i="55" a="1"/>
  <c r="G171" i="55" s="1"/>
  <c r="K171" i="55" s="1"/>
  <c r="I471" i="55" a="1"/>
  <c r="I471" i="55" s="1"/>
  <c r="I685" i="55" a="1"/>
  <c r="I685" i="55" s="1"/>
  <c r="G228" i="55" a="1"/>
  <c r="G228" i="55" s="1"/>
  <c r="I855" i="55" a="1"/>
  <c r="I855" i="55" s="1"/>
  <c r="I211" i="55" a="1"/>
  <c r="I211" i="55" s="1"/>
  <c r="I460" i="55" a="1"/>
  <c r="I460" i="55" s="1"/>
  <c r="I13" i="55" a="1"/>
  <c r="I13" i="55" s="1"/>
  <c r="I607" i="55" a="1"/>
  <c r="I607" i="55" s="1"/>
  <c r="I783" i="55" a="1"/>
  <c r="I783" i="55" s="1"/>
  <c r="I408" i="55" a="1"/>
  <c r="I408" i="55" s="1"/>
  <c r="I441" i="55" a="1"/>
  <c r="I441" i="55" s="1"/>
  <c r="I919" i="55" a="1"/>
  <c r="I919" i="55" s="1"/>
  <c r="G341" i="55" a="1"/>
  <c r="G341" i="55" s="1"/>
  <c r="I346" i="55" a="1"/>
  <c r="I346" i="55" s="1"/>
  <c r="G481" i="55" a="1"/>
  <c r="G481" i="55" s="1"/>
  <c r="K481" i="55" s="1"/>
  <c r="I558" i="55" a="1"/>
  <c r="I558" i="55" s="1"/>
  <c r="G48" i="55" a="1"/>
  <c r="G48" i="55" s="1"/>
  <c r="G569" i="55" a="1"/>
  <c r="G569" i="55" s="1"/>
  <c r="K569" i="55" s="1"/>
  <c r="G883" i="55" a="1"/>
  <c r="G883" i="55" s="1"/>
  <c r="K883" i="55" s="1"/>
  <c r="I661" i="55" a="1"/>
  <c r="I661" i="55" s="1"/>
  <c r="G293" i="55" a="1"/>
  <c r="G293" i="55" s="1"/>
  <c r="K293" i="55" s="1"/>
  <c r="G239" i="55" a="1"/>
  <c r="G239" i="55" s="1"/>
  <c r="K239" i="55" s="1"/>
  <c r="I329" i="55" a="1"/>
  <c r="I329" i="55" s="1"/>
  <c r="G808" i="55" a="1"/>
  <c r="G808" i="55" s="1"/>
  <c r="I376" i="55" a="1"/>
  <c r="I376" i="55" s="1"/>
  <c r="I205" i="55" a="1"/>
  <c r="I205" i="55" s="1"/>
  <c r="I851" i="55" a="1"/>
  <c r="I851" i="55" s="1"/>
  <c r="G198" i="55" a="1"/>
  <c r="G198" i="55" s="1"/>
  <c r="I109" i="55" a="1"/>
  <c r="I109" i="55" s="1"/>
  <c r="I221" i="55" a="1"/>
  <c r="I221" i="55" s="1"/>
  <c r="I38" i="55" a="1"/>
  <c r="I38" i="55" s="1"/>
  <c r="G272" i="55" a="1"/>
  <c r="G272" i="55" s="1"/>
  <c r="K272" i="55" s="1"/>
  <c r="G460" i="55" a="1"/>
  <c r="G460" i="55" s="1"/>
  <c r="K460" i="55" s="1"/>
  <c r="G13" i="55" a="1"/>
  <c r="G13" i="55" s="1"/>
  <c r="G607" i="55" a="1"/>
  <c r="G607" i="55" s="1"/>
  <c r="G783" i="55" a="1"/>
  <c r="G783" i="55" s="1"/>
  <c r="G408" i="55" a="1"/>
  <c r="G408" i="55" s="1"/>
  <c r="K408" i="55" s="1"/>
  <c r="G946" i="55" a="1"/>
  <c r="G946" i="55" s="1"/>
  <c r="I258" i="55" a="1"/>
  <c r="I258" i="55" s="1"/>
  <c r="I395" i="55" a="1"/>
  <c r="I395" i="55" s="1"/>
  <c r="G281" i="55" a="1"/>
  <c r="G281" i="55" s="1"/>
  <c r="K281" i="55" s="1"/>
  <c r="G73" i="55" a="1"/>
  <c r="G73" i="55" s="1"/>
  <c r="G172" i="55" a="1"/>
  <c r="G172" i="55" s="1"/>
  <c r="G40" i="55" a="1"/>
  <c r="G40" i="55" s="1"/>
  <c r="G101" i="55" a="1"/>
  <c r="G101" i="55" s="1"/>
  <c r="G152" i="55" a="1"/>
  <c r="G152" i="55" s="1"/>
  <c r="K152" i="55" s="1"/>
  <c r="G851" i="55" a="1"/>
  <c r="G851" i="55" s="1"/>
  <c r="K851" i="55" s="1"/>
  <c r="G137" i="55" a="1"/>
  <c r="G137" i="55" s="1"/>
  <c r="K137" i="55" s="1"/>
  <c r="G634" i="55" a="1"/>
  <c r="G634" i="55" s="1"/>
  <c r="G410" i="55" a="1"/>
  <c r="G410" i="55" s="1"/>
  <c r="G740" i="55" a="1"/>
  <c r="G740" i="55" s="1"/>
  <c r="I654" i="55" a="1"/>
  <c r="I654" i="55" s="1"/>
  <c r="I524" i="55" a="1"/>
  <c r="I524" i="55" s="1"/>
  <c r="I836" i="55" a="1"/>
  <c r="I836" i="55" s="1"/>
  <c r="I637" i="55" a="1"/>
  <c r="I637" i="55" s="1"/>
  <c r="I284" i="55" a="1"/>
  <c r="I284" i="55" s="1"/>
  <c r="G752" i="55" a="1"/>
  <c r="G752" i="55" s="1"/>
  <c r="K752" i="55" s="1"/>
  <c r="I462" i="55" a="1"/>
  <c r="I462" i="55" s="1"/>
  <c r="I595" i="55" a="1"/>
  <c r="I595" i="55" s="1"/>
  <c r="I669" i="55" a="1"/>
  <c r="I669" i="55" s="1"/>
  <c r="G121" i="55" a="1"/>
  <c r="G121" i="55" s="1"/>
  <c r="K121" i="55" s="1"/>
  <c r="G849" i="55" a="1"/>
  <c r="G849" i="55" s="1"/>
  <c r="K849" i="55" s="1"/>
  <c r="I730" i="55" a="1"/>
  <c r="I730" i="55" s="1"/>
  <c r="I155" i="55" a="1"/>
  <c r="I155" i="55" s="1"/>
  <c r="I42" i="55" a="1"/>
  <c r="I42" i="55" s="1"/>
  <c r="I596" i="55" a="1"/>
  <c r="I596" i="55" s="1"/>
  <c r="G788" i="55" a="1"/>
  <c r="G788" i="55" s="1"/>
  <c r="K788" i="55" s="1"/>
  <c r="I659" i="55" a="1"/>
  <c r="I659" i="55" s="1"/>
  <c r="G700" i="55" a="1"/>
  <c r="G700" i="55" s="1"/>
  <c r="K700" i="55" s="1"/>
  <c r="G853" i="55" a="1"/>
  <c r="G853" i="55" s="1"/>
  <c r="K853" i="55" s="1"/>
  <c r="G831" i="55" a="1"/>
  <c r="G831" i="55" s="1"/>
  <c r="K831" i="55" s="1"/>
  <c r="I564" i="55" a="1"/>
  <c r="I564" i="55" s="1"/>
  <c r="G739" i="55" a="1"/>
  <c r="G739" i="55" s="1"/>
  <c r="K739" i="55" s="1"/>
  <c r="G387" i="55" a="1"/>
  <c r="G387" i="55" s="1"/>
  <c r="K387" i="55" s="1"/>
  <c r="I330" i="55" a="1"/>
  <c r="I330" i="55" s="1"/>
  <c r="G83" i="55" a="1"/>
  <c r="G83" i="55" s="1"/>
  <c r="K83" i="55" s="1"/>
  <c r="I744" i="55" a="1"/>
  <c r="I744" i="55" s="1"/>
  <c r="I315" i="55" a="1"/>
  <c r="I315" i="55" s="1"/>
  <c r="I20" i="55" a="1"/>
  <c r="I20" i="55" s="1"/>
  <c r="I565" i="55" a="1"/>
  <c r="I565" i="55" s="1"/>
  <c r="I646" i="55" a="1"/>
  <c r="I646" i="55" s="1"/>
  <c r="G776" i="55" a="1"/>
  <c r="G776" i="55" s="1"/>
  <c r="G836" i="55" a="1"/>
  <c r="G836" i="55" s="1"/>
  <c r="I418" i="55" a="1"/>
  <c r="I418" i="55" s="1"/>
  <c r="I108" i="55" a="1"/>
  <c r="I108" i="55" s="1"/>
  <c r="I219" i="55" a="1"/>
  <c r="I219" i="55" s="1"/>
  <c r="I520" i="55" a="1"/>
  <c r="I520" i="55" s="1"/>
  <c r="I249" i="55" a="1"/>
  <c r="I249" i="55" s="1"/>
  <c r="I195" i="55" a="1"/>
  <c r="I195" i="55" s="1"/>
  <c r="I881" i="55" a="1"/>
  <c r="I881" i="55" s="1"/>
  <c r="I398" i="55" a="1"/>
  <c r="I398" i="55" s="1"/>
  <c r="I653" i="55" a="1"/>
  <c r="I653" i="55" s="1"/>
  <c r="I411" i="55" a="1"/>
  <c r="I411" i="55" s="1"/>
  <c r="G623" i="55" a="1"/>
  <c r="G623" i="55" s="1"/>
  <c r="K623" i="55" s="1"/>
  <c r="G98" i="55" a="1"/>
  <c r="G98" i="55" s="1"/>
  <c r="I628" i="55" a="1"/>
  <c r="I628" i="55" s="1"/>
  <c r="I198" i="55" a="1"/>
  <c r="I198" i="55" s="1"/>
  <c r="I100" i="55" a="1"/>
  <c r="I100" i="55" s="1"/>
  <c r="I243" i="55" a="1"/>
  <c r="I243" i="55" s="1"/>
  <c r="I244" i="55" a="1"/>
  <c r="I244" i="55" s="1"/>
  <c r="I331" i="55" a="1"/>
  <c r="I331" i="55" s="1"/>
  <c r="G882" i="55" a="1"/>
  <c r="G882" i="55" s="1"/>
  <c r="G838" i="55" a="1"/>
  <c r="G838" i="55" s="1"/>
  <c r="G573" i="55" a="1"/>
  <c r="G573" i="55" s="1"/>
  <c r="G140" i="55" a="1"/>
  <c r="G140" i="55" s="1"/>
  <c r="G60" i="55" a="1"/>
  <c r="G60" i="55" s="1"/>
  <c r="G641" i="55" a="1"/>
  <c r="G641" i="55" s="1"/>
  <c r="G49" i="55" a="1"/>
  <c r="G49" i="55" s="1"/>
  <c r="G561" i="55" a="1"/>
  <c r="G561" i="55" s="1"/>
  <c r="K561" i="55" s="1"/>
  <c r="I710" i="55" a="1"/>
  <c r="I710" i="55" s="1"/>
  <c r="I740" i="55" a="1"/>
  <c r="I740" i="55" s="1"/>
  <c r="I940" i="55" a="1"/>
  <c r="I940" i="55" s="1"/>
  <c r="G417" i="55" a="1"/>
  <c r="G417" i="55" s="1"/>
  <c r="K417" i="55" s="1"/>
  <c r="G157" i="55" a="1"/>
  <c r="G157" i="55" s="1"/>
  <c r="K157" i="55" s="1"/>
  <c r="I608" i="55" a="1"/>
  <c r="I608" i="55" s="1"/>
  <c r="I758" i="55" a="1"/>
  <c r="I758" i="55" s="1"/>
  <c r="I142" i="55" a="1"/>
  <c r="I142" i="55" s="1"/>
  <c r="I694" i="55" a="1"/>
  <c r="I694" i="55" s="1"/>
  <c r="I634" i="55" a="1"/>
  <c r="I634" i="55" s="1"/>
  <c r="I725" i="55" a="1"/>
  <c r="I725" i="55" s="1"/>
  <c r="I794" i="55" a="1"/>
  <c r="I794" i="55" s="1"/>
  <c r="I894" i="55" a="1"/>
  <c r="I894" i="55" s="1"/>
  <c r="G258" i="55" a="1"/>
  <c r="G258" i="55" s="1"/>
  <c r="K258" i="55" s="1"/>
  <c r="I85" i="55" a="1"/>
  <c r="I85" i="55" s="1"/>
  <c r="I319" i="55" a="1"/>
  <c r="I319" i="55" s="1"/>
  <c r="I232" i="55" a="1"/>
  <c r="I232" i="55" s="1"/>
  <c r="G204" i="55" a="1"/>
  <c r="G204" i="55" s="1"/>
  <c r="I141" i="55" a="1"/>
  <c r="I141" i="55" s="1"/>
  <c r="I844" i="55" a="1"/>
  <c r="I844" i="55" s="1"/>
  <c r="G536" i="55" a="1"/>
  <c r="G536" i="55" s="1"/>
  <c r="G174" i="55" a="1"/>
  <c r="G174" i="55" s="1"/>
  <c r="K174" i="55" s="1"/>
  <c r="G216" i="55" a="1"/>
  <c r="G216" i="55" s="1"/>
  <c r="I36" i="55" a="1"/>
  <c r="I36" i="55" s="1"/>
  <c r="I487" i="55" a="1"/>
  <c r="I487" i="55" s="1"/>
  <c r="I533" i="55" a="1"/>
  <c r="I533" i="55" s="1"/>
  <c r="G517" i="55" a="1"/>
  <c r="G517" i="55" s="1"/>
  <c r="K517" i="55" s="1"/>
  <c r="G894" i="55" a="1"/>
  <c r="G894" i="55" s="1"/>
  <c r="K894" i="55" s="1"/>
  <c r="I186" i="55" a="1"/>
  <c r="I186" i="55" s="1"/>
  <c r="G659" i="55" a="1"/>
  <c r="G659" i="55" s="1"/>
  <c r="I916" i="55" a="1"/>
  <c r="I916" i="55" s="1"/>
  <c r="G86" i="55" a="1"/>
  <c r="G86" i="55" s="1"/>
  <c r="K86" i="55" s="1"/>
  <c r="G643" i="55" a="1"/>
  <c r="G643" i="55" s="1"/>
  <c r="K643" i="55" s="1"/>
  <c r="I139" i="55" a="1"/>
  <c r="I139" i="55" s="1"/>
  <c r="G493" i="55" a="1"/>
  <c r="G493" i="55" s="1"/>
  <c r="K493" i="55" s="1"/>
  <c r="G589" i="55" a="1"/>
  <c r="G589" i="55" s="1"/>
  <c r="K589" i="55" s="1"/>
  <c r="I51" i="55" a="1"/>
  <c r="I51" i="55" s="1"/>
  <c r="I405" i="55" a="1"/>
  <c r="I405" i="55" s="1"/>
  <c r="G411" i="55" a="1"/>
  <c r="G411" i="55" s="1"/>
  <c r="K411" i="55" s="1"/>
  <c r="I625" i="55" a="1"/>
  <c r="I625" i="55" s="1"/>
  <c r="I410" i="55" a="1"/>
  <c r="I410" i="55" s="1"/>
  <c r="G621" i="55" a="1"/>
  <c r="G621" i="55" s="1"/>
  <c r="K621" i="55" s="1"/>
  <c r="I305" i="55" a="1"/>
  <c r="I305" i="55" s="1"/>
  <c r="I474" i="55" a="1"/>
  <c r="I474" i="55" s="1"/>
  <c r="I58" i="55" a="1"/>
  <c r="I58" i="55" s="1"/>
  <c r="I667" i="55" a="1"/>
  <c r="I667" i="55" s="1"/>
  <c r="G666" i="55" a="1"/>
  <c r="G666" i="55" s="1"/>
  <c r="I610" i="55" a="1"/>
  <c r="I610" i="55" s="1"/>
  <c r="I82" i="55" a="1"/>
  <c r="I82" i="55" s="1"/>
  <c r="G218" i="55" a="1"/>
  <c r="G218" i="55" s="1"/>
  <c r="K218" i="55" s="1"/>
  <c r="I288" i="55" a="1"/>
  <c r="I288" i="55" s="1"/>
  <c r="I509" i="55" a="1"/>
  <c r="I509" i="55" s="1"/>
  <c r="G331" i="55" a="1"/>
  <c r="G331" i="55" s="1"/>
  <c r="I96" i="55" a="1"/>
  <c r="I96" i="55" s="1"/>
  <c r="I61" i="55" a="1"/>
  <c r="I61" i="55" s="1"/>
  <c r="I253" i="55" a="1"/>
  <c r="I253" i="55" s="1"/>
  <c r="I105" i="55" a="1"/>
  <c r="I105" i="55" s="1"/>
  <c r="I777" i="55" a="1"/>
  <c r="I777" i="55" s="1"/>
  <c r="G694" i="55" a="1"/>
  <c r="G694" i="55" s="1"/>
  <c r="K694" i="55" s="1"/>
  <c r="G938" i="55" a="1"/>
  <c r="G938" i="55" s="1"/>
  <c r="I776" i="55" a="1"/>
  <c r="I776" i="55" s="1"/>
  <c r="I458" i="55" a="1"/>
  <c r="I458" i="55" s="1"/>
  <c r="I873" i="55" a="1"/>
  <c r="I873" i="55" s="1"/>
  <c r="G305" i="55" a="1"/>
  <c r="G305" i="55" s="1"/>
  <c r="I378" i="55" a="1"/>
  <c r="I378" i="55" s="1"/>
  <c r="G711" i="55" a="1"/>
  <c r="G711" i="55" s="1"/>
  <c r="K711" i="55" s="1"/>
  <c r="I388" i="55" a="1"/>
  <c r="I388" i="55" s="1"/>
  <c r="I367" i="55" a="1"/>
  <c r="I367" i="55" s="1"/>
  <c r="I341" i="55" a="1"/>
  <c r="I341" i="55" s="1"/>
  <c r="G399" i="55" a="1"/>
  <c r="G399" i="55" s="1"/>
  <c r="K399" i="55" s="1"/>
  <c r="I49" i="55" a="1"/>
  <c r="I49" i="55" s="1"/>
  <c r="G207" i="55" a="1"/>
  <c r="G207" i="55" s="1"/>
  <c r="I317" i="55" a="1"/>
  <c r="I317" i="55" s="1"/>
  <c r="G628" i="55" a="1"/>
  <c r="G628" i="55" s="1"/>
  <c r="I67" i="55" a="1"/>
  <c r="I67" i="55" s="1"/>
  <c r="I318" i="55" a="1"/>
  <c r="I318" i="55" s="1"/>
  <c r="G100" i="55" a="1"/>
  <c r="G100" i="55" s="1"/>
  <c r="K100" i="55" s="1"/>
  <c r="I273" i="55" a="1"/>
  <c r="I273" i="55" s="1"/>
  <c r="I815" i="55" a="1"/>
  <c r="I815" i="55" s="1"/>
  <c r="I64" i="55" a="1"/>
  <c r="I64" i="55" s="1"/>
  <c r="G96" i="55" a="1"/>
  <c r="G96" i="55" s="1"/>
  <c r="G61" i="55" a="1"/>
  <c r="G61" i="55" s="1"/>
  <c r="G253" i="55" a="1"/>
  <c r="G253" i="55" s="1"/>
  <c r="G105" i="55" a="1"/>
  <c r="G105" i="55" s="1"/>
  <c r="K105" i="55" s="1"/>
  <c r="G777" i="55" a="1"/>
  <c r="G777" i="55" s="1"/>
  <c r="G142" i="55" a="1"/>
  <c r="G142" i="55" s="1"/>
  <c r="G85" i="55" a="1"/>
  <c r="G85" i="55" s="1"/>
  <c r="K85" i="55" s="1"/>
  <c r="G319" i="55" a="1"/>
  <c r="G319" i="55" s="1"/>
  <c r="K319" i="55" s="1"/>
  <c r="G141" i="55" a="1"/>
  <c r="G141" i="55" s="1"/>
  <c r="G846" i="55" a="1"/>
  <c r="G846" i="55" s="1"/>
  <c r="G270" i="55" a="1"/>
  <c r="G270" i="55" s="1"/>
  <c r="G875" i="55" a="1"/>
  <c r="G875" i="55" s="1"/>
  <c r="G712" i="55" a="1"/>
  <c r="G712" i="55" s="1"/>
  <c r="K712" i="55" s="1"/>
  <c r="G95" i="55" a="1"/>
  <c r="G95" i="55" s="1"/>
  <c r="G209" i="55" a="1"/>
  <c r="G209" i="55" s="1"/>
  <c r="G707" i="55" a="1"/>
  <c r="G707" i="55" s="1"/>
  <c r="I656" i="55" a="1"/>
  <c r="I656" i="55" s="1"/>
  <c r="G448" i="55" a="1"/>
  <c r="G448" i="55" s="1"/>
  <c r="G463" i="55" a="1"/>
  <c r="G463" i="55" s="1"/>
  <c r="G658" i="55" a="1"/>
  <c r="G658" i="55" s="1"/>
  <c r="K658" i="55" s="1"/>
  <c r="I938" i="55" a="1"/>
  <c r="I938" i="55" s="1"/>
  <c r="G688" i="55" a="1"/>
  <c r="G688" i="55" s="1"/>
  <c r="K688" i="55" s="1"/>
  <c r="G444" i="55" a="1"/>
  <c r="G444" i="55" s="1"/>
  <c r="K444" i="55" s="1"/>
  <c r="I804" i="55" a="1"/>
  <c r="I804" i="55" s="1"/>
  <c r="I158" i="55" a="1"/>
  <c r="I158" i="55" s="1"/>
  <c r="G376" i="55" a="1"/>
  <c r="G376" i="55" s="1"/>
  <c r="K376" i="55" s="1"/>
  <c r="G667" i="55" a="1"/>
  <c r="G667" i="55" s="1"/>
  <c r="K667" i="55" s="1"/>
  <c r="I242" i="55" a="1"/>
  <c r="I242" i="55" s="1"/>
  <c r="I420" i="55" a="1"/>
  <c r="I420" i="55" s="1"/>
  <c r="I690" i="55" a="1"/>
  <c r="I690" i="55" s="1"/>
  <c r="I707" i="55" a="1"/>
  <c r="I707" i="55" s="1"/>
  <c r="G355" i="55" a="1"/>
  <c r="G355" i="55" s="1"/>
  <c r="K355" i="55" s="1"/>
  <c r="I476" i="55" a="1"/>
  <c r="I476" i="55" s="1"/>
  <c r="G575" i="55" a="1"/>
  <c r="G575" i="55" s="1"/>
  <c r="K575" i="55" s="1"/>
  <c r="I801" i="55" a="1"/>
  <c r="I801" i="55" s="1"/>
  <c r="G353" i="55" a="1"/>
  <c r="G353" i="55" s="1"/>
  <c r="K353" i="55" s="1"/>
  <c r="G296" i="55" a="1"/>
  <c r="G296" i="55" s="1"/>
  <c r="K296" i="55" s="1"/>
  <c r="I209" i="55" a="1"/>
  <c r="I209" i="55" s="1"/>
  <c r="G289" i="55" a="1"/>
  <c r="G289" i="55" s="1"/>
  <c r="K289" i="55" s="1"/>
  <c r="I573" i="55" a="1"/>
  <c r="I573" i="55" s="1"/>
  <c r="I382" i="55" a="1"/>
  <c r="I382" i="55" s="1"/>
  <c r="I808" i="55" a="1"/>
  <c r="I808" i="55" s="1"/>
  <c r="I666" i="55" a="1"/>
  <c r="I666" i="55" s="1"/>
  <c r="G420" i="55" a="1"/>
  <c r="G420" i="55" s="1"/>
  <c r="K420" i="55" s="1"/>
  <c r="I231" i="55" a="1"/>
  <c r="I231" i="55" s="1"/>
  <c r="G749" i="55" a="1"/>
  <c r="G749" i="55" s="1"/>
  <c r="K749" i="55" s="1"/>
  <c r="I213" i="55" a="1"/>
  <c r="I213" i="55" s="1"/>
  <c r="G382" i="55" a="1"/>
  <c r="G382" i="55" s="1"/>
  <c r="K382" i="55" s="1"/>
  <c r="G785" i="55" a="1"/>
  <c r="G785" i="55" s="1"/>
  <c r="I834" i="55" a="1"/>
  <c r="I834" i="55" s="1"/>
  <c r="I282" i="55" a="1"/>
  <c r="I282" i="55" s="1"/>
  <c r="G915" i="55" a="1"/>
  <c r="G915" i="55" s="1"/>
  <c r="I118" i="55" a="1"/>
  <c r="I118" i="55" s="1"/>
  <c r="I154" i="55" a="1"/>
  <c r="I154" i="55" s="1"/>
  <c r="I908" i="55" a="1"/>
  <c r="I908" i="55" s="1"/>
  <c r="I229" i="55" a="1"/>
  <c r="I229" i="55" s="1"/>
  <c r="I59" i="55" a="1"/>
  <c r="I59" i="55" s="1"/>
  <c r="I576" i="55" a="1"/>
  <c r="I576" i="55" s="1"/>
  <c r="I705" i="55" a="1"/>
  <c r="I705" i="55" s="1"/>
  <c r="I445" i="55" a="1"/>
  <c r="I445" i="55" s="1"/>
  <c r="I187" i="55" a="1"/>
  <c r="I187" i="55" s="1"/>
  <c r="G696" i="55" a="1"/>
  <c r="G696" i="55" s="1"/>
  <c r="G99" i="55" a="1"/>
  <c r="G99" i="55" s="1"/>
  <c r="G154" i="55" a="1"/>
  <c r="G154" i="55" s="1"/>
  <c r="G908" i="55" a="1"/>
  <c r="G908" i="55" s="1"/>
  <c r="G229" i="55" a="1"/>
  <c r="G229" i="55" s="1"/>
  <c r="G59" i="55" a="1"/>
  <c r="G59" i="55" s="1"/>
  <c r="G576" i="55" a="1"/>
  <c r="G576" i="55" s="1"/>
  <c r="E9" i="12" a="1"/>
  <c r="E9" i="12" s="1"/>
  <c r="F21" i="70" a="1"/>
  <c r="F21" i="70" s="1"/>
  <c r="E8" i="70" a="1"/>
  <c r="E8" i="70" s="1"/>
  <c r="E40" i="70" a="1"/>
  <c r="E40" i="70" s="1"/>
  <c r="I344" i="55" a="1"/>
  <c r="I344" i="55" s="1"/>
  <c r="G432" i="55" a="1"/>
  <c r="G432" i="55" s="1"/>
  <c r="I681" i="55" a="1"/>
  <c r="I681" i="55" s="1"/>
  <c r="G328" i="55" a="1"/>
  <c r="G328" i="55" s="1"/>
  <c r="I677" i="55" a="1"/>
  <c r="I677" i="55" s="1"/>
  <c r="I27" i="55" a="1"/>
  <c r="I27" i="55" s="1"/>
  <c r="G605" i="55" a="1"/>
  <c r="G605" i="55" s="1"/>
  <c r="I419" i="55" a="1"/>
  <c r="I419" i="55" s="1"/>
  <c r="I173" i="55" a="1"/>
  <c r="I173" i="55" s="1"/>
  <c r="G52" i="55" a="1"/>
  <c r="G52" i="55" s="1"/>
  <c r="G107" i="55" a="1"/>
  <c r="G107" i="55" s="1"/>
  <c r="G695" i="55" a="1"/>
  <c r="G695" i="55" s="1"/>
  <c r="G89" i="55" a="1"/>
  <c r="G89" i="55" s="1"/>
  <c r="G12" i="55" a="1"/>
  <c r="G12" i="55" s="1"/>
  <c r="G639" i="55" a="1"/>
  <c r="G639" i="55" s="1"/>
  <c r="I662" i="55" a="1"/>
  <c r="I662" i="55" s="1"/>
  <c r="I287" i="55" a="1"/>
  <c r="I287" i="55" s="1"/>
  <c r="G842" i="55" a="1"/>
  <c r="G842" i="55" s="1"/>
  <c r="G622" i="55" a="1"/>
  <c r="G622" i="55" s="1"/>
  <c r="I394" i="55" a="1"/>
  <c r="I394" i="55" s="1"/>
  <c r="G881" i="55" a="1"/>
  <c r="G881" i="55" s="1"/>
  <c r="K881" i="55" s="1"/>
  <c r="G67" i="55" a="1"/>
  <c r="G67" i="55" s="1"/>
  <c r="G273" i="55" a="1"/>
  <c r="G273" i="55" s="1"/>
  <c r="K273" i="55" s="1"/>
  <c r="G834" i="55" a="1"/>
  <c r="G834" i="55" s="1"/>
  <c r="G223" i="55" a="1"/>
  <c r="G223" i="55" s="1"/>
  <c r="G264" i="55" a="1"/>
  <c r="G264" i="55" s="1"/>
  <c r="G361" i="55" a="1"/>
  <c r="G361" i="55" s="1"/>
  <c r="K361" i="55" s="1"/>
  <c r="G625" i="55" a="1"/>
  <c r="G625" i="55" s="1"/>
  <c r="K625" i="55" s="1"/>
  <c r="I492" i="55" a="1"/>
  <c r="I492" i="55" s="1"/>
  <c r="I829" i="55" a="1"/>
  <c r="I829" i="55" s="1"/>
  <c r="I427" i="55" a="1"/>
  <c r="I427" i="55" s="1"/>
  <c r="G794" i="55" a="1"/>
  <c r="G794" i="55" s="1"/>
  <c r="K794" i="55" s="1"/>
  <c r="G38" i="55" a="1"/>
  <c r="G38" i="55" s="1"/>
  <c r="K38" i="55" s="1"/>
  <c r="G922" i="55" a="1"/>
  <c r="G922" i="55" s="1"/>
  <c r="K922" i="55" s="1"/>
  <c r="G754" i="55" a="1"/>
  <c r="G754" i="55" s="1"/>
  <c r="K754" i="55" s="1"/>
  <c r="G944" i="55" a="1"/>
  <c r="G944" i="55" s="1"/>
  <c r="K944" i="55" s="1"/>
  <c r="G668" i="55" a="1"/>
  <c r="G668" i="55" s="1"/>
  <c r="K668" i="55" s="1"/>
  <c r="I256" i="55" a="1"/>
  <c r="I256" i="55" s="1"/>
  <c r="I327" i="55" a="1"/>
  <c r="I327" i="55" s="1"/>
  <c r="G395" i="55" a="1"/>
  <c r="G395" i="55" s="1"/>
  <c r="K395" i="55" s="1"/>
  <c r="I95" i="55" a="1"/>
  <c r="I95" i="55" s="1"/>
  <c r="G863" i="55" a="1"/>
  <c r="G863" i="55" s="1"/>
  <c r="K863" i="55" s="1"/>
  <c r="G542" i="55" a="1"/>
  <c r="G542" i="55" s="1"/>
  <c r="G213" i="55" a="1"/>
  <c r="G213" i="55" s="1"/>
  <c r="K213" i="55" s="1"/>
  <c r="G66" i="55" a="1"/>
  <c r="G66" i="55" s="1"/>
  <c r="G247" i="55" a="1"/>
  <c r="G247" i="55" s="1"/>
  <c r="G662" i="55" a="1"/>
  <c r="G662" i="55" s="1"/>
  <c r="G327" i="55" a="1"/>
  <c r="G327" i="55" s="1"/>
  <c r="I98" i="55" a="1"/>
  <c r="I98" i="55" s="1"/>
  <c r="G471" i="55" a="1"/>
  <c r="G471" i="55" s="1"/>
  <c r="K471" i="55" s="1"/>
  <c r="G855" i="55" a="1"/>
  <c r="G855" i="55" s="1"/>
  <c r="K855" i="55" s="1"/>
  <c r="G722" i="55" a="1"/>
  <c r="G722" i="55" s="1"/>
  <c r="G415" i="55" a="1"/>
  <c r="G415" i="55" s="1"/>
  <c r="G501" i="55" a="1"/>
  <c r="G501" i="55" s="1"/>
  <c r="G39" i="55" a="1"/>
  <c r="G39" i="55" s="1"/>
  <c r="K39" i="55" s="1"/>
  <c r="G285" i="55" a="1"/>
  <c r="G285" i="55" s="1"/>
  <c r="I143" i="55" a="1"/>
  <c r="I143" i="55" s="1"/>
  <c r="I786" i="55" a="1"/>
  <c r="I786" i="55" s="1"/>
  <c r="G679" i="55" a="1"/>
  <c r="G679" i="55" s="1"/>
  <c r="G454" i="55" a="1"/>
  <c r="G454" i="55" s="1"/>
  <c r="G324" i="55" a="1"/>
  <c r="G324" i="55" s="1"/>
  <c r="I945" i="55" a="1"/>
  <c r="I945" i="55" s="1"/>
  <c r="I360" i="55" a="1"/>
  <c r="I360" i="55" s="1"/>
  <c r="G407" i="55" a="1"/>
  <c r="G407" i="55" s="1"/>
  <c r="G234" i="55" a="1"/>
  <c r="G234" i="55" s="1"/>
  <c r="G809" i="55" a="1"/>
  <c r="G809" i="55" s="1"/>
  <c r="I248" i="55" a="1"/>
  <c r="I248" i="55" s="1"/>
  <c r="I900" i="55" a="1"/>
  <c r="I900" i="55" s="1"/>
  <c r="G118" i="55" a="1"/>
  <c r="G118" i="55" s="1"/>
  <c r="K118" i="55" s="1"/>
  <c r="G292" i="55" a="1"/>
  <c r="G292" i="55" s="1"/>
  <c r="G19" i="55" a="1"/>
  <c r="G19" i="55" s="1"/>
  <c r="G580" i="55" a="1"/>
  <c r="G580" i="55" s="1"/>
  <c r="G583" i="55" a="1"/>
  <c r="G583" i="55" s="1"/>
  <c r="G642" i="55" a="1"/>
  <c r="G642" i="55" s="1"/>
  <c r="I268" i="55" a="1"/>
  <c r="I268" i="55" s="1"/>
  <c r="I328" i="55" a="1"/>
  <c r="I328" i="55" s="1"/>
  <c r="G556" i="55" a="1"/>
  <c r="G556" i="55" s="1"/>
  <c r="I769" i="55" a="1"/>
  <c r="I769" i="55" s="1"/>
  <c r="I760" i="55" a="1"/>
  <c r="I760" i="55" s="1"/>
  <c r="I672" i="55" a="1"/>
  <c r="I672" i="55" s="1"/>
  <c r="I312" i="55" a="1"/>
  <c r="I312" i="55" s="1"/>
  <c r="G872" i="55" a="1"/>
  <c r="G872" i="55" s="1"/>
  <c r="E38" i="15" a="1"/>
  <c r="E38" i="15" s="1"/>
  <c r="F53" i="15" a="1"/>
  <c r="F53" i="15" s="1"/>
  <c r="F35" i="70" a="1"/>
  <c r="F35" i="70" s="1"/>
  <c r="E7" i="70" a="1"/>
  <c r="E7" i="70" s="1"/>
  <c r="E38" i="70" a="1"/>
  <c r="E38" i="70" s="1"/>
  <c r="G345" i="55" a="1"/>
  <c r="G345" i="55" s="1"/>
  <c r="I432" i="55" a="1"/>
  <c r="I432" i="55" s="1"/>
  <c r="G525" i="55" a="1"/>
  <c r="G525" i="55" s="1"/>
  <c r="I448" i="55" a="1"/>
  <c r="I448" i="55" s="1"/>
  <c r="I204" i="55" a="1"/>
  <c r="I204" i="55" s="1"/>
  <c r="I228" i="55" a="1"/>
  <c r="I228" i="55" s="1"/>
  <c r="I234" i="55" a="1"/>
  <c r="I234" i="55" s="1"/>
  <c r="G153" i="55" a="1"/>
  <c r="G153" i="55" s="1"/>
  <c r="I882" i="55" a="1"/>
  <c r="I882" i="55" s="1"/>
  <c r="I542" i="55" a="1"/>
  <c r="I542" i="55" s="1"/>
  <c r="I237" i="55" a="1"/>
  <c r="I237" i="55" s="1"/>
  <c r="G661" i="55" a="1"/>
  <c r="G661" i="55" s="1"/>
  <c r="K661" i="55" s="1"/>
  <c r="G730" i="55" a="1"/>
  <c r="G730" i="55" s="1"/>
  <c r="K730" i="55" s="1"/>
  <c r="I557" i="55" a="1"/>
  <c r="I557" i="55" s="1"/>
  <c r="I463" i="55" a="1"/>
  <c r="I463" i="55" s="1"/>
  <c r="G80" i="55" a="1"/>
  <c r="G80" i="55" s="1"/>
  <c r="K80" i="55" s="1"/>
  <c r="I199" i="55" a="1"/>
  <c r="I199" i="55" s="1"/>
  <c r="I719" i="55" a="1"/>
  <c r="I719" i="55" s="1"/>
  <c r="G438" i="55" a="1"/>
  <c r="G438" i="55" s="1"/>
  <c r="K438" i="55" s="1"/>
  <c r="G841" i="55" a="1"/>
  <c r="G841" i="55" s="1"/>
  <c r="I207" i="55" a="1"/>
  <c r="I207" i="55" s="1"/>
  <c r="G242" i="55" a="1"/>
  <c r="G242" i="55" s="1"/>
  <c r="K242" i="55" s="1"/>
  <c r="I153" i="55" a="1"/>
  <c r="I153" i="55" s="1"/>
  <c r="G82" i="55" a="1"/>
  <c r="G82" i="55" s="1"/>
  <c r="K82" i="55" s="1"/>
  <c r="G844" i="55" a="1"/>
  <c r="G844" i="55" s="1"/>
  <c r="K844" i="55" s="1"/>
  <c r="I247" i="55" a="1"/>
  <c r="I247" i="55" s="1"/>
  <c r="I222" i="55" a="1"/>
  <c r="I222" i="55" s="1"/>
  <c r="I503" i="55" a="1"/>
  <c r="I503" i="55" s="1"/>
  <c r="G283" i="55" a="1"/>
  <c r="G283" i="55" s="1"/>
  <c r="G770" i="55" a="1"/>
  <c r="G770" i="55" s="1"/>
  <c r="I264" i="55" a="1"/>
  <c r="I264" i="55" s="1"/>
  <c r="I567" i="55" a="1"/>
  <c r="I567" i="55" s="1"/>
  <c r="I245" i="55" a="1"/>
  <c r="I245" i="55" s="1"/>
  <c r="I215" i="55" a="1"/>
  <c r="I215" i="55" s="1"/>
  <c r="I278" i="55" a="1"/>
  <c r="I278" i="55" s="1"/>
  <c r="I478" i="55" a="1"/>
  <c r="I478" i="55" s="1"/>
  <c r="G243" i="55" a="1"/>
  <c r="G243" i="55" s="1"/>
  <c r="K243" i="55" s="1"/>
  <c r="I57" i="55" a="1"/>
  <c r="I57" i="55" s="1"/>
  <c r="I480" i="55" a="1"/>
  <c r="I480" i="55" s="1"/>
  <c r="G145" i="55" a="1"/>
  <c r="G145" i="55" s="1"/>
  <c r="I65" i="55" a="1"/>
  <c r="I65" i="55" s="1"/>
  <c r="G567" i="55" a="1"/>
  <c r="G567" i="55" s="1"/>
  <c r="G245" i="55" a="1"/>
  <c r="G245" i="55" s="1"/>
  <c r="G215" i="55" a="1"/>
  <c r="G215" i="55" s="1"/>
  <c r="G278" i="55" a="1"/>
  <c r="G278" i="55" s="1"/>
  <c r="G201" i="55" a="1"/>
  <c r="G201" i="55" s="1"/>
  <c r="K201" i="55" s="1"/>
  <c r="F6" i="70" a="1"/>
  <c r="F6" i="70" s="1"/>
  <c r="F37" i="70" a="1"/>
  <c r="F37" i="70" s="1"/>
  <c r="E24" i="70" a="1"/>
  <c r="E24" i="70" s="1"/>
  <c r="E53" i="70" a="1"/>
  <c r="E53" i="70" s="1"/>
  <c r="I413" i="55" a="1"/>
  <c r="I413" i="55" s="1"/>
  <c r="G472" i="55" a="1"/>
  <c r="G472" i="55" s="1"/>
  <c r="G789" i="55" a="1"/>
  <c r="G789" i="55" s="1"/>
  <c r="G971" i="55" a="1"/>
  <c r="G971" i="55" s="1"/>
  <c r="I298" i="55" a="1"/>
  <c r="I298" i="55" s="1"/>
  <c r="G685" i="55" a="1"/>
  <c r="G685" i="55" s="1"/>
  <c r="K685" i="55" s="1"/>
  <c r="G786" i="55" a="1"/>
  <c r="G786" i="55" s="1"/>
  <c r="K786" i="55" s="1"/>
  <c r="I200" i="55" a="1"/>
  <c r="I200" i="55" s="1"/>
  <c r="I160" i="55" a="1"/>
  <c r="I160" i="55" s="1"/>
  <c r="G206" i="55" a="1"/>
  <c r="G206" i="55" s="1"/>
  <c r="G360" i="55" a="1"/>
  <c r="G360" i="55" s="1"/>
  <c r="K360" i="55" s="1"/>
  <c r="G663" i="55" a="1"/>
  <c r="G663" i="55" s="1"/>
  <c r="G847" i="55" a="1"/>
  <c r="G847" i="55" s="1"/>
  <c r="G555" i="55" a="1"/>
  <c r="G555" i="55" s="1"/>
  <c r="I262" i="55" a="1"/>
  <c r="I262" i="55" s="1"/>
  <c r="I722" i="55" a="1"/>
  <c r="I722" i="55" s="1"/>
  <c r="I605" i="55" a="1"/>
  <c r="I605" i="55" s="1"/>
  <c r="G263" i="55" a="1"/>
  <c r="G263" i="55" s="1"/>
  <c r="I917" i="55" a="1"/>
  <c r="I917" i="55" s="1"/>
  <c r="G269" i="55" a="1"/>
  <c r="G269" i="55" s="1"/>
  <c r="I292" i="55" a="1"/>
  <c r="I292" i="55" s="1"/>
  <c r="I291" i="55" a="1"/>
  <c r="I291" i="55" s="1"/>
  <c r="G564" i="55" a="1"/>
  <c r="G564" i="55" s="1"/>
  <c r="K564" i="55" s="1"/>
  <c r="I536" i="55" a="1"/>
  <c r="I536" i="55" s="1"/>
  <c r="I723" i="55" a="1"/>
  <c r="I723" i="55" s="1"/>
  <c r="G205" i="55" a="1"/>
  <c r="G205" i="55" s="1"/>
  <c r="K205" i="55" s="1"/>
  <c r="G109" i="55" a="1"/>
  <c r="G109" i="55" s="1"/>
  <c r="K109" i="55" s="1"/>
  <c r="G50" i="55" a="1"/>
  <c r="G50" i="55" s="1"/>
  <c r="G286" i="55" a="1"/>
  <c r="G286" i="55" s="1"/>
  <c r="G200" i="55" a="1"/>
  <c r="G200" i="55" s="1"/>
  <c r="K200" i="55" s="1"/>
  <c r="G256" i="55" a="1"/>
  <c r="G256" i="55" s="1"/>
  <c r="K256" i="55" s="1"/>
  <c r="G725" i="55" a="1"/>
  <c r="G725" i="55" s="1"/>
  <c r="K725" i="55" s="1"/>
  <c r="I389" i="55" a="1"/>
  <c r="I389" i="55" s="1"/>
  <c r="G637" i="55" a="1"/>
  <c r="G637" i="55" s="1"/>
  <c r="K637" i="55" s="1"/>
  <c r="G435" i="55" a="1"/>
  <c r="G435" i="55" s="1"/>
  <c r="K435" i="55" s="1"/>
  <c r="G474" i="55" a="1"/>
  <c r="G474" i="55" s="1"/>
  <c r="K474" i="55" s="1"/>
  <c r="G560" i="55" a="1"/>
  <c r="G560" i="55" s="1"/>
  <c r="K560" i="55" s="1"/>
  <c r="I450" i="55" a="1"/>
  <c r="I450" i="55" s="1"/>
  <c r="I632" i="55" a="1"/>
  <c r="I632" i="55" s="1"/>
  <c r="G814" i="55" a="1"/>
  <c r="G814" i="55" s="1"/>
  <c r="K814" i="55" s="1"/>
  <c r="I202" i="55" a="1"/>
  <c r="I202" i="55" s="1"/>
  <c r="G64" i="55" a="1"/>
  <c r="G64" i="55" s="1"/>
  <c r="K64" i="55" s="1"/>
  <c r="G280" i="55" a="1"/>
  <c r="G280" i="55" s="1"/>
  <c r="K280" i="55" s="1"/>
  <c r="I838" i="55" a="1"/>
  <c r="I838" i="55" s="1"/>
  <c r="G27" i="55" a="1"/>
  <c r="G27" i="55" s="1"/>
  <c r="K27" i="55" s="1"/>
  <c r="G359" i="55" a="1"/>
  <c r="G359" i="55" s="1"/>
  <c r="G827" i="55" a="1"/>
  <c r="G827" i="55" s="1"/>
  <c r="G898" i="55" a="1"/>
  <c r="G898" i="55" s="1"/>
  <c r="I841" i="55" a="1"/>
  <c r="I841" i="55" s="1"/>
  <c r="I216" i="55" a="1"/>
  <c r="I216" i="55" s="1"/>
  <c r="G610" i="55" a="1"/>
  <c r="G610" i="55" s="1"/>
  <c r="K610" i="55" s="1"/>
  <c r="G288" i="55" a="1"/>
  <c r="G288" i="55" s="1"/>
  <c r="K288" i="55" s="1"/>
  <c r="G222" i="55" a="1"/>
  <c r="G222" i="55" s="1"/>
  <c r="K222" i="55" s="1"/>
  <c r="G689" i="55" a="1"/>
  <c r="G689" i="55" s="1"/>
  <c r="G936" i="55" a="1"/>
  <c r="G936" i="55" s="1"/>
  <c r="G58" i="55" a="1"/>
  <c r="G58" i="55" s="1"/>
  <c r="K58" i="55" s="1"/>
  <c r="G232" i="55" a="1"/>
  <c r="G232" i="55" s="1"/>
  <c r="K232" i="55" s="1"/>
  <c r="G358" i="55" a="1"/>
  <c r="G358" i="55" s="1"/>
  <c r="I689" i="55" a="1"/>
  <c r="I689" i="55" s="1"/>
  <c r="I915" i="55" a="1"/>
  <c r="I915" i="55" s="1"/>
  <c r="G336" i="55" a="1"/>
  <c r="G336" i="55" s="1"/>
  <c r="I817" i="55" a="1"/>
  <c r="I817" i="55" s="1"/>
  <c r="I206" i="55" a="1"/>
  <c r="I206" i="55" s="1"/>
  <c r="G713" i="55" a="1"/>
  <c r="G713" i="55" s="1"/>
  <c r="I845" i="55" a="1"/>
  <c r="I845" i="55" s="1"/>
  <c r="I663" i="55" a="1"/>
  <c r="I663" i="55" s="1"/>
  <c r="G503" i="55" a="1"/>
  <c r="G503" i="55" s="1"/>
  <c r="K503" i="55" s="1"/>
  <c r="I40" i="55" a="1"/>
  <c r="I40" i="55" s="1"/>
  <c r="I145" i="55" a="1"/>
  <c r="I145" i="55" s="1"/>
  <c r="G160" i="55" a="1"/>
  <c r="G160" i="55" s="1"/>
  <c r="K160" i="55" s="1"/>
  <c r="G541" i="55" a="1"/>
  <c r="G541" i="55" s="1"/>
  <c r="G268" i="55" a="1"/>
  <c r="G268" i="55" s="1"/>
  <c r="G545" i="55" a="1"/>
  <c r="G545" i="55" s="1"/>
  <c r="G966" i="55" a="1"/>
  <c r="G966" i="55" s="1"/>
  <c r="G963" i="55" a="1"/>
  <c r="G963" i="55" s="1"/>
  <c r="I789" i="55" a="1"/>
  <c r="I789" i="55" s="1"/>
  <c r="G965" i="55" a="1"/>
  <c r="G965" i="55" s="1"/>
  <c r="G612" i="55" a="1"/>
  <c r="G612" i="55" s="1"/>
  <c r="I370" i="55" a="1"/>
  <c r="I370" i="55" s="1"/>
  <c r="I970" i="55" a="1"/>
  <c r="I970" i="55" s="1"/>
  <c r="G675" i="55" a="1"/>
  <c r="G675" i="55" s="1"/>
  <c r="I955" i="55" a="1"/>
  <c r="I955" i="55" s="1"/>
  <c r="F6" i="12" a="1"/>
  <c r="F6" i="12" s="1"/>
  <c r="E11" i="12" a="1"/>
  <c r="E11" i="12" s="1"/>
  <c r="F19" i="70" a="1"/>
  <c r="F19" i="70" s="1"/>
  <c r="F50" i="70" a="1"/>
  <c r="F50" i="70" s="1"/>
  <c r="E22" i="70" a="1"/>
  <c r="E22" i="70" s="1"/>
  <c r="E51" i="70" a="1"/>
  <c r="E51" i="70" s="1"/>
  <c r="G421" i="55" a="1"/>
  <c r="G421" i="55" s="1"/>
  <c r="I210" i="55" a="1"/>
  <c r="I210" i="55" s="1"/>
  <c r="I604" i="55" a="1"/>
  <c r="I604" i="55" s="1"/>
  <c r="I545" i="55" a="1"/>
  <c r="I545" i="55" s="1"/>
  <c r="G477" i="55" a="1"/>
  <c r="G477" i="55" s="1"/>
  <c r="I925" i="55" a="1"/>
  <c r="I925" i="55" s="1"/>
  <c r="E51" i="15" a="1"/>
  <c r="E51" i="15" s="1"/>
  <c r="F48" i="70" a="1"/>
  <c r="F48" i="70" s="1"/>
  <c r="G343" i="55" a="1"/>
  <c r="G343" i="55" s="1"/>
  <c r="F43" i="15" a="1"/>
  <c r="F43" i="15" s="1"/>
  <c r="I721" i="55" a="1"/>
  <c r="I721" i="55" s="1"/>
  <c r="G972" i="55" a="1"/>
  <c r="G972" i="55" s="1"/>
  <c r="E54" i="15" a="1"/>
  <c r="E54" i="15" s="1"/>
  <c r="I54" i="15" s="1"/>
  <c r="G217" i="55" a="1"/>
  <c r="G217" i="55" s="1"/>
  <c r="G143" i="55" a="1"/>
  <c r="G143" i="55" s="1"/>
  <c r="K143" i="55" s="1"/>
  <c r="I501" i="55" a="1"/>
  <c r="I501" i="55" s="1"/>
  <c r="G390" i="55" a="1"/>
  <c r="G390" i="55" s="1"/>
  <c r="G566" i="55" a="1"/>
  <c r="G566" i="55" s="1"/>
  <c r="G721" i="55" a="1"/>
  <c r="G721" i="55" s="1"/>
  <c r="K721" i="55" s="1"/>
  <c r="G300" i="55" a="1"/>
  <c r="G300" i="55" s="1"/>
  <c r="G664" i="55" a="1"/>
  <c r="G664" i="55" s="1"/>
  <c r="G719" i="55" a="1"/>
  <c r="G719" i="55" s="1"/>
  <c r="K719" i="55" s="1"/>
  <c r="I172" i="55" a="1"/>
  <c r="I172" i="55" s="1"/>
  <c r="G287" i="55" a="1"/>
  <c r="G287" i="55" s="1"/>
  <c r="K287" i="55" s="1"/>
  <c r="I223" i="55" a="1"/>
  <c r="I223" i="55" s="1"/>
  <c r="I175" i="55" a="1"/>
  <c r="I175" i="55" s="1"/>
  <c r="I464" i="55" a="1"/>
  <c r="I464" i="55" s="1"/>
  <c r="I26" i="55" a="1"/>
  <c r="I26" i="55" s="1"/>
  <c r="I35" i="55" a="1"/>
  <c r="I35" i="55" s="1"/>
  <c r="I363" i="55" a="1"/>
  <c r="I363" i="55" s="1"/>
  <c r="I193" i="55" a="1"/>
  <c r="I193" i="55" s="1"/>
  <c r="I633" i="55" a="1"/>
  <c r="I633" i="55" s="1"/>
  <c r="I50" i="55" a="1"/>
  <c r="I50" i="55" s="1"/>
  <c r="I803" i="55" a="1"/>
  <c r="I803" i="55" s="1"/>
  <c r="G480" i="55" a="1"/>
  <c r="G480" i="55" s="1"/>
  <c r="K480" i="55" s="1"/>
  <c r="F48" i="15" a="1"/>
  <c r="F48" i="15" s="1"/>
  <c r="F27" i="70" a="1"/>
  <c r="F27" i="70" s="1"/>
  <c r="F56" i="70" a="1"/>
  <c r="F56" i="70" s="1"/>
  <c r="E30" i="70" a="1"/>
  <c r="E30" i="70" s="1"/>
  <c r="I380" i="55" a="1"/>
  <c r="I380" i="55" s="1"/>
  <c r="G17" i="55" a="1"/>
  <c r="G17" i="55" s="1"/>
  <c r="I775" i="55" a="1"/>
  <c r="I775" i="55" s="1"/>
  <c r="G860" i="55" a="1"/>
  <c r="G860" i="55" s="1"/>
  <c r="I442" i="55" a="1"/>
  <c r="I442" i="55" s="1"/>
  <c r="I416" i="55" a="1"/>
  <c r="I416" i="55" s="1"/>
  <c r="G948" i="55" a="1"/>
  <c r="G948" i="55" s="1"/>
  <c r="I675" i="55" a="1"/>
  <c r="I675" i="55" s="1"/>
  <c r="I872" i="55" a="1"/>
  <c r="I872" i="55" s="1"/>
  <c r="E8" i="12" a="1"/>
  <c r="E8" i="12" s="1"/>
  <c r="F24" i="70" a="1"/>
  <c r="F24" i="70" s="1"/>
  <c r="H24" i="70" s="1"/>
  <c r="F13" i="70" a="1"/>
  <c r="F13" i="70" s="1"/>
  <c r="F45" i="70" a="1"/>
  <c r="F45" i="70" s="1"/>
  <c r="E16" i="70" a="1"/>
  <c r="E16" i="70" s="1"/>
  <c r="G318" i="55" a="1"/>
  <c r="G318" i="55" s="1"/>
  <c r="K318" i="55" s="1"/>
  <c r="G262" i="55" a="1"/>
  <c r="G262" i="55" s="1"/>
  <c r="K262" i="55" s="1"/>
  <c r="I590" i="55" a="1"/>
  <c r="I590" i="55" s="1"/>
  <c r="G684" i="55" a="1"/>
  <c r="G684" i="55" s="1"/>
  <c r="I302" i="55" a="1"/>
  <c r="I302" i="55" s="1"/>
  <c r="F17" i="15" a="1"/>
  <c r="F17" i="15" s="1"/>
  <c r="E19" i="70" a="1"/>
  <c r="E19" i="70" s="1"/>
  <c r="I424" i="55" a="1"/>
  <c r="I424" i="55" s="1"/>
  <c r="G351" i="55" a="1"/>
  <c r="G351" i="55" s="1"/>
  <c r="I960" i="55" a="1"/>
  <c r="I960" i="55" s="1"/>
  <c r="G620" i="55" a="1"/>
  <c r="G620" i="55" s="1"/>
  <c r="I946" i="55" a="1"/>
  <c r="I946" i="55" s="1"/>
  <c r="I541" i="55" a="1"/>
  <c r="I541" i="55" s="1"/>
  <c r="I176" i="55" a="1"/>
  <c r="I176" i="55" s="1"/>
  <c r="I785" i="55" a="1"/>
  <c r="I785" i="55" s="1"/>
  <c r="I47" i="55" a="1"/>
  <c r="I47" i="55" s="1"/>
  <c r="G572" i="55" a="1"/>
  <c r="G572" i="55" s="1"/>
  <c r="I679" i="55" a="1"/>
  <c r="I679" i="55" s="1"/>
  <c r="I454" i="55" a="1"/>
  <c r="I454" i="55" s="1"/>
  <c r="I716" i="55" a="1"/>
  <c r="I716" i="55" s="1"/>
  <c r="I364" i="55" a="1"/>
  <c r="I364" i="55" s="1"/>
  <c r="I79" i="55" a="1"/>
  <c r="I79" i="55" s="1"/>
  <c r="I366" i="55" a="1"/>
  <c r="I366" i="55" s="1"/>
  <c r="I854" i="55" a="1"/>
  <c r="I854" i="55" s="1"/>
  <c r="I270" i="55" a="1"/>
  <c r="I270" i="55" s="1"/>
  <c r="I572" i="55" a="1"/>
  <c r="I572" i="55" s="1"/>
  <c r="G175" i="55" a="1"/>
  <c r="G175" i="55" s="1"/>
  <c r="G817" i="55" a="1"/>
  <c r="G817" i="55" s="1"/>
  <c r="G845" i="55" a="1"/>
  <c r="G845" i="55" s="1"/>
  <c r="K845" i="55" s="1"/>
  <c r="G969" i="55" a="1"/>
  <c r="G969" i="55" s="1"/>
  <c r="I309" i="55" a="1"/>
  <c r="I309" i="55" s="1"/>
  <c r="I582" i="55" a="1"/>
  <c r="I582" i="55" s="1"/>
  <c r="G805" i="55" a="1"/>
  <c r="G805" i="55" s="1"/>
  <c r="G925" i="55" a="1"/>
  <c r="G925" i="55" s="1"/>
  <c r="K925" i="55" s="1"/>
  <c r="I864" i="55" a="1"/>
  <c r="I864" i="55" s="1"/>
  <c r="E30" i="15" a="1"/>
  <c r="E30" i="15" s="1"/>
  <c r="E44" i="15" a="1"/>
  <c r="E44" i="15" s="1"/>
  <c r="F46" i="15" a="1"/>
  <c r="F46" i="15" s="1"/>
  <c r="F39" i="70" a="1"/>
  <c r="F39" i="70" s="1"/>
  <c r="E10" i="70" a="1"/>
  <c r="E10" i="70" s="1"/>
  <c r="E42" i="70" a="1"/>
  <c r="E42" i="70" s="1"/>
  <c r="I377" i="55" a="1"/>
  <c r="I377" i="55" s="1"/>
  <c r="G455" i="55" a="1"/>
  <c r="G455" i="55" s="1"/>
  <c r="I580" i="55" a="1"/>
  <c r="I580" i="55" s="1"/>
  <c r="I969" i="55" a="1"/>
  <c r="I969" i="55" s="1"/>
  <c r="G297" i="55" a="1"/>
  <c r="G297" i="55" s="1"/>
  <c r="I771" i="55" a="1"/>
  <c r="I771" i="55" s="1"/>
  <c r="I400" i="55" a="1"/>
  <c r="I400" i="55" s="1"/>
  <c r="G14" i="55" a="1"/>
  <c r="G14" i="55" s="1"/>
  <c r="G949" i="55" a="1"/>
  <c r="G949" i="55" s="1"/>
  <c r="F44" i="15" a="1"/>
  <c r="F44" i="15" s="1"/>
  <c r="F20" i="70" a="1"/>
  <c r="F20" i="70" s="1"/>
  <c r="F14" i="15" a="1"/>
  <c r="F14" i="15" s="1"/>
  <c r="E39" i="70" a="1"/>
  <c r="E39" i="70" s="1"/>
  <c r="G39" i="70" s="1"/>
  <c r="I374" i="55" a="1"/>
  <c r="I374" i="55" s="1"/>
  <c r="G548" i="55" a="1"/>
  <c r="G548" i="55" s="1"/>
  <c r="I525" i="55" a="1"/>
  <c r="I525" i="55" s="1"/>
  <c r="I556" i="55" a="1"/>
  <c r="I556" i="55" s="1"/>
  <c r="I805" i="55" a="1"/>
  <c r="I805" i="55" s="1"/>
  <c r="I839" i="55" a="1"/>
  <c r="I839" i="55" s="1"/>
  <c r="F16" i="70" a="1"/>
  <c r="F16" i="70" s="1"/>
  <c r="H16" i="70" s="1"/>
  <c r="E35" i="70" a="1"/>
  <c r="E35" i="70" s="1"/>
  <c r="G35" i="70" s="1"/>
  <c r="G527" i="55" a="1"/>
  <c r="G527" i="55" s="1"/>
  <c r="G967" i="55" a="1"/>
  <c r="G967" i="55" s="1"/>
  <c r="I477" i="55" a="1"/>
  <c r="I477" i="55" s="1"/>
  <c r="G764" i="55" a="1"/>
  <c r="G764" i="55" s="1"/>
  <c r="G221" i="55" a="1"/>
  <c r="G221" i="55" s="1"/>
  <c r="K221" i="55" s="1"/>
  <c r="G158" i="55" a="1"/>
  <c r="G158" i="55" s="1"/>
  <c r="K158" i="55" s="1"/>
  <c r="G271" i="55" a="1"/>
  <c r="G271" i="55" s="1"/>
  <c r="G681" i="55" a="1"/>
  <c r="G681" i="55" s="1"/>
  <c r="K681" i="55" s="1"/>
  <c r="G964" i="55" a="1"/>
  <c r="G964" i="55" s="1"/>
  <c r="G957" i="55" a="1"/>
  <c r="G957" i="55" s="1"/>
  <c r="G512" i="55" a="1"/>
  <c r="G512" i="55" s="1"/>
  <c r="G803" i="55" a="1"/>
  <c r="G803" i="55" s="1"/>
  <c r="K803" i="55" s="1"/>
  <c r="I811" i="55" a="1"/>
  <c r="I811" i="55" s="1"/>
  <c r="I649" i="55" a="1"/>
  <c r="I649" i="55" s="1"/>
  <c r="G917" i="55" a="1"/>
  <c r="G917" i="55" s="1"/>
  <c r="K917" i="55" s="1"/>
  <c r="I235" i="55" a="1"/>
  <c r="I235" i="55" s="1"/>
  <c r="I323" i="55" a="1"/>
  <c r="I323" i="55" s="1"/>
  <c r="I275" i="55" a="1"/>
  <c r="I275" i="55" s="1"/>
  <c r="I266" i="55" a="1"/>
  <c r="I266" i="55" s="1"/>
  <c r="I686" i="55" a="1"/>
  <c r="I686" i="55" s="1"/>
  <c r="I351" i="55" a="1"/>
  <c r="I351" i="55" s="1"/>
  <c r="I238" i="55" a="1"/>
  <c r="I238" i="55" s="1"/>
  <c r="G381" i="55" a="1"/>
  <c r="G381" i="55" s="1"/>
  <c r="F28" i="15" a="1"/>
  <c r="F28" i="15" s="1"/>
  <c r="F11" i="70" a="1"/>
  <c r="F11" i="70" s="1"/>
  <c r="F43" i="70" a="1"/>
  <c r="F43" i="70" s="1"/>
  <c r="E14" i="70" a="1"/>
  <c r="E14" i="70" s="1"/>
  <c r="E46" i="70" a="1"/>
  <c r="E46" i="70" s="1"/>
  <c r="I429" i="55" a="1"/>
  <c r="I429" i="55" s="1"/>
  <c r="I12" i="55" a="1"/>
  <c r="I12" i="55" s="1"/>
  <c r="G313" i="55" a="1"/>
  <c r="G313" i="55" s="1"/>
  <c r="G619" i="55" a="1"/>
  <c r="G619" i="55" s="1"/>
  <c r="I966" i="55" a="1"/>
  <c r="I966" i="55" s="1"/>
  <c r="I866" i="55" a="1"/>
  <c r="I866" i="55" s="1"/>
  <c r="G733" i="55" a="1"/>
  <c r="G733" i="55" s="1"/>
  <c r="I959" i="55" a="1"/>
  <c r="I959" i="55" s="1"/>
  <c r="F14" i="12" a="1"/>
  <c r="F14" i="12" s="1"/>
  <c r="F8" i="70" a="1"/>
  <c r="F8" i="70" s="1"/>
  <c r="H8" i="70" s="1"/>
  <c r="F29" i="70" a="1"/>
  <c r="F29" i="70" s="1"/>
  <c r="F59" i="70" a="1"/>
  <c r="F59" i="70" s="1"/>
  <c r="E32" i="70" a="1"/>
  <c r="E32" i="70" s="1"/>
  <c r="I898" i="55" a="1"/>
  <c r="I898" i="55" s="1"/>
  <c r="G238" i="55" a="1"/>
  <c r="G238" i="55" s="1"/>
  <c r="K238" i="55" s="1"/>
  <c r="I286" i="55" a="1"/>
  <c r="I286" i="55" s="1"/>
  <c r="I617" i="55" a="1"/>
  <c r="I617" i="55" s="1"/>
  <c r="G570" i="55" a="1"/>
  <c r="G570" i="55" s="1"/>
  <c r="G236" i="55" a="1"/>
  <c r="G236" i="55" s="1"/>
  <c r="G310" i="55" a="1"/>
  <c r="G310" i="55" s="1"/>
  <c r="I963" i="55" a="1"/>
  <c r="I963" i="55" s="1"/>
  <c r="E49" i="15" a="1"/>
  <c r="E49" i="15" s="1"/>
  <c r="F32" i="70" a="1"/>
  <c r="F32" i="70" s="1"/>
  <c r="E50" i="70" a="1"/>
  <c r="E50" i="70" s="1"/>
  <c r="G50" i="70" s="1"/>
  <c r="I316" i="55" a="1"/>
  <c r="I316" i="55" s="1"/>
  <c r="I833" i="55" a="1"/>
  <c r="I833" i="55" s="1"/>
  <c r="G513" i="55" a="1"/>
  <c r="G513" i="55" s="1"/>
  <c r="G523" i="55" a="1"/>
  <c r="G523" i="55" s="1"/>
  <c r="I827" i="55" a="1"/>
  <c r="I827" i="55" s="1"/>
  <c r="I809" i="55" a="1"/>
  <c r="I809" i="55" s="1"/>
  <c r="I325" i="55" a="1"/>
  <c r="I325" i="55" s="1"/>
  <c r="G123" i="55" a="1"/>
  <c r="G123" i="55" s="1"/>
  <c r="I19" i="55" a="1"/>
  <c r="I19" i="55" s="1"/>
  <c r="I358" i="55" a="1"/>
  <c r="I358" i="55" s="1"/>
  <c r="G248" i="55" a="1"/>
  <c r="G248" i="55" s="1"/>
  <c r="K248" i="55" s="1"/>
  <c r="G900" i="55" a="1"/>
  <c r="G900" i="55" s="1"/>
  <c r="K900" i="55" s="1"/>
  <c r="I641" i="55" a="1"/>
  <c r="I641" i="55" s="1"/>
  <c r="I269" i="55" a="1"/>
  <c r="I269" i="55" s="1"/>
  <c r="I271" i="55" a="1"/>
  <c r="I271" i="55" s="1"/>
  <c r="I123" i="55" a="1"/>
  <c r="I123" i="55" s="1"/>
  <c r="I251" i="55" a="1"/>
  <c r="I251" i="55" s="1"/>
  <c r="I664" i="55" a="1"/>
  <c r="I664" i="55" s="1"/>
  <c r="I584" i="55" a="1"/>
  <c r="I584" i="55" s="1"/>
  <c r="I813" i="55" a="1"/>
  <c r="I813" i="55" s="1"/>
  <c r="G419" i="55" a="1"/>
  <c r="G419" i="55" s="1"/>
  <c r="K419" i="55" s="1"/>
  <c r="G173" i="55" a="1"/>
  <c r="G173" i="55" s="1"/>
  <c r="K173" i="55" s="1"/>
  <c r="G945" i="55" a="1"/>
  <c r="G945" i="55" s="1"/>
  <c r="K945" i="55" s="1"/>
  <c r="G705" i="55" a="1"/>
  <c r="G705" i="55" s="1"/>
  <c r="K705" i="55" s="1"/>
  <c r="G590" i="55" a="1"/>
  <c r="G590" i="55" s="1"/>
  <c r="K590" i="55" s="1"/>
  <c r="I953" i="55" a="1"/>
  <c r="I953" i="55" s="1"/>
  <c r="I772" i="55" a="1"/>
  <c r="I772" i="55" s="1"/>
  <c r="G755" i="55" a="1"/>
  <c r="G755" i="55" s="1"/>
  <c r="I812" i="55" a="1"/>
  <c r="I812" i="55" s="1"/>
  <c r="G839" i="55" a="1"/>
  <c r="G839" i="55" s="1"/>
  <c r="K839" i="55" s="1"/>
  <c r="F9" i="12" a="1"/>
  <c r="F9" i="12" s="1"/>
  <c r="H9" i="12" s="1"/>
  <c r="E21" i="15" a="1"/>
  <c r="E21" i="15" s="1"/>
  <c r="F23" i="70" a="1"/>
  <c r="F23" i="70" s="1"/>
  <c r="F52" i="70" a="1"/>
  <c r="F52" i="70" s="1"/>
  <c r="E26" i="70" a="1"/>
  <c r="E26" i="70" s="1"/>
  <c r="E55" i="70" a="1"/>
  <c r="E55" i="70" s="1"/>
  <c r="G422" i="55" a="1"/>
  <c r="G422" i="55" s="1"/>
  <c r="G194" i="55" a="1"/>
  <c r="G194" i="55" s="1"/>
  <c r="I299" i="55" a="1"/>
  <c r="I299" i="55" s="1"/>
  <c r="G833" i="55" a="1"/>
  <c r="G833" i="55" s="1"/>
  <c r="G960" i="55" a="1"/>
  <c r="G960" i="55" s="1"/>
  <c r="I642" i="55" a="1"/>
  <c r="I642" i="55" s="1"/>
  <c r="I755" i="55" a="1"/>
  <c r="I755" i="55" s="1"/>
  <c r="G954" i="55" a="1"/>
  <c r="G954" i="55" s="1"/>
  <c r="F10" i="12" a="1"/>
  <c r="F10" i="12" s="1"/>
  <c r="F50" i="15" a="1"/>
  <c r="F50" i="15" s="1"/>
  <c r="F36" i="70" a="1"/>
  <c r="F36" i="70" s="1"/>
  <c r="E23" i="70" a="1"/>
  <c r="E23" i="70" s="1"/>
  <c r="G23" i="70" s="1"/>
  <c r="E52" i="70" a="1"/>
  <c r="E52" i="70" s="1"/>
  <c r="I964" i="55" a="1"/>
  <c r="I964" i="55" s="1"/>
  <c r="G781" i="55" a="1"/>
  <c r="G781" i="55" s="1"/>
  <c r="G295" i="55" a="1"/>
  <c r="G295" i="55" s="1"/>
  <c r="F9" i="70" a="1"/>
  <c r="F9" i="70" s="1"/>
  <c r="E12" i="70" a="1"/>
  <c r="E12" i="70" s="1"/>
  <c r="I345" i="55" a="1"/>
  <c r="I345" i="55" s="1"/>
  <c r="G394" i="55" a="1"/>
  <c r="G394" i="55" s="1"/>
  <c r="K394" i="55" s="1"/>
  <c r="I246" i="55" a="1"/>
  <c r="I246" i="55" s="1"/>
  <c r="I52" i="55" a="1"/>
  <c r="I52" i="55" s="1"/>
  <c r="I714" i="55" a="1"/>
  <c r="I714" i="55" s="1"/>
  <c r="I879" i="55" a="1"/>
  <c r="I879" i="55" s="1"/>
  <c r="G813" i="55" a="1"/>
  <c r="G813" i="55" s="1"/>
  <c r="I336" i="55" a="1"/>
  <c r="I336" i="55" s="1"/>
  <c r="G323" i="55" a="1"/>
  <c r="G323" i="55" s="1"/>
  <c r="K323" i="55" s="1"/>
  <c r="G266" i="55" a="1"/>
  <c r="G266" i="55" s="1"/>
  <c r="K266" i="55" s="1"/>
  <c r="I568" i="55" a="1"/>
  <c r="I568" i="55" s="1"/>
  <c r="G649" i="55" a="1"/>
  <c r="G649" i="55" s="1"/>
  <c r="K649" i="55" s="1"/>
  <c r="G543" i="55" a="1"/>
  <c r="G543" i="55" s="1"/>
  <c r="G604" i="55" a="1"/>
  <c r="G604" i="55" s="1"/>
  <c r="K604" i="55" s="1"/>
  <c r="G301" i="55" a="1"/>
  <c r="G301" i="55" s="1"/>
  <c r="I729" i="55" a="1"/>
  <c r="I729" i="55" s="1"/>
  <c r="G771" i="55" a="1"/>
  <c r="G771" i="55" s="1"/>
  <c r="K771" i="55" s="1"/>
  <c r="I782" i="55" a="1"/>
  <c r="I782" i="55" s="1"/>
  <c r="E31" i="15" a="1"/>
  <c r="E31" i="15" s="1"/>
  <c r="E27" i="70" a="1"/>
  <c r="E27" i="70" s="1"/>
  <c r="G27" i="70" s="1"/>
  <c r="G451" i="55" a="1"/>
  <c r="G451" i="55" s="1"/>
  <c r="I848" i="55" a="1"/>
  <c r="I848" i="55" s="1"/>
  <c r="G357" i="55" a="1"/>
  <c r="G357" i="55" s="1"/>
  <c r="I733" i="55" a="1"/>
  <c r="I733" i="55" s="1"/>
  <c r="E48" i="15" a="1"/>
  <c r="E48" i="15" s="1"/>
  <c r="I48" i="15" s="1"/>
  <c r="I276" i="55" a="1"/>
  <c r="I276" i="55" s="1"/>
  <c r="G316" i="55" a="1"/>
  <c r="G316" i="55" s="1"/>
  <c r="K316" i="55" s="1"/>
  <c r="G445" i="55" a="1"/>
  <c r="G445" i="55" s="1"/>
  <c r="K445" i="55" s="1"/>
  <c r="I283" i="55" a="1"/>
  <c r="I283" i="55" s="1"/>
  <c r="I770" i="55" a="1"/>
  <c r="I770" i="55" s="1"/>
  <c r="G65" i="55" a="1"/>
  <c r="G65" i="55" s="1"/>
  <c r="K65" i="55" s="1"/>
  <c r="I543" i="55" a="1"/>
  <c r="I543" i="55" s="1"/>
  <c r="I230" i="55" a="1"/>
  <c r="I230" i="55" s="1"/>
  <c r="G79" i="55" a="1"/>
  <c r="G79" i="55" s="1"/>
  <c r="K79" i="55" s="1"/>
  <c r="I60" i="55" a="1"/>
  <c r="I60" i="55" s="1"/>
  <c r="I263" i="55" a="1"/>
  <c r="I263" i="55" s="1"/>
  <c r="G308" i="55" a="1"/>
  <c r="G308" i="55" s="1"/>
  <c r="I324" i="55" a="1"/>
  <c r="I324" i="55" s="1"/>
  <c r="I713" i="55" a="1"/>
  <c r="I713" i="55" s="1"/>
  <c r="I407" i="55" a="1"/>
  <c r="I407" i="55" s="1"/>
  <c r="I227" i="55" a="1"/>
  <c r="I227" i="55" s="1"/>
  <c r="I912" i="55" a="1"/>
  <c r="I912" i="55" s="1"/>
  <c r="G122" i="55" a="1"/>
  <c r="G122" i="55" s="1"/>
  <c r="G461" i="55" a="1"/>
  <c r="G461" i="55" s="1"/>
  <c r="G885" i="55" a="1"/>
  <c r="G885" i="55" s="1"/>
  <c r="G370" i="55" a="1"/>
  <c r="G370" i="55" s="1"/>
  <c r="K370" i="55" s="1"/>
  <c r="F21" i="15" a="1"/>
  <c r="F21" i="15" s="1"/>
  <c r="F15" i="70" a="1"/>
  <c r="F15" i="70" s="1"/>
  <c r="F47" i="70" a="1"/>
  <c r="F47" i="70" s="1"/>
  <c r="E34" i="70" a="1"/>
  <c r="E34" i="70" s="1"/>
  <c r="I396" i="55" a="1"/>
  <c r="I396" i="55" s="1"/>
  <c r="I89" i="55" a="1"/>
  <c r="I89" i="55" s="1"/>
  <c r="G497" i="55" a="1"/>
  <c r="G497" i="55" s="1"/>
  <c r="I965" i="55" a="1"/>
  <c r="I965" i="55" s="1"/>
  <c r="I612" i="55" a="1"/>
  <c r="I612" i="55" s="1"/>
  <c r="G414" i="55" a="1"/>
  <c r="G414" i="55" s="1"/>
  <c r="G952" i="55" a="1"/>
  <c r="G952" i="55" s="1"/>
  <c r="G311" i="55" a="1"/>
  <c r="G311" i="55" s="1"/>
  <c r="F32" i="15" a="1"/>
  <c r="F32" i="15" s="1"/>
  <c r="E12" i="12" a="1"/>
  <c r="E12" i="12" s="1"/>
  <c r="F28" i="70" a="1"/>
  <c r="F28" i="70" s="1"/>
  <c r="I468" i="55" a="1"/>
  <c r="I468" i="55" s="1"/>
  <c r="I265" i="55" a="1"/>
  <c r="I265" i="55" s="1"/>
  <c r="G307" i="55" a="1"/>
  <c r="G307" i="55" s="1"/>
  <c r="G840" i="55" a="1"/>
  <c r="G840" i="55" s="1"/>
  <c r="I957" i="55" a="1"/>
  <c r="I957" i="55" s="1"/>
  <c r="I332" i="55" a="1"/>
  <c r="I332" i="55" s="1"/>
  <c r="G672" i="55" a="1"/>
  <c r="G672" i="55" s="1"/>
  <c r="K672" i="55" s="1"/>
  <c r="G729" i="55" a="1"/>
  <c r="G729" i="55" s="1"/>
  <c r="K729" i="55" s="1"/>
  <c r="I301" i="55" a="1"/>
  <c r="I301" i="55" s="1"/>
  <c r="G782" i="55" a="1"/>
  <c r="G782" i="55" s="1"/>
  <c r="F55" i="70" a="1"/>
  <c r="F55" i="70" s="1"/>
  <c r="E29" i="70" a="1"/>
  <c r="E29" i="70" s="1"/>
  <c r="G29" i="70" s="1"/>
  <c r="E59" i="70" a="1"/>
  <c r="E59" i="70" s="1"/>
  <c r="G59" i="70" s="1"/>
  <c r="I549" i="55" a="1"/>
  <c r="I549" i="55" s="1"/>
  <c r="I548" i="55" a="1"/>
  <c r="I548" i="55" s="1"/>
  <c r="F25" i="15" a="1"/>
  <c r="F25" i="15" s="1"/>
  <c r="E48" i="70" a="1"/>
  <c r="E48" i="70" s="1"/>
  <c r="G48" i="70" s="1"/>
  <c r="I307" i="55" a="1"/>
  <c r="I307" i="55" s="1"/>
  <c r="G314" i="55" a="1"/>
  <c r="G314" i="55" s="1"/>
  <c r="G585" i="55" a="1"/>
  <c r="G585" i="55" s="1"/>
  <c r="G762" i="55" a="1"/>
  <c r="G762" i="55" s="1"/>
  <c r="F18" i="70" a="1"/>
  <c r="F18" i="70" s="1"/>
  <c r="E6" i="70" a="1"/>
  <c r="E6" i="70" s="1"/>
  <c r="E37" i="70" a="1"/>
  <c r="E37" i="70" s="1"/>
  <c r="G37" i="70" s="1"/>
  <c r="G552" i="55" a="1"/>
  <c r="G552" i="55" s="1"/>
  <c r="I455" i="55" a="1"/>
  <c r="I455" i="55" s="1"/>
  <c r="I566" i="55" a="1"/>
  <c r="I566" i="55" s="1"/>
  <c r="G333" i="55" a="1"/>
  <c r="G333" i="55" s="1"/>
  <c r="G769" i="55" a="1"/>
  <c r="G769" i="55" s="1"/>
  <c r="K769" i="55" s="1"/>
  <c r="I968" i="55" a="1"/>
  <c r="I968" i="55" s="1"/>
  <c r="I311" i="55" a="1"/>
  <c r="I311" i="55" s="1"/>
  <c r="E32" i="15" a="1"/>
  <c r="E32" i="15" s="1"/>
  <c r="G32" i="15" s="1"/>
  <c r="G449" i="55" a="1"/>
  <c r="G449" i="55" s="1"/>
  <c r="I619" i="55" a="1"/>
  <c r="I619" i="55" s="1"/>
  <c r="G426" i="55" a="1"/>
  <c r="G426" i="55" s="1"/>
  <c r="F31" i="15" a="1"/>
  <c r="F31" i="15" s="1"/>
  <c r="H31" i="15" s="1"/>
  <c r="F25" i="70" a="1"/>
  <c r="F25" i="70" s="1"/>
  <c r="E28" i="70" a="1"/>
  <c r="E28" i="70" s="1"/>
  <c r="I421" i="55" a="1"/>
  <c r="I421" i="55" s="1"/>
  <c r="I66" i="55" a="1"/>
  <c r="I66" i="55" s="1"/>
  <c r="I936" i="55" a="1"/>
  <c r="I936" i="55" s="1"/>
  <c r="I203" i="55" a="1"/>
  <c r="I203" i="55" s="1"/>
  <c r="G41" i="55" a="1"/>
  <c r="G41" i="55" s="1"/>
  <c r="I285" i="55" a="1"/>
  <c r="I285" i="55" s="1"/>
  <c r="I842" i="55" a="1"/>
  <c r="I842" i="55" s="1"/>
  <c r="G464" i="55" a="1"/>
  <c r="G464" i="55" s="1"/>
  <c r="K464" i="55" s="1"/>
  <c r="G35" i="55" a="1"/>
  <c r="G35" i="55" s="1"/>
  <c r="K35" i="55" s="1"/>
  <c r="G193" i="55" a="1"/>
  <c r="G193" i="55" s="1"/>
  <c r="K193" i="55" s="1"/>
  <c r="I810" i="55" a="1"/>
  <c r="I810" i="55" s="1"/>
  <c r="I81" i="55" a="1"/>
  <c r="I81" i="55" s="1"/>
  <c r="G479" i="55" a="1"/>
  <c r="G479" i="55" s="1"/>
  <c r="G510" i="55" a="1"/>
  <c r="G510" i="55" s="1"/>
  <c r="G251" i="55" a="1"/>
  <c r="G251" i="55" s="1"/>
  <c r="K251" i="55" s="1"/>
  <c r="I885" i="55" a="1"/>
  <c r="I885" i="55" s="1"/>
  <c r="G866" i="55" a="1"/>
  <c r="G866" i="55" s="1"/>
  <c r="K866" i="55" s="1"/>
  <c r="I295" i="55" a="1"/>
  <c r="I295" i="55" s="1"/>
  <c r="F13" i="12" a="1"/>
  <c r="F13" i="12" s="1"/>
  <c r="F40" i="70" a="1"/>
  <c r="F40" i="70" s="1"/>
  <c r="H40" i="70" s="1"/>
  <c r="E43" i="70" a="1"/>
  <c r="E43" i="70" s="1"/>
  <c r="G43" i="70" s="1"/>
  <c r="I600" i="55" a="1"/>
  <c r="I600" i="55" s="1"/>
  <c r="I860" i="55" a="1"/>
  <c r="I860" i="55" s="1"/>
  <c r="I414" i="55" a="1"/>
  <c r="I414" i="55" s="1"/>
  <c r="G864" i="55" a="1"/>
  <c r="G864" i="55" s="1"/>
  <c r="K864" i="55" s="1"/>
  <c r="I359" i="55" a="1"/>
  <c r="I359" i="55" s="1"/>
  <c r="I122" i="55" a="1"/>
  <c r="I122" i="55" s="1"/>
  <c r="G325" i="55" a="1"/>
  <c r="G325" i="55" s="1"/>
  <c r="G291" i="55" a="1"/>
  <c r="G291" i="55" s="1"/>
  <c r="K291" i="55" s="1"/>
  <c r="G176" i="55" a="1"/>
  <c r="G176" i="55" s="1"/>
  <c r="K176" i="55" s="1"/>
  <c r="G265" i="55" a="1"/>
  <c r="G265" i="55" s="1"/>
  <c r="K265" i="55" s="1"/>
  <c r="G775" i="55" a="1"/>
  <c r="G775" i="55" s="1"/>
  <c r="K775" i="55" s="1"/>
  <c r="G244" i="55" a="1"/>
  <c r="G244" i="55" s="1"/>
  <c r="K244" i="55" s="1"/>
  <c r="G187" i="55" a="1"/>
  <c r="G187" i="55" s="1"/>
  <c r="K187" i="55" s="1"/>
  <c r="I890" i="55" a="1"/>
  <c r="I890" i="55" s="1"/>
  <c r="G257" i="55" a="1"/>
  <c r="G257" i="55" s="1"/>
  <c r="G276" i="55" a="1"/>
  <c r="G276" i="55" s="1"/>
  <c r="I875" i="55" a="1"/>
  <c r="I875" i="55" s="1"/>
  <c r="I308" i="55" a="1"/>
  <c r="I308" i="55" s="1"/>
  <c r="G714" i="55" a="1"/>
  <c r="G714" i="55" s="1"/>
  <c r="I274" i="55" a="1"/>
  <c r="I274" i="55" s="1"/>
  <c r="I294" i="55" a="1"/>
  <c r="I294" i="55" s="1"/>
  <c r="I333" i="55" a="1"/>
  <c r="I333" i="55" s="1"/>
  <c r="G682" i="55" a="1"/>
  <c r="G682" i="55" s="1"/>
  <c r="I334" i="55" a="1"/>
  <c r="I334" i="55" s="1"/>
  <c r="I585" i="55" a="1"/>
  <c r="I585" i="55" s="1"/>
  <c r="G302" i="55" a="1"/>
  <c r="G302" i="55" s="1"/>
  <c r="K302" i="55" s="1"/>
  <c r="I523" i="55" a="1"/>
  <c r="I523" i="55" s="1"/>
  <c r="E50" i="15" a="1"/>
  <c r="E50" i="15" s="1"/>
  <c r="I50" i="15" s="1"/>
  <c r="F57" i="70" a="1"/>
  <c r="F57" i="70" s="1"/>
  <c r="E31" i="70" a="1"/>
  <c r="E31" i="70" s="1"/>
  <c r="G413" i="55" a="1"/>
  <c r="G413" i="55" s="1"/>
  <c r="K413" i="55" s="1"/>
  <c r="F11" i="12" a="1"/>
  <c r="F11" i="12" s="1"/>
  <c r="H11" i="12" s="1"/>
  <c r="E46" i="15" a="1"/>
  <c r="E46" i="15" s="1"/>
  <c r="I46" i="15" s="1"/>
  <c r="F33" i="70" a="1"/>
  <c r="F33" i="70" s="1"/>
  <c r="E20" i="70" a="1"/>
  <c r="E20" i="70" s="1"/>
  <c r="G20" i="70" s="1"/>
  <c r="I456" i="55" a="1"/>
  <c r="I456" i="55" s="1"/>
  <c r="G961" i="55" a="1"/>
  <c r="G961" i="55" s="1"/>
  <c r="G406" i="55" a="1"/>
  <c r="G406" i="55" s="1"/>
  <c r="F51" i="15" a="1"/>
  <c r="F51" i="15" s="1"/>
  <c r="F10" i="70" a="1"/>
  <c r="F10" i="70" s="1"/>
  <c r="H10" i="70" s="1"/>
  <c r="I449" i="55" a="1"/>
  <c r="I449" i="55" s="1"/>
  <c r="I603" i="55" a="1"/>
  <c r="I603" i="55" s="1"/>
  <c r="G638" i="55" a="1"/>
  <c r="G638" i="55" s="1"/>
  <c r="E19" i="15" a="1"/>
  <c r="E19" i="15" s="1"/>
  <c r="G456" i="55" a="1"/>
  <c r="G456" i="55" s="1"/>
  <c r="E22" i="15" a="1"/>
  <c r="E22" i="15" s="1"/>
  <c r="F33" i="15" a="1"/>
  <c r="F33" i="15" s="1"/>
  <c r="E36" i="70" a="1"/>
  <c r="E36" i="70" s="1"/>
  <c r="G36" i="70" s="1"/>
  <c r="G430" i="55" a="1"/>
  <c r="G430" i="55" s="1"/>
  <c r="I461" i="55" a="1"/>
  <c r="I461" i="55" s="1"/>
  <c r="I510" i="55" a="1"/>
  <c r="I510" i="55" s="1"/>
  <c r="I956" i="55" a="1"/>
  <c r="I956" i="55" s="1"/>
  <c r="I426" i="55" a="1"/>
  <c r="I426" i="55" s="1"/>
  <c r="G644" i="55" a="1"/>
  <c r="G644" i="55" s="1"/>
  <c r="I954" i="55" a="1"/>
  <c r="I954" i="55" s="1"/>
  <c r="F8" i="12" a="1"/>
  <c r="F8" i="12" s="1"/>
  <c r="H8" i="12" s="1"/>
  <c r="E17" i="15" a="1"/>
  <c r="E17" i="15" s="1"/>
  <c r="F30" i="70" a="1"/>
  <c r="F30" i="70" s="1"/>
  <c r="H30" i="70" s="1"/>
  <c r="E17" i="70" a="1"/>
  <c r="E17" i="70" s="1"/>
  <c r="E49" i="70" a="1"/>
  <c r="E49" i="70" s="1"/>
  <c r="G468" i="55" a="1"/>
  <c r="G468" i="55" s="1"/>
  <c r="K468" i="55" s="1"/>
  <c r="F20" i="15" a="1"/>
  <c r="F20" i="15" s="1"/>
  <c r="I451" i="55" a="1"/>
  <c r="I451" i="55" s="1"/>
  <c r="I781" i="55" a="1"/>
  <c r="I781" i="55" s="1"/>
  <c r="G970" i="55" a="1"/>
  <c r="G970" i="55" s="1"/>
  <c r="K970" i="55" s="1"/>
  <c r="F12" i="12" a="1"/>
  <c r="F12" i="12" s="1"/>
  <c r="H12" i="12" s="1"/>
  <c r="E53" i="15" a="1"/>
  <c r="E53" i="15" s="1"/>
  <c r="I53" i="15" s="1"/>
  <c r="G424" i="55" a="1"/>
  <c r="G424" i="55" s="1"/>
  <c r="K424" i="55" s="1"/>
  <c r="I552" i="55" a="1"/>
  <c r="I552" i="55" s="1"/>
  <c r="G600" i="55" a="1"/>
  <c r="G600" i="55" s="1"/>
  <c r="G603" i="55" a="1"/>
  <c r="G603" i="55" s="1"/>
  <c r="F22" i="15" a="1"/>
  <c r="F22" i="15" s="1"/>
  <c r="G760" i="55" a="1"/>
  <c r="G760" i="55" s="1"/>
  <c r="K760" i="55" s="1"/>
  <c r="I214" i="55" a="1"/>
  <c r="I214" i="55" s="1"/>
  <c r="I297" i="55" a="1"/>
  <c r="I297" i="55" s="1"/>
  <c r="I948" i="55" a="1"/>
  <c r="I948" i="55" s="1"/>
  <c r="F38" i="15" a="1"/>
  <c r="F38" i="15" s="1"/>
  <c r="F41" i="70" a="1"/>
  <c r="F41" i="70" s="1"/>
  <c r="E44" i="70" a="1"/>
  <c r="E44" i="70" s="1"/>
  <c r="G784" i="55" a="1"/>
  <c r="G784" i="55" s="1"/>
  <c r="K784" i="55" s="1"/>
  <c r="G879" i="55" a="1"/>
  <c r="G879" i="55" s="1"/>
  <c r="K879" i="55" s="1"/>
  <c r="I947" i="55" a="1"/>
  <c r="I947" i="55" s="1"/>
  <c r="G903" i="55" a="1"/>
  <c r="G903" i="55" s="1"/>
  <c r="I695" i="55" a="1"/>
  <c r="I695" i="55" s="1"/>
  <c r="G584" i="55" a="1"/>
  <c r="G584" i="55" s="1"/>
  <c r="K584" i="55" s="1"/>
  <c r="I259" i="55" a="1"/>
  <c r="I259" i="55" s="1"/>
  <c r="G235" i="55" a="1"/>
  <c r="G235" i="55" s="1"/>
  <c r="K235" i="55" s="1"/>
  <c r="G275" i="55" a="1"/>
  <c r="G275" i="55" s="1"/>
  <c r="K275" i="55" s="1"/>
  <c r="G686" i="55" a="1"/>
  <c r="G686" i="55" s="1"/>
  <c r="K686" i="55" s="1"/>
  <c r="G811" i="55" a="1"/>
  <c r="G811" i="55" s="1"/>
  <c r="K811" i="55" s="1"/>
  <c r="I101" i="55" a="1"/>
  <c r="I101" i="55" s="1"/>
  <c r="G214" i="55" a="1"/>
  <c r="G214" i="55" s="1"/>
  <c r="G298" i="55" a="1"/>
  <c r="G298" i="55" s="1"/>
  <c r="K298" i="55" s="1"/>
  <c r="I837" i="55" a="1"/>
  <c r="I837" i="55" s="1"/>
  <c r="I314" i="55" a="1"/>
  <c r="I314" i="55" s="1"/>
  <c r="G400" i="55" a="1"/>
  <c r="G400" i="55" s="1"/>
  <c r="K400" i="55" s="1"/>
  <c r="G959" i="55" a="1"/>
  <c r="G959" i="55" s="1"/>
  <c r="K959" i="55" s="1"/>
  <c r="F53" i="70" a="1"/>
  <c r="F53" i="70" s="1"/>
  <c r="H53" i="70" s="1"/>
  <c r="E56" i="70" a="1"/>
  <c r="E56" i="70" s="1"/>
  <c r="G56" i="70" s="1"/>
  <c r="G366" i="55" a="1"/>
  <c r="G366" i="55" s="1"/>
  <c r="K366" i="55" s="1"/>
  <c r="G677" i="55" a="1"/>
  <c r="G677" i="55" s="1"/>
  <c r="K677" i="55" s="1"/>
  <c r="I300" i="55" a="1"/>
  <c r="I300" i="55" s="1"/>
  <c r="F7" i="12" a="1"/>
  <c r="F7" i="12" s="1"/>
  <c r="G509" i="55" a="1"/>
  <c r="G509" i="55" s="1"/>
  <c r="K509" i="55" s="1"/>
  <c r="I217" i="55" a="1"/>
  <c r="I217" i="55" s="1"/>
  <c r="G947" i="55" a="1"/>
  <c r="G947" i="55" s="1"/>
  <c r="K947" i="55" s="1"/>
  <c r="I415" i="55" a="1"/>
  <c r="I415" i="55" s="1"/>
  <c r="I570" i="55" a="1"/>
  <c r="I570" i="55" s="1"/>
  <c r="I241" i="55" a="1"/>
  <c r="I241" i="55" s="1"/>
  <c r="G364" i="55" a="1"/>
  <c r="G364" i="55" s="1"/>
  <c r="K364" i="55" s="1"/>
  <c r="I479" i="55" a="1"/>
  <c r="I479" i="55" s="1"/>
  <c r="I381" i="55" a="1"/>
  <c r="I381" i="55" s="1"/>
  <c r="I348" i="55" a="1"/>
  <c r="I348" i="55" s="1"/>
  <c r="G81" i="55" a="1"/>
  <c r="G81" i="55" s="1"/>
  <c r="K81" i="55" s="1"/>
  <c r="I34" i="55" a="1"/>
  <c r="I34" i="55" s="1"/>
  <c r="I903" i="55" a="1"/>
  <c r="I903" i="55" s="1"/>
  <c r="I41" i="55" a="1"/>
  <c r="I41" i="55" s="1"/>
  <c r="I17" i="55" a="1"/>
  <c r="I17" i="55" s="1"/>
  <c r="I194" i="55" a="1"/>
  <c r="I194" i="55" s="1"/>
  <c r="I257" i="55" a="1"/>
  <c r="I257" i="55" s="1"/>
  <c r="G282" i="55" a="1"/>
  <c r="G282" i="55" s="1"/>
  <c r="K282" i="55" s="1"/>
  <c r="G210" i="55" a="1"/>
  <c r="G210" i="55" s="1"/>
  <c r="K210" i="55" s="1"/>
  <c r="G294" i="55" a="1"/>
  <c r="G294" i="55" s="1"/>
  <c r="G953" i="55" a="1"/>
  <c r="G953" i="55" s="1"/>
  <c r="K953" i="55" s="1"/>
  <c r="F31" i="70" a="1"/>
  <c r="F31" i="70" s="1"/>
  <c r="H31" i="70" s="1"/>
  <c r="E18" i="70" a="1"/>
  <c r="E18" i="70" s="1"/>
  <c r="G18" i="70" s="1"/>
  <c r="G344" i="55" a="1"/>
  <c r="G344" i="55" s="1"/>
  <c r="K344" i="55" s="1"/>
  <c r="I430" i="55" a="1"/>
  <c r="I430" i="55" s="1"/>
  <c r="I648" i="55" a="1"/>
  <c r="I648" i="55" s="1"/>
  <c r="G848" i="55" a="1"/>
  <c r="G848" i="55" s="1"/>
  <c r="K848" i="55" s="1"/>
  <c r="I583" i="55" a="1"/>
  <c r="I583" i="55" s="1"/>
  <c r="I682" i="55" a="1"/>
  <c r="I682" i="55" s="1"/>
  <c r="G332" i="55" a="1"/>
  <c r="G332" i="55" s="1"/>
  <c r="K332" i="55" s="1"/>
  <c r="G687" i="55" a="1"/>
  <c r="G687" i="55" s="1"/>
  <c r="G962" i="55" a="1"/>
  <c r="G962" i="55" s="1"/>
  <c r="E52" i="15" a="1"/>
  <c r="E52" i="15" s="1"/>
  <c r="F12" i="70" a="1"/>
  <c r="F12" i="70" s="1"/>
  <c r="H12" i="70" s="1"/>
  <c r="F44" i="70" a="1"/>
  <c r="F44" i="70" s="1"/>
  <c r="H44" i="70" s="1"/>
  <c r="E20" i="15" a="1"/>
  <c r="E20" i="15" s="1"/>
  <c r="I497" i="55" a="1"/>
  <c r="I497" i="55" s="1"/>
  <c r="G869" i="55" a="1"/>
  <c r="G869" i="55" s="1"/>
  <c r="I310" i="55" a="1"/>
  <c r="I310" i="55" s="1"/>
  <c r="I684" i="55" a="1"/>
  <c r="I684" i="55" s="1"/>
  <c r="G968" i="55" a="1"/>
  <c r="G968" i="55" s="1"/>
  <c r="I639" i="55" a="1"/>
  <c r="I639" i="55" s="1"/>
  <c r="I513" i="55" a="1"/>
  <c r="I513" i="55" s="1"/>
  <c r="I620" i="55" a="1"/>
  <c r="I620" i="55" s="1"/>
  <c r="G312" i="55" a="1"/>
  <c r="G312" i="55" s="1"/>
  <c r="K312" i="55" s="1"/>
  <c r="F42" i="70" a="1"/>
  <c r="F42" i="70" s="1"/>
  <c r="H42" i="70" s="1"/>
  <c r="E13" i="70" a="1"/>
  <c r="E13" i="70" s="1"/>
  <c r="G13" i="70" s="1"/>
  <c r="E45" i="70" a="1"/>
  <c r="E45" i="70" s="1"/>
  <c r="G45" i="70" s="1"/>
  <c r="G377" i="55" a="1"/>
  <c r="G377" i="55" s="1"/>
  <c r="K377" i="55" s="1"/>
  <c r="E15" i="15" a="1"/>
  <c r="E15" i="15" s="1"/>
  <c r="E24" i="15" a="1"/>
  <c r="E24" i="15" s="1"/>
  <c r="I472" i="55" a="1"/>
  <c r="I472" i="55" s="1"/>
  <c r="I555" i="55" a="1"/>
  <c r="I555" i="55" s="1"/>
  <c r="I869" i="55" a="1"/>
  <c r="I869" i="55" s="1"/>
  <c r="G812" i="55" a="1"/>
  <c r="G812" i="55" s="1"/>
  <c r="K812" i="55" s="1"/>
  <c r="F34" i="70" a="1"/>
  <c r="F34" i="70" s="1"/>
  <c r="H34" i="70" s="1"/>
  <c r="E21" i="70" a="1"/>
  <c r="E21" i="70" s="1"/>
  <c r="G21" i="70" s="1"/>
  <c r="G396" i="55" a="1"/>
  <c r="G396" i="55" s="1"/>
  <c r="K396" i="55" s="1"/>
  <c r="I847" i="55" a="1"/>
  <c r="I847" i="55" s="1"/>
  <c r="I967" i="55" a="1"/>
  <c r="I967" i="55" s="1"/>
  <c r="I303" i="55" a="1"/>
  <c r="I303" i="55" s="1"/>
  <c r="I687" i="55" a="1"/>
  <c r="I687" i="55" s="1"/>
  <c r="I962" i="55" a="1"/>
  <c r="I962" i="55" s="1"/>
  <c r="F22" i="70" a="1"/>
  <c r="F22" i="70" s="1"/>
  <c r="H22" i="70" s="1"/>
  <c r="E9" i="70" a="1"/>
  <c r="E9" i="70" s="1"/>
  <c r="G9" i="70" s="1"/>
  <c r="E41" i="70" a="1"/>
  <c r="E41" i="70" s="1"/>
  <c r="G429" i="55" a="1"/>
  <c r="G429" i="55" s="1"/>
  <c r="K429" i="55" s="1"/>
  <c r="I638" i="55" a="1"/>
  <c r="I638" i="55" s="1"/>
  <c r="I313" i="55" a="1"/>
  <c r="I313" i="55" s="1"/>
  <c r="G956" i="55" a="1"/>
  <c r="G956" i="55" s="1"/>
  <c r="K956" i="55" s="1"/>
  <c r="I512" i="55" a="1"/>
  <c r="I512" i="55" s="1"/>
  <c r="E13" i="12" a="1"/>
  <c r="E13" i="12" s="1"/>
  <c r="G13" i="12" s="1"/>
  <c r="F54" i="70" a="1"/>
  <c r="F54" i="70" s="1"/>
  <c r="E57" i="70" a="1"/>
  <c r="E57" i="70" s="1"/>
  <c r="G57" i="70" s="1"/>
  <c r="G854" i="55" a="1"/>
  <c r="G854" i="55" s="1"/>
  <c r="K854" i="55" s="1"/>
  <c r="G348" i="55" a="1"/>
  <c r="G348" i="55" s="1"/>
  <c r="G34" i="55" a="1"/>
  <c r="G34" i="55" s="1"/>
  <c r="I107" i="55" a="1"/>
  <c r="I107" i="55" s="1"/>
  <c r="I119" i="55" a="1"/>
  <c r="I119" i="55" s="1"/>
  <c r="G810" i="55" a="1"/>
  <c r="G810" i="55" s="1"/>
  <c r="K810" i="55" s="1"/>
  <c r="I622" i="55" a="1"/>
  <c r="I622" i="55" s="1"/>
  <c r="G26" i="55" a="1"/>
  <c r="G26" i="55" s="1"/>
  <c r="K26" i="55" s="1"/>
  <c r="G363" i="55" a="1"/>
  <c r="G363" i="55" s="1"/>
  <c r="K363" i="55" s="1"/>
  <c r="I140" i="55" a="1"/>
  <c r="I140" i="55" s="1"/>
  <c r="G617" i="55" a="1"/>
  <c r="G617" i="55" s="1"/>
  <c r="K617" i="55" s="1"/>
  <c r="G890" i="55" a="1"/>
  <c r="G890" i="55" s="1"/>
  <c r="K890" i="55" s="1"/>
  <c r="E43" i="15" a="1"/>
  <c r="E43" i="15" s="1"/>
  <c r="G889" i="55" a="1"/>
  <c r="G889" i="55" s="1"/>
  <c r="I715" i="55" a="1"/>
  <c r="I715" i="55" s="1"/>
  <c r="I961" i="55" a="1"/>
  <c r="I961" i="55" s="1"/>
  <c r="I644" i="55" a="1"/>
  <c r="I644" i="55" s="1"/>
  <c r="I406" i="55" a="1"/>
  <c r="I406" i="55" s="1"/>
  <c r="E11" i="70" a="1"/>
  <c r="E11" i="70" s="1"/>
  <c r="G11" i="70" s="1"/>
  <c r="G409" i="55" a="1"/>
  <c r="G409" i="55" s="1"/>
  <c r="G633" i="55" a="1"/>
  <c r="G633" i="55" s="1"/>
  <c r="K633" i="55" s="1"/>
  <c r="G303" i="55" a="1"/>
  <c r="G303" i="55" s="1"/>
  <c r="I952" i="55" a="1"/>
  <c r="I952" i="55" s="1"/>
  <c r="E47" i="15" a="1"/>
  <c r="E47" i="15" s="1"/>
  <c r="G246" i="55" a="1"/>
  <c r="G246" i="55" s="1"/>
  <c r="K246" i="55" s="1"/>
  <c r="G241" i="55" a="1"/>
  <c r="G241" i="55" s="1"/>
  <c r="G230" i="55" a="1"/>
  <c r="G230" i="55" s="1"/>
  <c r="K230" i="55" s="1"/>
  <c r="G274" i="55" a="1"/>
  <c r="G274" i="55" s="1"/>
  <c r="K274" i="55" s="1"/>
  <c r="G648" i="55" a="1"/>
  <c r="G648" i="55" s="1"/>
  <c r="G299" i="55" a="1"/>
  <c r="G299" i="55" s="1"/>
  <c r="K299" i="55" s="1"/>
  <c r="G47" i="55" a="1"/>
  <c r="G47" i="55" s="1"/>
  <c r="K47" i="55" s="1"/>
  <c r="I236" i="55" a="1"/>
  <c r="I236" i="55" s="1"/>
  <c r="G716" i="55" a="1"/>
  <c r="G716" i="55" s="1"/>
  <c r="K716" i="55" s="1"/>
  <c r="I846" i="55" a="1"/>
  <c r="I846" i="55" s="1"/>
  <c r="G568" i="55" a="1"/>
  <c r="G568" i="55" s="1"/>
  <c r="K568" i="55" s="1"/>
  <c r="I696" i="55" a="1"/>
  <c r="I696" i="55" s="1"/>
  <c r="I99" i="55" a="1"/>
  <c r="I99" i="55" s="1"/>
  <c r="G203" i="55" a="1"/>
  <c r="G203" i="55" s="1"/>
  <c r="K203" i="55" s="1"/>
  <c r="G119" i="55" a="1"/>
  <c r="G119" i="55" s="1"/>
  <c r="G958" i="55" a="1"/>
  <c r="G958" i="55" s="1"/>
  <c r="G478" i="55" a="1"/>
  <c r="G478" i="55" s="1"/>
  <c r="K478" i="55" s="1"/>
  <c r="I971" i="55" a="1"/>
  <c r="I971" i="55" s="1"/>
  <c r="G442" i="55" a="1"/>
  <c r="G442" i="55" s="1"/>
  <c r="K442" i="55" s="1"/>
  <c r="G416" i="55" a="1"/>
  <c r="G416" i="55" s="1"/>
  <c r="K416" i="55" s="1"/>
  <c r="I958" i="55" a="1"/>
  <c r="I958" i="55" s="1"/>
  <c r="I764" i="55" a="1"/>
  <c r="I764" i="55" s="1"/>
  <c r="I762" i="55" a="1"/>
  <c r="I762" i="55" s="1"/>
  <c r="D13" i="39"/>
  <c r="F47" i="15" a="1"/>
  <c r="F47" i="15" s="1"/>
  <c r="E15" i="70" a="1"/>
  <c r="E15" i="70" s="1"/>
  <c r="G15" i="70" s="1"/>
  <c r="E47" i="70" a="1"/>
  <c r="E47" i="70" s="1"/>
  <c r="G47" i="70" s="1"/>
  <c r="G955" i="55" a="1"/>
  <c r="G955" i="55" s="1"/>
  <c r="K955" i="55" s="1"/>
  <c r="E6" i="12" a="1"/>
  <c r="E6" i="12" s="1"/>
  <c r="F17" i="70" a="1"/>
  <c r="F17" i="70" s="1"/>
  <c r="H17" i="70" s="1"/>
  <c r="F49" i="70" a="1"/>
  <c r="F49" i="70" s="1"/>
  <c r="H49" i="70" s="1"/>
  <c r="I422" i="55" a="1"/>
  <c r="I422" i="55" s="1"/>
  <c r="G837" i="55" a="1"/>
  <c r="G837" i="55" s="1"/>
  <c r="K837" i="55" s="1"/>
  <c r="I840" i="55" a="1"/>
  <c r="I840" i="55" s="1"/>
  <c r="G582" i="55" a="1"/>
  <c r="G582" i="55" s="1"/>
  <c r="K582" i="55" s="1"/>
  <c r="F49" i="15" a="1"/>
  <c r="F49" i="15" s="1"/>
  <c r="E14" i="12" a="1"/>
  <c r="E14" i="12" s="1"/>
  <c r="G14" i="12" s="1"/>
  <c r="F26" i="70" a="1"/>
  <c r="F26" i="70" s="1"/>
  <c r="H26" i="70" s="1"/>
  <c r="I527" i="55" a="1"/>
  <c r="I527" i="55" s="1"/>
  <c r="I469" i="55" a="1"/>
  <c r="I469" i="55" s="1"/>
  <c r="I496" i="55" a="1"/>
  <c r="I496" i="55" s="1"/>
  <c r="F19" i="15" a="1"/>
  <c r="F19" i="15" s="1"/>
  <c r="H19" i="15" s="1"/>
  <c r="E10" i="15" a="1"/>
  <c r="E10" i="15" s="1"/>
  <c r="E23" i="15" a="1"/>
  <c r="E23" i="15" s="1"/>
  <c r="E40" i="15" a="1"/>
  <c r="E40" i="15" s="1"/>
  <c r="I343" i="55" a="1"/>
  <c r="I343" i="55" s="1"/>
  <c r="I390" i="55" a="1"/>
  <c r="I390" i="55" s="1"/>
  <c r="G715" i="55" a="1"/>
  <c r="G715" i="55" s="1"/>
  <c r="K715" i="55" s="1"/>
  <c r="G309" i="55" a="1"/>
  <c r="G309" i="55" s="1"/>
  <c r="K309" i="55" s="1"/>
  <c r="I889" i="55" a="1"/>
  <c r="I889" i="55" s="1"/>
  <c r="I972" i="55" a="1"/>
  <c r="I972" i="55" s="1"/>
  <c r="I14" i="55" a="1"/>
  <c r="I14" i="55" s="1"/>
  <c r="I949" i="55" a="1"/>
  <c r="I949" i="55" s="1"/>
  <c r="E28" i="15" a="1"/>
  <c r="E28" i="15" s="1"/>
  <c r="F14" i="70" a="1"/>
  <c r="F14" i="70" s="1"/>
  <c r="H14" i="70" s="1"/>
  <c r="F46" i="70" a="1"/>
  <c r="F46" i="70" s="1"/>
  <c r="H46" i="70" s="1"/>
  <c r="E33" i="70" a="1"/>
  <c r="E33" i="70" s="1"/>
  <c r="G33" i="70" s="1"/>
  <c r="I409" i="55" a="1"/>
  <c r="I409" i="55" s="1"/>
  <c r="G549" i="55" a="1"/>
  <c r="G549" i="55" s="1"/>
  <c r="K549" i="55" s="1"/>
  <c r="G380" i="55" a="1"/>
  <c r="G380" i="55" s="1"/>
  <c r="K380" i="55" s="1"/>
  <c r="G227" i="55" a="1"/>
  <c r="G227" i="55" s="1"/>
  <c r="K227" i="55" s="1"/>
  <c r="I357" i="55" a="1"/>
  <c r="I357" i="55" s="1"/>
  <c r="G334" i="55" a="1"/>
  <c r="G334" i="55" s="1"/>
  <c r="K334" i="55" s="1"/>
  <c r="F30" i="15" a="1"/>
  <c r="F30" i="15" s="1"/>
  <c r="E7" i="12" a="1"/>
  <c r="E7" i="12" s="1"/>
  <c r="G7" i="12" s="1"/>
  <c r="E14" i="15" a="1"/>
  <c r="E14" i="15" s="1"/>
  <c r="G14" i="15" s="1"/>
  <c r="G469" i="55" a="1"/>
  <c r="G469" i="55" s="1"/>
  <c r="F23" i="15" a="1"/>
  <c r="F23" i="15" s="1"/>
  <c r="E25" i="15" a="1"/>
  <c r="E25" i="15" s="1"/>
  <c r="E33" i="15" a="1"/>
  <c r="E33" i="15" s="1"/>
  <c r="G33" i="15" s="1"/>
  <c r="G772" i="55" a="1"/>
  <c r="G772" i="55" s="1"/>
  <c r="K772" i="55" s="1"/>
  <c r="F52" i="15" a="1"/>
  <c r="F52" i="15" s="1"/>
  <c r="F7" i="70" a="1"/>
  <c r="F7" i="70" s="1"/>
  <c r="H7" i="70" s="1"/>
  <c r="E10" i="12" a="1"/>
  <c r="E10" i="12" s="1"/>
  <c r="G10" i="12" s="1"/>
  <c r="F38" i="70" a="1"/>
  <c r="F38" i="70" s="1"/>
  <c r="H38" i="70" s="1"/>
  <c r="G496" i="55" a="1"/>
  <c r="G496" i="55" s="1"/>
  <c r="G601" i="55" a="1"/>
  <c r="G601" i="55" s="1"/>
  <c r="F15" i="15" a="1"/>
  <c r="F15" i="15" s="1"/>
  <c r="E54" i="70" a="1"/>
  <c r="E54" i="70" s="1"/>
  <c r="G54" i="70" s="1"/>
  <c r="F12" i="15" a="1"/>
  <c r="F12" i="15" s="1"/>
  <c r="F51" i="70" a="1"/>
  <c r="F51" i="70" s="1"/>
  <c r="H51" i="70" s="1"/>
  <c r="E25" i="70" a="1"/>
  <c r="E25" i="70" s="1"/>
  <c r="G25" i="70" s="1"/>
  <c r="F10" i="15" a="1"/>
  <c r="F10" i="15" s="1"/>
  <c r="F40" i="15" a="1"/>
  <c r="F40" i="15" s="1"/>
  <c r="F24" i="15" a="1"/>
  <c r="F24" i="15" s="1"/>
  <c r="H24" i="15" s="1"/>
  <c r="E12" i="15" a="1"/>
  <c r="E12" i="15" s="1"/>
  <c r="G374" i="55" a="1"/>
  <c r="G374" i="55" s="1"/>
  <c r="K374" i="55" s="1"/>
  <c r="I601" i="55" a="1"/>
  <c r="I601" i="55" s="1"/>
  <c r="F41" i="15" a="1"/>
  <c r="F41" i="15" s="1"/>
  <c r="E36" i="15" a="1"/>
  <c r="E36" i="15" s="1"/>
  <c r="F36" i="15" a="1"/>
  <c r="F36" i="15" s="1"/>
  <c r="G519" i="55" a="1"/>
  <c r="G519" i="55" s="1"/>
  <c r="K519" i="55" s="1"/>
  <c r="F58" i="70" a="1"/>
  <c r="F58" i="70" s="1"/>
  <c r="H58" i="70" s="1"/>
  <c r="K798" i="55"/>
  <c r="K250" i="55"/>
  <c r="K703" i="55"/>
  <c r="H26" i="47"/>
  <c r="H24" i="47"/>
  <c r="I24" i="47"/>
  <c r="H18" i="56"/>
  <c r="D26" i="56"/>
  <c r="A26" i="56"/>
  <c r="A22" i="56"/>
  <c r="D22" i="56"/>
  <c r="D24" i="56"/>
  <c r="A24" i="56"/>
  <c r="E30" i="47"/>
  <c r="G3" i="47"/>
  <c r="C29" i="47"/>
  <c r="I17" i="71"/>
  <c r="I18" i="71" s="1"/>
  <c r="C14" i="39"/>
  <c r="K701" i="55" l="1"/>
  <c r="K179" i="55"/>
  <c r="K16" i="55"/>
  <c r="K833" i="55"/>
  <c r="K834" i="55"/>
  <c r="K48" i="55"/>
  <c r="K456" i="55"/>
  <c r="K505" i="55"/>
  <c r="J50" i="15"/>
  <c r="K792" i="55"/>
  <c r="K648" i="55"/>
  <c r="K278" i="55"/>
  <c r="K576" i="55"/>
  <c r="K154" i="55"/>
  <c r="K133" i="55"/>
  <c r="K600" i="55"/>
  <c r="K960" i="55"/>
  <c r="K373" i="55"/>
  <c r="K84" i="55"/>
  <c r="K932" i="55"/>
  <c r="K327" i="55"/>
  <c r="K305" i="55"/>
  <c r="K241" i="55"/>
  <c r="K303" i="55"/>
  <c r="K348" i="55"/>
  <c r="G20" i="15"/>
  <c r="K294" i="55"/>
  <c r="K714" i="55"/>
  <c r="K325" i="55"/>
  <c r="G28" i="70"/>
  <c r="H21" i="15"/>
  <c r="G52" i="70"/>
  <c r="K175" i="55"/>
  <c r="G19" i="70"/>
  <c r="K268" i="55"/>
  <c r="K141" i="55"/>
  <c r="K777" i="55"/>
  <c r="K96" i="55"/>
  <c r="K331" i="55"/>
  <c r="K73" i="55"/>
  <c r="K13" i="55"/>
  <c r="K91" i="55"/>
  <c r="K736" i="55"/>
  <c r="K802" i="55"/>
  <c r="K528" i="55"/>
  <c r="K782" i="55"/>
  <c r="K813" i="55"/>
  <c r="K567" i="55"/>
  <c r="K908" i="55"/>
  <c r="K783" i="55"/>
  <c r="K662" i="55"/>
  <c r="K59" i="55"/>
  <c r="K253" i="55"/>
  <c r="K483" i="55"/>
  <c r="K888" i="55"/>
  <c r="H32" i="70"/>
  <c r="K215" i="55"/>
  <c r="G41" i="70"/>
  <c r="K968" i="55"/>
  <c r="K603" i="55"/>
  <c r="H39" i="43"/>
  <c r="H40" i="43" s="1"/>
  <c r="I26" i="47"/>
  <c r="K496" i="55"/>
  <c r="H40" i="15"/>
  <c r="H36" i="15"/>
  <c r="K469" i="55"/>
  <c r="K119" i="55"/>
  <c r="K34" i="55"/>
  <c r="K214" i="55"/>
  <c r="H22" i="15"/>
  <c r="K276" i="55"/>
  <c r="H55" i="70"/>
  <c r="K817" i="55"/>
  <c r="K245" i="55"/>
  <c r="K67" i="55"/>
  <c r="K229" i="55"/>
  <c r="K142" i="55"/>
  <c r="K61" i="55"/>
  <c r="K628" i="55"/>
  <c r="K659" i="55"/>
  <c r="K836" i="55"/>
  <c r="K607" i="55"/>
  <c r="K773" i="55"/>
  <c r="K233" i="55"/>
  <c r="K465" i="55"/>
  <c r="K112" i="55"/>
  <c r="K45" i="55"/>
  <c r="K920" i="55"/>
  <c r="K393" i="55"/>
  <c r="H18" i="71"/>
  <c r="H19" i="71" s="1"/>
  <c r="K958" i="55"/>
  <c r="K689" i="55"/>
  <c r="K473" i="55"/>
  <c r="K862" i="55"/>
  <c r="H54" i="70"/>
  <c r="I52" i="15"/>
  <c r="G49" i="70"/>
  <c r="G19" i="15"/>
  <c r="K479" i="55"/>
  <c r="K41" i="55"/>
  <c r="K426" i="55"/>
  <c r="K314" i="55"/>
  <c r="K307" i="55"/>
  <c r="G12" i="12"/>
  <c r="K414" i="55"/>
  <c r="H15" i="70"/>
  <c r="K461" i="55"/>
  <c r="G12" i="70"/>
  <c r="K194" i="55"/>
  <c r="H52" i="70"/>
  <c r="K570" i="55"/>
  <c r="I974" i="55"/>
  <c r="I975" i="55" s="1"/>
  <c r="H43" i="70"/>
  <c r="K957" i="55"/>
  <c r="K967" i="55"/>
  <c r="K548" i="55"/>
  <c r="H20" i="70"/>
  <c r="G10" i="70"/>
  <c r="K684" i="55"/>
  <c r="G16" i="70"/>
  <c r="G8" i="12"/>
  <c r="K17" i="55"/>
  <c r="H27" i="70"/>
  <c r="K664" i="55"/>
  <c r="K390" i="55"/>
  <c r="K343" i="55"/>
  <c r="K477" i="55"/>
  <c r="K421" i="55"/>
  <c r="H19" i="70"/>
  <c r="K675" i="55"/>
  <c r="K965" i="55"/>
  <c r="K545" i="55"/>
  <c r="K336" i="55"/>
  <c r="K286" i="55"/>
  <c r="K847" i="55"/>
  <c r="K525" i="55"/>
  <c r="G7" i="70"/>
  <c r="K872" i="55"/>
  <c r="K642" i="55"/>
  <c r="K292" i="55"/>
  <c r="K809" i="55"/>
  <c r="K501" i="55"/>
  <c r="K247" i="55"/>
  <c r="K264" i="55"/>
  <c r="K842" i="55"/>
  <c r="K52" i="55"/>
  <c r="K432" i="55"/>
  <c r="H21" i="70"/>
  <c r="K696" i="55"/>
  <c r="K448" i="55"/>
  <c r="K95" i="55"/>
  <c r="K846" i="55"/>
  <c r="K204" i="55"/>
  <c r="K641" i="55"/>
  <c r="K838" i="55"/>
  <c r="K98" i="55"/>
  <c r="K740" i="55"/>
  <c r="K172" i="55"/>
  <c r="K228" i="55"/>
  <c r="K804" i="55"/>
  <c r="K330" i="55"/>
  <c r="K108" i="55"/>
  <c r="K139" i="55"/>
  <c r="K57" i="55"/>
  <c r="K389" i="55"/>
  <c r="K494" i="55"/>
  <c r="K450" i="55"/>
  <c r="K654" i="55"/>
  <c r="K656" i="55"/>
  <c r="K815" i="55"/>
  <c r="K829" i="55"/>
  <c r="K678" i="55"/>
  <c r="K202" i="55"/>
  <c r="K418" i="55"/>
  <c r="K315" i="55"/>
  <c r="K873" i="55"/>
  <c r="K136" i="55"/>
  <c r="K388" i="55"/>
  <c r="K880" i="55"/>
  <c r="K547" i="55"/>
  <c r="K147" i="55"/>
  <c r="K30" i="55"/>
  <c r="K487" i="55"/>
  <c r="K29" i="55"/>
  <c r="K337" i="55"/>
  <c r="K439" i="55"/>
  <c r="K446" i="55"/>
  <c r="K768" i="55"/>
  <c r="K54" i="55"/>
  <c r="K189" i="55"/>
  <c r="K897" i="55"/>
  <c r="K76" i="55"/>
  <c r="K874" i="55"/>
  <c r="K871" i="55"/>
  <c r="K482" i="55"/>
  <c r="K508" i="55"/>
  <c r="K923" i="55"/>
  <c r="K618" i="55"/>
  <c r="K539" i="55"/>
  <c r="K44" i="55"/>
  <c r="K554" i="55"/>
  <c r="K372" i="55"/>
  <c r="K657" i="55"/>
  <c r="K546" i="55"/>
  <c r="K856" i="55"/>
  <c r="K190" i="55"/>
  <c r="K177" i="55"/>
  <c r="K500" i="55"/>
  <c r="K453" i="55"/>
  <c r="K901" i="55"/>
  <c r="K530" i="55"/>
  <c r="K475" i="55"/>
  <c r="K354" i="55"/>
  <c r="K887" i="55"/>
  <c r="K902" i="55"/>
  <c r="K676" i="55"/>
  <c r="K72" i="55"/>
  <c r="K910" i="55"/>
  <c r="K859" i="55"/>
  <c r="K428" i="55"/>
  <c r="K629" i="55"/>
  <c r="K857" i="55"/>
  <c r="K260" i="55"/>
  <c r="K877" i="55"/>
  <c r="K148" i="55"/>
  <c r="K498" i="55"/>
  <c r="K909" i="55"/>
  <c r="K166" i="55"/>
  <c r="K182" i="55"/>
  <c r="K192" i="55"/>
  <c r="K403" i="55"/>
  <c r="K440" i="55"/>
  <c r="G58" i="70"/>
  <c r="G36" i="15"/>
  <c r="K889" i="55"/>
  <c r="K962" i="55"/>
  <c r="H7" i="12"/>
  <c r="K903" i="55"/>
  <c r="G44" i="70"/>
  <c r="G17" i="70"/>
  <c r="H33" i="15"/>
  <c r="K638" i="55"/>
  <c r="K682" i="55"/>
  <c r="K257" i="55"/>
  <c r="H18" i="70"/>
  <c r="H32" i="15"/>
  <c r="K122" i="55"/>
  <c r="K357" i="55"/>
  <c r="G31" i="15"/>
  <c r="K301" i="55"/>
  <c r="H9" i="70"/>
  <c r="H10" i="12"/>
  <c r="K422" i="55"/>
  <c r="H23" i="70"/>
  <c r="G32" i="70"/>
  <c r="H14" i="12"/>
  <c r="H11" i="70"/>
  <c r="K964" i="55"/>
  <c r="K527" i="55"/>
  <c r="K455" i="55"/>
  <c r="H39" i="70"/>
  <c r="K620" i="55"/>
  <c r="H45" i="70"/>
  <c r="K300" i="55"/>
  <c r="K972" i="55"/>
  <c r="H48" i="70"/>
  <c r="G51" i="70"/>
  <c r="G11" i="12"/>
  <c r="K713" i="55"/>
  <c r="K898" i="55"/>
  <c r="K50" i="55"/>
  <c r="K269" i="55"/>
  <c r="K663" i="55"/>
  <c r="K971" i="55"/>
  <c r="G53" i="70"/>
  <c r="K770" i="55"/>
  <c r="H35" i="70"/>
  <c r="K556" i="55"/>
  <c r="K583" i="55"/>
  <c r="K234" i="55"/>
  <c r="K324" i="55"/>
  <c r="K415" i="55"/>
  <c r="K66" i="55"/>
  <c r="K223" i="55"/>
  <c r="K89" i="55"/>
  <c r="G9" i="12"/>
  <c r="K785" i="55"/>
  <c r="K536" i="55"/>
  <c r="K60" i="55"/>
  <c r="K882" i="55"/>
  <c r="K776" i="55"/>
  <c r="K410" i="55"/>
  <c r="K946" i="55"/>
  <c r="K744" i="55"/>
  <c r="K912" i="55"/>
  <c r="K462" i="55"/>
  <c r="K690" i="55"/>
  <c r="K219" i="55"/>
  <c r="K441" i="55"/>
  <c r="K797" i="55"/>
  <c r="K15" i="55"/>
  <c r="K346" i="55"/>
  <c r="K653" i="55"/>
  <c r="K401" i="55"/>
  <c r="K861" i="55"/>
  <c r="K492" i="55"/>
  <c r="K51" i="55"/>
  <c r="K195" i="55"/>
  <c r="K742" i="55"/>
  <c r="K691" i="55"/>
  <c r="K655" i="55"/>
  <c r="K261" i="55"/>
  <c r="K565" i="55"/>
  <c r="K130" i="55"/>
  <c r="K709" i="55"/>
  <c r="K650" i="55"/>
  <c r="K924" i="55"/>
  <c r="K611" i="55"/>
  <c r="K25" i="55"/>
  <c r="K459" i="55"/>
  <c r="K55" i="55"/>
  <c r="K706" i="55"/>
  <c r="K614" i="55"/>
  <c r="K843" i="55"/>
  <c r="K766" i="55"/>
  <c r="K613" i="55"/>
  <c r="K335" i="55"/>
  <c r="K255" i="55"/>
  <c r="K522" i="55"/>
  <c r="K553" i="55"/>
  <c r="K490" i="55"/>
  <c r="K865" i="55"/>
  <c r="K937" i="55"/>
  <c r="K467" i="55"/>
  <c r="K224" i="55"/>
  <c r="K934" i="55"/>
  <c r="K379" i="55"/>
  <c r="K824" i="55"/>
  <c r="K911" i="55"/>
  <c r="K826" i="55"/>
  <c r="K933" i="55"/>
  <c r="K132" i="55"/>
  <c r="K146" i="55"/>
  <c r="K593" i="55"/>
  <c r="K437" i="55"/>
  <c r="K858" i="55"/>
  <c r="K562" i="55"/>
  <c r="K436" i="55"/>
  <c r="I16" i="47"/>
  <c r="I17" i="47" s="1"/>
  <c r="K601" i="55"/>
  <c r="G40" i="15"/>
  <c r="G24" i="15"/>
  <c r="K687" i="55"/>
  <c r="H41" i="70"/>
  <c r="H20" i="15"/>
  <c r="K644" i="55"/>
  <c r="G22" i="15"/>
  <c r="K406" i="55"/>
  <c r="H33" i="70"/>
  <c r="G31" i="70"/>
  <c r="H13" i="12"/>
  <c r="H25" i="70"/>
  <c r="K449" i="55"/>
  <c r="K552" i="55"/>
  <c r="K762" i="55"/>
  <c r="K311" i="55"/>
  <c r="G34" i="70"/>
  <c r="K295" i="55"/>
  <c r="K954" i="55"/>
  <c r="G55" i="70"/>
  <c r="G21" i="15"/>
  <c r="K755" i="55"/>
  <c r="K123" i="55"/>
  <c r="K523" i="55"/>
  <c r="K310" i="55"/>
  <c r="H59" i="70"/>
  <c r="K619" i="55"/>
  <c r="G46" i="70"/>
  <c r="K764" i="55"/>
  <c r="K949" i="55"/>
  <c r="K297" i="55"/>
  <c r="K969" i="55"/>
  <c r="H13" i="70"/>
  <c r="K860" i="55"/>
  <c r="G30" i="70"/>
  <c r="I51" i="15"/>
  <c r="G22" i="70"/>
  <c r="K963" i="55"/>
  <c r="K541" i="55"/>
  <c r="K936" i="55"/>
  <c r="K827" i="55"/>
  <c r="K789" i="55"/>
  <c r="G24" i="70"/>
  <c r="K283" i="55"/>
  <c r="K345" i="55"/>
  <c r="K580" i="55"/>
  <c r="K407" i="55"/>
  <c r="K454" i="55"/>
  <c r="K285" i="55"/>
  <c r="K722" i="55"/>
  <c r="K695" i="55"/>
  <c r="K328" i="55"/>
  <c r="G40" i="70"/>
  <c r="K915" i="55"/>
  <c r="K707" i="55"/>
  <c r="K875" i="55"/>
  <c r="K207" i="55"/>
  <c r="K938" i="55"/>
  <c r="K140" i="55"/>
  <c r="K634" i="55"/>
  <c r="K101" i="55"/>
  <c r="K341" i="55"/>
  <c r="K249" i="55"/>
  <c r="K317" i="55"/>
  <c r="K329" i="55"/>
  <c r="K199" i="55"/>
  <c r="K499" i="55"/>
  <c r="K710" i="55"/>
  <c r="K751" i="55"/>
  <c r="K801" i="55"/>
  <c r="K746" i="55"/>
  <c r="K595" i="55"/>
  <c r="K693" i="55"/>
  <c r="K596" i="55"/>
  <c r="K398" i="55"/>
  <c r="K758" i="55"/>
  <c r="K646" i="55"/>
  <c r="K284" i="55"/>
  <c r="K632" i="55"/>
  <c r="K378" i="55"/>
  <c r="K349" i="55"/>
  <c r="K533" i="55"/>
  <c r="K502" i="55"/>
  <c r="K405" i="55"/>
  <c r="K520" i="55"/>
  <c r="K919" i="55"/>
  <c r="K540" i="55"/>
  <c r="K793" i="55"/>
  <c r="K53" i="55"/>
  <c r="K516" i="55"/>
  <c r="K518" i="55"/>
  <c r="K747" i="55"/>
  <c r="K514" i="55"/>
  <c r="K127" i="55"/>
  <c r="K128" i="55"/>
  <c r="K550" i="55"/>
  <c r="K918" i="55"/>
  <c r="K70" i="55"/>
  <c r="K538" i="55"/>
  <c r="K930" i="55"/>
  <c r="K796" i="55"/>
  <c r="K581" i="55"/>
  <c r="K155" i="55"/>
  <c r="K365" i="55"/>
  <c r="K150" i="55"/>
  <c r="K161" i="55"/>
  <c r="K594" i="55"/>
  <c r="K33" i="55"/>
  <c r="K616" i="55"/>
  <c r="K597" i="55"/>
  <c r="K820" i="55"/>
  <c r="K431" i="55"/>
  <c r="K144" i="55"/>
  <c r="K362" i="55"/>
  <c r="K574" i="55"/>
  <c r="K615" i="55"/>
  <c r="K587" i="55"/>
  <c r="K124" i="55"/>
  <c r="K117" i="55"/>
  <c r="K743" i="55"/>
  <c r="K326" i="55"/>
  <c r="K647" i="55"/>
  <c r="K697" i="55"/>
  <c r="K893" i="55"/>
  <c r="K37" i="55"/>
  <c r="K669" i="55"/>
  <c r="K939" i="55"/>
  <c r="K178" i="55"/>
  <c r="K732" i="55"/>
  <c r="K631" i="55"/>
  <c r="K74" i="55"/>
  <c r="K484" i="55"/>
  <c r="K183" i="55"/>
  <c r="K466" i="55"/>
  <c r="K447" i="55"/>
  <c r="K683" i="55"/>
  <c r="K115" i="55"/>
  <c r="K819" i="55"/>
  <c r="K532" i="55"/>
  <c r="K126" i="55"/>
  <c r="K737" i="55"/>
  <c r="K606" i="55"/>
  <c r="I53" i="42"/>
  <c r="I47" i="15"/>
  <c r="K409" i="55"/>
  <c r="K869" i="55"/>
  <c r="K430" i="55"/>
  <c r="K961" i="55"/>
  <c r="H57" i="70"/>
  <c r="K510" i="55"/>
  <c r="K333" i="55"/>
  <c r="K585" i="55"/>
  <c r="K840" i="55"/>
  <c r="H28" i="70"/>
  <c r="K952" i="55"/>
  <c r="K497" i="55"/>
  <c r="H47" i="70"/>
  <c r="K885" i="55"/>
  <c r="K308" i="55"/>
  <c r="K451" i="55"/>
  <c r="K543" i="55"/>
  <c r="K781" i="55"/>
  <c r="H36" i="70"/>
  <c r="G26" i="70"/>
  <c r="K513" i="55"/>
  <c r="K236" i="55"/>
  <c r="H29" i="70"/>
  <c r="K733" i="55"/>
  <c r="K313" i="55"/>
  <c r="G14" i="70"/>
  <c r="K381" i="55"/>
  <c r="K512" i="55"/>
  <c r="K271" i="55"/>
  <c r="H14" i="15"/>
  <c r="K14" i="55"/>
  <c r="G42" i="70"/>
  <c r="I44" i="15"/>
  <c r="K805" i="55"/>
  <c r="K572" i="55"/>
  <c r="K351" i="55"/>
  <c r="K948" i="55"/>
  <c r="H56" i="70"/>
  <c r="K566" i="55"/>
  <c r="K217" i="55"/>
  <c r="F45" i="15"/>
  <c r="H50" i="70"/>
  <c r="K612" i="55"/>
  <c r="K966" i="55"/>
  <c r="K358" i="55"/>
  <c r="K359" i="55"/>
  <c r="K263" i="55"/>
  <c r="K555" i="55"/>
  <c r="K206" i="55"/>
  <c r="K472" i="55"/>
  <c r="H37" i="70"/>
  <c r="K145" i="55"/>
  <c r="K841" i="55"/>
  <c r="K153" i="55"/>
  <c r="G38" i="70"/>
  <c r="K19" i="55"/>
  <c r="K679" i="55"/>
  <c r="K542" i="55"/>
  <c r="K622" i="55"/>
  <c r="K639" i="55"/>
  <c r="K107" i="55"/>
  <c r="K605" i="55"/>
  <c r="G8" i="70"/>
  <c r="K99" i="55"/>
  <c r="K463" i="55"/>
  <c r="K209" i="55"/>
  <c r="K270" i="55"/>
  <c r="K666" i="55"/>
  <c r="K216" i="55"/>
  <c r="K49" i="55"/>
  <c r="K573" i="55"/>
  <c r="K40" i="55"/>
  <c r="K198" i="55"/>
  <c r="K808" i="55"/>
  <c r="K20" i="55"/>
  <c r="K36" i="55"/>
  <c r="K259" i="55"/>
  <c r="K231" i="55"/>
  <c r="K940" i="55"/>
  <c r="K427" i="55"/>
  <c r="K524" i="55"/>
  <c r="K367" i="55"/>
  <c r="K267" i="55"/>
  <c r="K557" i="55"/>
  <c r="K211" i="55"/>
  <c r="K23" i="55"/>
  <c r="K558" i="55"/>
  <c r="K237" i="55"/>
  <c r="K162" i="55"/>
  <c r="K43" i="55"/>
  <c r="K423" i="55"/>
  <c r="K935" i="55"/>
  <c r="K279" i="55"/>
  <c r="K692" i="55"/>
  <c r="K42" i="55"/>
  <c r="K476" i="55"/>
  <c r="K608" i="55"/>
  <c r="K723" i="55"/>
  <c r="K563" i="55"/>
  <c r="K728" i="55"/>
  <c r="K22" i="55"/>
  <c r="K458" i="55"/>
  <c r="K338" i="55"/>
  <c r="K97" i="55"/>
  <c r="K457" i="55"/>
  <c r="K186" i="55"/>
  <c r="K31" i="55"/>
  <c r="K571" i="55"/>
  <c r="K185" i="55"/>
  <c r="K181" i="55"/>
  <c r="K586" i="55"/>
  <c r="K77" i="55"/>
  <c r="K599" i="55"/>
  <c r="K926" i="55"/>
  <c r="K790" i="55"/>
  <c r="K544" i="55"/>
  <c r="K916" i="55"/>
  <c r="K800" i="55"/>
  <c r="K551" i="55"/>
  <c r="K383" i="55"/>
  <c r="K116" i="55"/>
  <c r="K254" i="55"/>
  <c r="K778" i="55"/>
  <c r="K852" i="55"/>
  <c r="K727" i="55"/>
  <c r="K731" i="55"/>
  <c r="K830" i="55"/>
  <c r="K868" i="55"/>
  <c r="K753" i="55"/>
  <c r="K891" i="55"/>
  <c r="K825" i="55"/>
  <c r="K537" i="55"/>
  <c r="K434" i="55"/>
  <c r="K78" i="55"/>
  <c r="K197" i="55"/>
  <c r="K951" i="55"/>
  <c r="K806" i="55"/>
  <c r="K180" i="55"/>
  <c r="K135" i="55"/>
  <c r="K114" i="55"/>
  <c r="H30" i="56"/>
  <c r="H41" i="15"/>
  <c r="H42" i="15" s="1"/>
  <c r="F42" i="15"/>
  <c r="G12" i="15"/>
  <c r="G13" i="15" s="1"/>
  <c r="E13" i="15"/>
  <c r="H10" i="15"/>
  <c r="H11" i="15" s="1"/>
  <c r="F11" i="15"/>
  <c r="F13" i="15"/>
  <c r="H12" i="15"/>
  <c r="H13" i="15" s="1"/>
  <c r="F16" i="15"/>
  <c r="H15" i="15"/>
  <c r="H16" i="15" s="1"/>
  <c r="G25" i="15"/>
  <c r="G26" i="15" s="1"/>
  <c r="E26" i="15"/>
  <c r="H23" i="15"/>
  <c r="F34" i="15"/>
  <c r="H30" i="15"/>
  <c r="G28" i="15"/>
  <c r="E29" i="15"/>
  <c r="E27" i="15"/>
  <c r="G23" i="15"/>
  <c r="E11" i="15"/>
  <c r="G10" i="15"/>
  <c r="E16" i="12"/>
  <c r="E17" i="12" s="1"/>
  <c r="G6" i="12"/>
  <c r="I43" i="15"/>
  <c r="E45" i="15"/>
  <c r="I45" i="15" s="1"/>
  <c r="E16" i="15"/>
  <c r="G15" i="15"/>
  <c r="F39" i="15"/>
  <c r="H38" i="15"/>
  <c r="E18" i="15"/>
  <c r="G17" i="15"/>
  <c r="G6" i="70"/>
  <c r="E61" i="70"/>
  <c r="E62" i="70" s="1"/>
  <c r="H25" i="15"/>
  <c r="H26" i="15" s="1"/>
  <c r="F26" i="15"/>
  <c r="F27" i="15" s="1"/>
  <c r="I49" i="15"/>
  <c r="F29" i="15"/>
  <c r="H28" i="15"/>
  <c r="G30" i="15"/>
  <c r="G34" i="15" s="1"/>
  <c r="E34" i="15"/>
  <c r="F18" i="15"/>
  <c r="H18" i="15" s="1"/>
  <c r="H17" i="15"/>
  <c r="H6" i="12"/>
  <c r="F16" i="12"/>
  <c r="F17" i="12" s="1"/>
  <c r="H6" i="70"/>
  <c r="F61" i="70"/>
  <c r="F62" i="70" s="1"/>
  <c r="E39" i="15"/>
  <c r="G39" i="15" s="1"/>
  <c r="G38" i="15"/>
  <c r="G974" i="55"/>
  <c r="G975" i="55" s="1"/>
  <c r="K12" i="55"/>
  <c r="G41" i="15"/>
  <c r="G42" i="15" s="1"/>
  <c r="E42" i="15"/>
  <c r="H35" i="15"/>
  <c r="H37" i="15" s="1"/>
  <c r="F37" i="15"/>
  <c r="E37" i="15"/>
  <c r="G35" i="15"/>
  <c r="G37" i="15" s="1"/>
  <c r="A32" i="56"/>
  <c r="H16" i="12" l="1"/>
  <c r="G16" i="12"/>
  <c r="G11" i="15"/>
  <c r="L12" i="15"/>
  <c r="I19" i="71"/>
  <c r="I20" i="71" s="1"/>
  <c r="H27" i="15"/>
  <c r="H29" i="15"/>
  <c r="J42" i="15"/>
  <c r="G61" i="70"/>
  <c r="E55" i="15"/>
  <c r="H39" i="15"/>
  <c r="H20" i="71"/>
  <c r="H21" i="71" s="1"/>
  <c r="K974" i="55"/>
  <c r="K975" i="55" s="1"/>
  <c r="G27" i="15"/>
  <c r="H61" i="70"/>
  <c r="G18" i="15"/>
  <c r="H17" i="47"/>
  <c r="H18" i="47" s="1"/>
  <c r="G29" i="15"/>
  <c r="F55" i="15"/>
  <c r="G16" i="15"/>
  <c r="L15" i="15"/>
  <c r="H34" i="15"/>
  <c r="H55" i="15" s="1"/>
  <c r="J34" i="15"/>
  <c r="I21" i="71" l="1"/>
  <c r="I22" i="71" s="1"/>
  <c r="G55" i="15"/>
  <c r="H57" i="15" s="1"/>
  <c r="F57" i="15"/>
  <c r="I18" i="47"/>
  <c r="I19" i="47" s="1"/>
  <c r="H22" i="71"/>
  <c r="H23" i="71" s="1"/>
  <c r="I23" i="71" l="1"/>
  <c r="I24" i="71" s="1"/>
  <c r="H19" i="47"/>
  <c r="H20" i="47" s="1"/>
  <c r="H24" i="71"/>
  <c r="H25" i="71" s="1"/>
  <c r="I25" i="71" l="1"/>
  <c r="I26" i="71" s="1"/>
  <c r="H26" i="71"/>
  <c r="H27" i="71" s="1"/>
  <c r="I20" i="47"/>
  <c r="I21" i="47" s="1"/>
  <c r="I27" i="71" l="1"/>
  <c r="I28" i="71" s="1"/>
  <c r="H21" i="47"/>
  <c r="H22" i="47" s="1"/>
  <c r="H28" i="71"/>
  <c r="H29" i="71" s="1"/>
  <c r="I22" i="47" l="1"/>
  <c r="I23" i="47" s="1"/>
  <c r="I29" i="71"/>
  <c r="I30" i="71" s="1"/>
  <c r="H23" i="47" l="1"/>
  <c r="H30" i="71"/>
  <c r="H31" i="71" s="1"/>
  <c r="I31" i="71" l="1"/>
  <c r="I32" i="71" s="1"/>
  <c r="H32" i="71" l="1"/>
  <c r="H33" i="71" s="1"/>
  <c r="I33" i="71" l="1"/>
  <c r="I34" i="71" s="1"/>
  <c r="H34" i="71" l="1"/>
  <c r="H35" i="71" s="1"/>
  <c r="I35" i="71" l="1"/>
  <c r="I36" i="71" s="1"/>
  <c r="H36" i="71" l="1"/>
  <c r="H37" i="71" s="1"/>
  <c r="I37" i="71" l="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<sst xmlns="http://schemas.openxmlformats.org/spreadsheetml/2006/main" count="36235" uniqueCount="2195">
  <si>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</si>
  <si>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</si>
  <si>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</si>
  <si>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</si>
  <si>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</si>
  <si>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</si>
  <si>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</si>
  <si>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</si>
  <si>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</si>
  <si>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</si>
  <si>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</si>
  <si>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</si>
  <si>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</si>
  <si>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</si>
  <si>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</si>
  <si>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</si>
  <si>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</si>
  <si>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</si>
  <si>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</si>
  <si>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</si>
  <si>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</si>
  <si>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</si>
  <si>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</si>
  <si>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</si>
  <si>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</si>
  <si>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</si>
  <si>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</si>
  <si>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</si>
  <si>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</si>
  <si>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</si>
  <si>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</si>
  <si>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</si>
  <si>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</si>
  <si>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</si>
  <si>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</si>
  <si>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</si>
  <si>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</si>
  <si>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</si>
  <si>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</si>
  <si>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</si>
  <si>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</si>
  <si>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</si>
  <si>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</si>
  <si>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</si>
  <si>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</si>
  <si>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</si>
  <si>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</si>
  <si>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</si>
  <si>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</si>
  <si>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</si>
  <si>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</si>
  <si>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</si>
  <si>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</si>
  <si>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</si>
  <si>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</si>
  <si>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</si>
  <si>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</si>
  <si>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</si>
  <si>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</si>
  <si>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</si>
  <si>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</si>
  <si>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</si>
  <si>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</si>
  <si>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</si>
  <si>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</si>
  <si>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</si>
  <si>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</si>
  <si>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</si>
  <si>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</si>
  <si>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</si>
  <si>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</si>
  <si>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</si>
  <si>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</si>
  <si>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</si>
  <si>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</si>
  <si>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</si>
  <si>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</si>
  <si>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</si>
  <si>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</si>
  <si>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</si>
  <si>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</si>
  <si>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</si>
  <si>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</si>
  <si>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</si>
  <si>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</si>
  <si>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</si>
  <si>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</si>
  <si>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</si>
  <si>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</si>
  <si>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</si>
  <si>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</si>
  <si>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</si>
  <si>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</si>
  <si>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</si>
  <si>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</si>
  <si>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</si>
  <si>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</si>
  <si>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</si>
  <si>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</si>
  <si>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</si>
  <si>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</si>
  <si>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</si>
  <si>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</si>
  <si>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</si>
  <si>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</si>
  <si>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</si>
  <si>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</si>
  <si>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</si>
  <si>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</si>
  <si>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</si>
  <si>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</si>
  <si>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</si>
  <si>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</si>
  <si>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</si>
  <si>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</si>
  <si>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</si>
  <si>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</si>
  <si>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</si>
  <si>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</si>
  <si>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</si>
  <si>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</si>
  <si>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</si>
  <si>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</si>
  <si>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</si>
  <si>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</si>
  <si>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</si>
  <si>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</si>
  <si>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</si>
  <si>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</si>
  <si>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</si>
  <si>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</si>
  <si>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</si>
  <si>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</si>
  <si>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</si>
  <si>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</si>
  <si>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</si>
  <si>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</si>
  <si>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</si>
  <si>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</si>
  <si>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</si>
  <si>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</si>
  <si>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</si>
  <si>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</si>
  <si>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</si>
  <si>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</si>
  <si>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</si>
  <si>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</si>
  <si>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</si>
  <si>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</si>
  <si>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</si>
  <si>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</si>
  <si>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</si>
  <si>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</si>
  <si>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</si>
  <si>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</si>
  <si>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</si>
  <si>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</si>
  <si>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</si>
  <si>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</si>
  <si>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</si>
  <si>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</si>
  <si>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</si>
  <si>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</si>
  <si>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</si>
  <si>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</si>
  <si>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</si>
  <si>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</si>
  <si>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</si>
  <si>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</si>
  <si>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</si>
  <si>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</si>
  <si>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</si>
  <si>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</si>
  <si>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</si>
  <si>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</si>
  <si>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</si>
  <si>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</si>
  <si>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</si>
  <si>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</si>
  <si>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</si>
  <si>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</si>
  <si>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</si>
  <si>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</si>
  <si>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</si>
  <si>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</si>
  <si>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</si>
  <si>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</si>
  <si>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</si>
  <si>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</si>
  <si>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</si>
  <si>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</si>
  <si>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</si>
  <si>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</si>
  <si>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</si>
  <si>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</si>
  <si>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</si>
  <si>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</si>
  <si>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</si>
  <si>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</si>
  <si>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</si>
  <si>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</si>
  <si>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</si>
  <si>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</si>
  <si>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</si>
  <si>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</si>
  <si>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</si>
  <si>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</si>
  <si>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</si>
  <si>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</si>
  <si>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</si>
  <si>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</si>
  <si>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</si>
  <si>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</si>
  <si>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</si>
  <si>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</si>
  <si>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</si>
  <si>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</si>
  <si>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</si>
  <si>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</si>
  <si>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</si>
  <si>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</si>
  <si>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</si>
  <si>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</si>
  <si>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</si>
  <si>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</si>
  <si>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</si>
  <si>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</si>
  <si>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</si>
  <si>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</si>
  <si>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</si>
  <si>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</si>
  <si>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</si>
  <si>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</si>
  <si>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</si>
  <si>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</si>
  <si>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</si>
  <si>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</si>
  <si>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</si>
  <si>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</si>
  <si>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</si>
  <si>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</si>
  <si>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</si>
  <si>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</si>
  <si>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</si>
  <si>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</si>
  <si>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</si>
  <si>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</si>
  <si>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</si>
  <si>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</si>
  <si>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</si>
  <si>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</si>
  <si>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</si>
  <si>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</si>
  <si>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</si>
  <si>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</si>
  <si>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</si>
  <si>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</si>
  <si>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</si>
  <si>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</si>
  <si>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</si>
  <si>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</si>
  <si>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</si>
  <si>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</si>
  <si>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</si>
  <si>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</si>
  <si>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</si>
  <si>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</si>
  <si>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</si>
  <si>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</si>
  <si>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</si>
  <si>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</si>
  <si>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</si>
  <si>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</si>
  <si>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</si>
  <si>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</si>
  <si>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</si>
  <si>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</si>
  <si>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</si>
  <si>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</si>
  <si>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</si>
  <si>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</si>
  <si>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</si>
  <si>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</si>
  <si>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</si>
  <si>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</si>
  <si>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</si>
  <si>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</si>
  <si>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</si>
  <si>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</si>
  <si>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</si>
  <si>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</si>
  <si>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</si>
  <si>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</si>
  <si>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</si>
  <si>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</si>
  <si>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</si>
  <si>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</si>
  <si>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</si>
  <si>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</si>
  <si>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</si>
  <si>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</si>
  <si>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</si>
  <si>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</si>
  <si>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</si>
  <si>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</si>
  <si>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</si>
  <si>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</si>
  <si>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</si>
  <si>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</si>
  <si>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</si>
  <si>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</si>
  <si>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</si>
  <si>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</si>
  <si>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</si>
  <si>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</si>
  <si>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</si>
  <si>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</si>
  <si>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</si>
  <si>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</si>
  <si>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</si>
  <si>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</si>
  <si>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</si>
  <si>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</si>
  <si>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</si>
  <si>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</si>
  <si>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</si>
  <si>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</si>
  <si>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</si>
  <si>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</si>
  <si>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</si>
  <si>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</si>
  <si>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</si>
  <si>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</si>
  <si>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</si>
  <si>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</si>
  <si>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</si>
  <si>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</si>
  <si>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</si>
  <si>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</si>
  <si>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</si>
  <si>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</si>
  <si>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</si>
  <si>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</si>
  <si>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</si>
  <si>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</si>
  <si>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</si>
  <si>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</si>
  <si>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</si>
  <si>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</si>
  <si>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</si>
  <si>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</si>
  <si>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</si>
  <si>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</si>
  <si>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</si>
  <si>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</si>
  <si>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</si>
  <si>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</si>
  <si>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</si>
  <si>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</si>
  <si>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</si>
  <si>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</si>
  <si>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</si>
  <si>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</si>
  <si>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</si>
  <si>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</si>
  <si>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</si>
  <si>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</si>
  <si>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</si>
  <si>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</si>
  <si>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</si>
  <si>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</si>
  <si>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</si>
  <si>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</si>
  <si>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</si>
  <si>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</si>
  <si>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</si>
  <si>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</si>
  <si>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</si>
  <si>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</si>
  <si>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</si>
  <si>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</si>
  <si>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</si>
  <si>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</si>
  <si>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</si>
  <si>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</si>
  <si>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</si>
  <si>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</si>
  <si>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</si>
  <si>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</si>
  <si>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</si>
  <si>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</si>
  <si>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</si>
  <si>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</si>
  <si>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</si>
  <si>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</si>
  <si>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</si>
  <si>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</si>
  <si>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</si>
  <si>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</si>
  <si>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</si>
  <si>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</si>
  <si>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</si>
  <si>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</si>
  <si>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</si>
  <si>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</si>
  <si>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</si>
  <si>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</si>
  <si>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</si>
  <si>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</si>
  <si>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</si>
  <si>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</si>
  <si>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</si>
  <si>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</si>
  <si>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</si>
  <si>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</si>
  <si>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</si>
  <si>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</si>
  <si>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</si>
  <si>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</si>
  <si>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</si>
  <si>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</si>
  <si>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</si>
  <si>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</si>
  <si>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</si>
  <si>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</si>
  <si>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</si>
  <si>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</si>
  <si>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</si>
  <si>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</si>
  <si>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</si>
  <si>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</si>
  <si>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</si>
  <si>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</si>
  <si>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</si>
  <si>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</si>
  <si>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</si>
  <si>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</si>
  <si>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</si>
  <si>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</si>
  <si>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</si>
  <si>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</si>
  <si>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</si>
  <si>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</si>
  <si>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</si>
  <si>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</si>
  <si>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</si>
  <si>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</si>
  <si>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</si>
  <si>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</si>
  <si>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</si>
  <si>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</si>
  <si>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</si>
  <si>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</si>
  <si>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</si>
  <si>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</si>
  <si>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</si>
  <si>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</si>
  <si>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</si>
  <si>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</si>
  <si>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</si>
  <si>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</si>
  <si>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</si>
  <si>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</si>
  <si>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</si>
  <si>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</si>
  <si>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</si>
  <si>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</si>
  <si>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</si>
  <si>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</si>
  <si>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</si>
  <si>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</si>
  <si>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</si>
  <si>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</si>
  <si>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</si>
  <si>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</si>
  <si>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</si>
  <si>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</si>
  <si>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</si>
  <si>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</si>
  <si>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</si>
  <si>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</si>
  <si>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</si>
  <si>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</si>
  <si>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</si>
  <si>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</si>
  <si>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</si>
  <si>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</si>
  <si>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</si>
  <si>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</si>
  <si>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</si>
  <si>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</si>
  <si>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</si>
  <si>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</si>
  <si>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</si>
  <si>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</si>
  <si>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</si>
  <si>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</si>
  <si>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</si>
  <si>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</si>
  <si>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</si>
  <si>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</si>
  <si>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</si>
  <si>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</si>
  <si>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</si>
  <si>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</si>
  <si>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</si>
  <si>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</si>
  <si>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</si>
  <si>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</si>
  <si>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</si>
  <si>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</si>
  <si>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</si>
  <si>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</si>
  <si>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</si>
  <si>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</si>
  <si>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</si>
  <si>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</si>
  <si>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</si>
  <si>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</si>
  <si>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</si>
  <si>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</si>
  <si>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</si>
  <si>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</si>
  <si>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</si>
  <si>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</si>
  <si>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</si>
  <si>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</si>
  <si>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</si>
  <si>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</si>
  <si>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</si>
  <si>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</si>
  <si>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</si>
  <si>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</si>
  <si>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</si>
  <si>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</si>
  <si>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</si>
  <si>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</si>
  <si>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</si>
  <si>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</si>
  <si>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</si>
  <si>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</si>
  <si>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</si>
  <si>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</si>
  <si>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</si>
  <si>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</si>
  <si>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</si>
  <si>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</si>
  <si>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</si>
  <si>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</si>
  <si>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</si>
  <si>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</si>
  <si>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</si>
  <si>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</si>
  <si>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</si>
  <si>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</si>
  <si>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</si>
  <si>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</si>
  <si>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</si>
  <si>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</si>
  <si>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</si>
  <si>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</si>
  <si>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</si>
  <si>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</si>
  <si>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</si>
  <si>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</si>
  <si>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</si>
  <si>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</si>
  <si>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</si>
  <si>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</si>
  <si>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</si>
  <si>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</si>
  <si>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</si>
  <si>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</si>
  <si>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</si>
  <si>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</si>
  <si>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</si>
  <si>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</si>
  <si>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</si>
  <si>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</si>
  <si>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</si>
  <si>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</si>
  <si>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</si>
  <si>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</si>
  <si>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</si>
  <si>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</si>
  <si>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</si>
  <si>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</si>
  <si>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</si>
  <si>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</si>
  <si>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</si>
  <si>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</si>
  <si>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</si>
  <si>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</si>
  <si>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</si>
  <si>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</si>
  <si>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</si>
  <si>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</si>
  <si>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</si>
  <si>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</si>
  <si>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</si>
  <si>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</si>
  <si>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</si>
  <si>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</si>
  <si>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</si>
  <si>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</si>
  <si>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</si>
  <si>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</si>
  <si>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</si>
  <si>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</si>
  <si>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</si>
  <si>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</si>
  <si>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</si>
  <si>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</si>
  <si>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</si>
  <si>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</si>
  <si>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</si>
  <si>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</si>
  <si>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</si>
  <si>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</si>
  <si>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</si>
  <si>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</si>
  <si>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</si>
  <si>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</si>
  <si>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</si>
  <si>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</si>
  <si>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</si>
  <si>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</si>
  <si>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</si>
  <si>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</si>
  <si>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</si>
  <si>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</si>
  <si>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</si>
  <si>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</si>
  <si>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</si>
  <si>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</si>
  <si>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</si>
  <si>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</si>
  <si>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</si>
  <si>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</si>
  <si>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</si>
  <si>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</si>
  <si>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</si>
  <si>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</si>
  <si>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</si>
  <si>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</si>
  <si>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</si>
  <si>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</si>
  <si>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</si>
  <si>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</si>
  <si>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</si>
  <si>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</si>
  <si>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</si>
  <si>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</si>
  <si>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</si>
  <si>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</si>
  <si>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</si>
  <si>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</si>
  <si>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</si>
  <si>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</si>
  <si>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</si>
  <si>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</si>
  <si>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</si>
  <si>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</si>
  <si>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</si>
  <si>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</si>
  <si>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</si>
  <si>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</si>
  <si>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</si>
  <si>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</si>
  <si>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</si>
  <si>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</si>
  <si>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</si>
  <si>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</si>
  <si>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</si>
  <si>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</si>
  <si>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</si>
  <si>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</si>
  <si>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</si>
  <si>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</si>
  <si>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</si>
  <si>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</si>
  <si>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</si>
  <si>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</si>
  <si>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</si>
  <si>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</si>
  <si>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</si>
  <si>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</si>
  <si>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</si>
  <si>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</si>
  <si>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</si>
  <si>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</si>
  <si>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</si>
  <si>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</si>
  <si>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</si>
  <si>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</si>
  <si>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</si>
  <si>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</si>
  <si>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</si>
  <si>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</si>
  <si>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</si>
  <si>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</si>
  <si>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</si>
  <si>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</si>
  <si>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</si>
  <si>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</si>
  <si>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</si>
  <si>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</si>
  <si>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</si>
  <si>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</si>
  <si>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</si>
  <si>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</si>
  <si>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</si>
  <si>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</si>
  <si>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</si>
  <si>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</si>
  <si>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</si>
  <si>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</si>
  <si>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</si>
  <si>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</si>
  <si>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</si>
  <si>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</si>
  <si>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</si>
  <si>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</si>
  <si>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</si>
  <si>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</si>
  <si>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</si>
  <si>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</si>
  <si>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</si>
  <si>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</si>
  <si>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</si>
  <si>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</si>
  <si>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</si>
  <si>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</si>
  <si>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</si>
  <si>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</si>
  <si>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</si>
  <si>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</si>
  <si>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</si>
  <si>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</si>
  <si>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</si>
  <si>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</si>
  <si>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</si>
  <si>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</si>
  <si>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</si>
  <si>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</si>
  <si>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</si>
  <si>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</si>
  <si>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</si>
  <si>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</si>
  <si>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</si>
  <si>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</si>
  <si>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</si>
  <si>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</si>
  <si>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</si>
  <si>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</si>
  <si>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</si>
  <si>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</si>
  <si>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</si>
  <si>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</si>
  <si>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</si>
  <si>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</si>
  <si>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</si>
  <si>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</si>
  <si>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</si>
  <si>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</si>
  <si>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</si>
  <si>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</si>
  <si>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</si>
  <si>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</si>
  <si>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</si>
  <si>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</si>
  <si>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</si>
  <si>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</si>
  <si>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</si>
  <si>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</si>
  <si>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</si>
  <si>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</si>
  <si>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</si>
  <si>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</si>
  <si>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</si>
  <si>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</si>
  <si>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</si>
  <si>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</si>
  <si>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</si>
  <si>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</si>
  <si>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</si>
  <si>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</si>
  <si>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</si>
  <si>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</si>
  <si>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</si>
  <si>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</si>
  <si>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</si>
  <si>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</si>
  <si>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</si>
  <si>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</si>
  <si>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</si>
  <si>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</si>
  <si>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</si>
  <si>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</si>
  <si>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</si>
  <si>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</si>
  <si>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</si>
  <si>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</si>
  <si>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</si>
  <si>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</si>
  <si>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</si>
  <si>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</si>
  <si>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</si>
  <si>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</si>
  <si>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</si>
  <si>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</si>
  <si>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</si>
  <si>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</si>
  <si>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</si>
  <si>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</si>
  <si>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</si>
  <si>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</si>
  <si>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</si>
  <si>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</si>
  <si>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</si>
  <si>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</si>
  <si>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</si>
  <si>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</si>
  <si>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</si>
  <si>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</si>
  <si>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</si>
  <si>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</si>
  <si>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</si>
  <si>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</si>
  <si>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</si>
  <si>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</si>
  <si>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</si>
  <si>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</si>
  <si>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</si>
  <si>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</si>
  <si>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</si>
  <si>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</si>
  <si>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</si>
  <si>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</si>
  <si>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</si>
  <si>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</si>
  <si>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</si>
  <si>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</si>
  <si>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</si>
  <si>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</si>
  <si>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</si>
  <si>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</si>
  <si>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</si>
  <si>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</si>
  <si>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</si>
  <si>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</si>
  <si>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</si>
  <si>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</si>
  <si>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</si>
  <si>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</si>
  <si>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</si>
  <si>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</si>
  <si>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</si>
  <si>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</si>
  <si>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</si>
  <si>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</si>
  <si>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</si>
  <si>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</si>
  <si>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</si>
  <si>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</si>
  <si>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</si>
  <si>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</si>
  <si>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</si>
  <si>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</si>
  <si>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</si>
  <si>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</si>
  <si>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</si>
  <si>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</si>
  <si>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</si>
  <si>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</si>
  <si>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</si>
  <si>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</si>
  <si>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</si>
  <si>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</si>
  <si>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</si>
  <si>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</si>
  <si>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</si>
  <si>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</si>
  <si>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</si>
  <si>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</si>
  <si>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</si>
  <si>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</si>
  <si>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</si>
  <si>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</si>
  <si>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</si>
  <si>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</si>
  <si>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</si>
  <si>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</si>
  <si>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</si>
  <si>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</si>
  <si>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</si>
  <si>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</si>
  <si>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</si>
  <si>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</si>
  <si>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</si>
  <si>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</si>
  <si>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</si>
  <si>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</si>
  <si>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</si>
  <si>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</si>
  <si>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</si>
  <si>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</si>
  <si>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</si>
  <si>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</si>
  <si>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</si>
  <si>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</si>
  <si>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</si>
  <si>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</si>
  <si>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</si>
  <si>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</si>
  <si>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</si>
  <si>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</si>
  <si>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</si>
  <si>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</si>
  <si>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</si>
  <si>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</si>
  <si>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</si>
  <si>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</si>
  <si>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</si>
  <si>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</si>
  <si>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</si>
  <si>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</si>
  <si>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</si>
  <si>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</si>
  <si>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</si>
  <si>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</si>
  <si>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</si>
  <si>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</si>
  <si>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</si>
  <si>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</si>
  <si>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</si>
  <si>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</si>
  <si>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</si>
  <si>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</si>
  <si>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</si>
  <si>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</si>
  <si>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</si>
  <si>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</si>
  <si>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</si>
  <si>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</si>
  <si>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</si>
  <si>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</si>
  <si>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</si>
  <si>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</si>
  <si>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</si>
  <si>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</si>
  <si>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</si>
  <si>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</si>
  <si>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</si>
  <si>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</si>
  <si>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</si>
  <si>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</si>
  <si>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</si>
  <si>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</si>
  <si>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</si>
  <si>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</si>
  <si>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</si>
  <si>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</si>
  <si>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</si>
  <si>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</si>
  <si>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</si>
  <si>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</si>
  <si>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</si>
  <si>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</si>
  <si>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</si>
  <si>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</si>
  <si>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</si>
  <si>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</si>
  <si>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</si>
  <si>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</si>
  <si>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</si>
  <si>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</si>
  <si>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</si>
  <si>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</si>
  <si>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</si>
  <si>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</si>
  <si>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</si>
  <si>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</si>
  <si>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</si>
  <si>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</si>
  <si>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</si>
  <si>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</si>
  <si>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</si>
  <si>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</si>
  <si>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</si>
  <si>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</si>
  <si>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</si>
  <si>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</si>
  <si>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</si>
  <si>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</si>
  <si>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</si>
  <si>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</si>
  <si>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</si>
  <si>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</si>
  <si>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</si>
  <si>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</si>
  <si>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</si>
  <si>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</si>
  <si>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</si>
  <si>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</si>
  <si>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</si>
  <si>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</si>
  <si>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</si>
  <si>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</si>
  <si>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</si>
  <si>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</si>
  <si>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</si>
  <si>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</si>
  <si>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</si>
  <si>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</si>
  <si>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</si>
  <si>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</si>
  <si>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</si>
  <si>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</si>
  <si>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</si>
  <si>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</si>
  <si>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</si>
  <si>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</si>
  <si>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</si>
  <si>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</si>
  <si>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</si>
  <si>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</si>
  <si>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</si>
  <si>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</si>
  <si>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</si>
  <si>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</si>
  <si>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</si>
  <si>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</si>
  <si>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</si>
  <si>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</si>
  <si>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</si>
  <si>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</si>
  <si>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</si>
  <si>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</si>
  <si>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</si>
  <si>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</si>
  <si>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</si>
  <si>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</si>
  <si>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</si>
  <si>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</si>
  <si>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</si>
  <si>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</si>
  <si>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</si>
  <si>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</si>
  <si>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</si>
  <si>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</si>
  <si>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</si>
  <si>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</si>
  <si>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</si>
  <si>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</si>
  <si>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</si>
  <si>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</si>
  <si>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</si>
  <si>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</si>
  <si>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</si>
  <si>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</si>
  <si>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</si>
  <si>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</si>
  <si>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</si>
  <si>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</si>
  <si>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</si>
  <si>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</si>
  <si>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</si>
  <si>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</si>
  <si>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</si>
  <si>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</si>
  <si>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</si>
  <si>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</si>
  <si>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</si>
  <si>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</si>
  <si>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</si>
  <si>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</si>
  <si>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</si>
  <si>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</si>
  <si>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</si>
  <si>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</si>
  <si>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</si>
  <si>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</si>
  <si>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</si>
  <si>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</si>
  <si>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</si>
  <si>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</si>
  <si>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</si>
  <si>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</si>
  <si>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</si>
  <si>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</si>
  <si>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</si>
  <si>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</si>
  <si>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</si>
  <si>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</si>
  <si>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</si>
  <si>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</si>
  <si>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</si>
  <si>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</si>
  <si>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</si>
  <si>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</si>
  <si>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</si>
  <si>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</si>
  <si>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</si>
  <si>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</si>
  <si>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</si>
  <si>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</si>
  <si>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</si>
  <si>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</si>
  <si>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</si>
  <si>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</si>
  <si>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</si>
  <si>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</si>
  <si>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</si>
  <si>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</si>
  <si>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</si>
  <si>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</si>
  <si>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</si>
  <si>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</si>
  <si>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</si>
  <si>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</si>
  <si>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</si>
  <si>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</si>
  <si>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</si>
  <si>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</si>
  <si>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</si>
  <si>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</si>
  <si>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</si>
  <si>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</si>
  <si>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</si>
  <si>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</si>
  <si>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</si>
  <si>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</si>
  <si>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</si>
  <si>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</si>
  <si>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</si>
  <si>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</si>
  <si>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</si>
  <si>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</si>
  <si>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</si>
  <si>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</si>
  <si>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</si>
  <si>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</si>
  <si>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</si>
  <si>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</si>
  <si>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</si>
  <si>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</si>
  <si>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</si>
  <si>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</si>
  <si>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</si>
  <si>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</si>
  <si>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</si>
  <si>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</si>
  <si>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</si>
  <si>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</si>
  <si>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</si>
  <si>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</si>
  <si>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</si>
  <si>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</si>
  <si>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</si>
  <si>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</si>
  <si>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</si>
  <si>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</si>
  <si>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</si>
  <si>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</si>
  <si>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</si>
  <si>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</si>
  <si>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</si>
  <si>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</si>
  <si>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</si>
  <si>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</si>
  <si>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</si>
  <si>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</si>
  <si>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</si>
  <si>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</si>
  <si>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</si>
  <si>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</si>
  <si>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</si>
  <si>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</si>
  <si>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</si>
  <si>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</si>
  <si>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</si>
  <si>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</si>
  <si>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</si>
  <si>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</si>
  <si>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</si>
  <si>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</si>
  <si>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</si>
  <si>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</si>
  <si>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</si>
  <si>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</si>
  <si>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</si>
  <si>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</si>
  <si>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</si>
  <si>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</si>
  <si>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</si>
  <si>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</si>
  <si>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</si>
  <si>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</si>
  <si>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</si>
  <si>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</si>
  <si>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</si>
  <si>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</si>
  <si>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</si>
  <si>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</si>
  <si>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</si>
  <si>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</si>
  <si>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</si>
  <si>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</si>
  <si>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</si>
  <si>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</si>
  <si>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</si>
  <si>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</si>
  <si>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</si>
  <si>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</si>
  <si>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</si>
  <si>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</si>
  <si>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</si>
  <si>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</si>
  <si>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</si>
  <si>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</si>
  <si>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</si>
  <si>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</si>
  <si>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</si>
  <si>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</si>
  <si>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</si>
  <si>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</si>
  <si>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</si>
  <si>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</si>
  <si>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</si>
  <si>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</si>
  <si>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</si>
  <si>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</si>
  <si>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</si>
  <si>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</si>
  <si>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</si>
  <si>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</si>
  <si>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</si>
  <si>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</si>
  <si>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</si>
  <si>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</si>
  <si>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</si>
  <si>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</si>
  <si>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</si>
  <si>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</si>
  <si>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</si>
  <si>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</si>
  <si>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</si>
  <si>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</si>
  <si>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</si>
  <si>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</si>
  <si>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</si>
  <si>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</si>
  <si>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</si>
  <si>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</si>
  <si>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</si>
  <si>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</si>
  <si>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</si>
  <si>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</si>
  <si>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</si>
  <si>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</si>
  <si>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</si>
  <si>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</si>
  <si>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</si>
  <si>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</si>
  <si>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</si>
  <si>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</si>
  <si>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</si>
  <si>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</si>
  <si>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</si>
  <si>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</si>
  <si>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</si>
  <si>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</si>
  <si>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</si>
  <si>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</si>
  <si>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</si>
  <si>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</si>
  <si>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</si>
  <si>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</si>
  <si>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</si>
  <si>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</si>
  <si>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</si>
  <si>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</si>
  <si>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</si>
  <si>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</si>
  <si>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</si>
  <si>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</si>
  <si>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</si>
  <si>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</si>
  <si>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</si>
  <si>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</si>
  <si>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</si>
  <si>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</si>
  <si>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</si>
  <si>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</si>
  <si>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</si>
  <si>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</si>
  <si>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</si>
  <si>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</si>
  <si>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</si>
  <si>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</si>
  <si>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</si>
  <si>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</si>
  <si>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</si>
  <si>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</si>
  <si>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</si>
  <si>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</si>
  <si>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</si>
  <si>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</si>
  <si>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</si>
  <si>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</si>
  <si>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</si>
  <si>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</si>
  <si>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</si>
  <si>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</si>
  <si>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</si>
  <si>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</si>
  <si>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</si>
  <si>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</si>
  <si>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</si>
  <si>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</si>
  <si>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</si>
  <si>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</si>
  <si>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</si>
  <si>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</si>
  <si>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</si>
  <si>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</si>
  <si>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</si>
  <si>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</si>
  <si>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</si>
  <si>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</si>
  <si>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</si>
  <si>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</si>
  <si>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</si>
  <si>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</si>
  <si>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</si>
  <si>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</si>
  <si>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</si>
  <si>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</si>
  <si>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</si>
  <si>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</si>
  <si>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</si>
  <si>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</si>
  <si>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</si>
  <si>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</si>
  <si>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</si>
  <si>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</si>
  <si>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</si>
  <si>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</si>
  <si>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</si>
  <si>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</si>
  <si>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</si>
  <si>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</si>
  <si>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</si>
  <si>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</si>
  <si>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</si>
  <si>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</si>
  <si>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</si>
  <si>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</si>
  <si>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</si>
  <si>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</si>
  <si>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</si>
  <si>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</si>
  <si>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</si>
  <si>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</si>
  <si>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</si>
  <si>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</si>
  <si>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</si>
  <si>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</si>
  <si>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</si>
  <si>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</si>
  <si>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</si>
  <si>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</si>
  <si>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</si>
  <si>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</si>
  <si>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</si>
  <si>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</si>
  <si>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</si>
  <si>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</si>
  <si>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</si>
  <si>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</si>
  <si>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</si>
  <si>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</si>
  <si>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</si>
  <si>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</si>
  <si>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</si>
  <si>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</si>
  <si>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</si>
  <si>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</si>
  <si>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</si>
  <si>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</si>
  <si>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</si>
  <si>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</si>
  <si>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</si>
  <si>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</si>
  <si>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</si>
  <si>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</si>
  <si>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</si>
  <si>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</si>
  <si>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</si>
  <si>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</si>
  <si>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</si>
  <si>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</si>
  <si>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</si>
  <si>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</si>
  <si>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</si>
  <si>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</si>
  <si>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</si>
  <si>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</si>
  <si>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</si>
  <si>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</si>
  <si>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</si>
  <si>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</si>
  <si>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</si>
  <si>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</si>
  <si>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</si>
  <si>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</si>
  <si>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</si>
  <si>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</si>
  <si>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</si>
  <si>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</si>
  <si>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</si>
  <si>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</si>
  <si>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</si>
  <si>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</si>
  <si>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</si>
  <si>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</si>
  <si>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</si>
  <si>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</si>
  <si>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</si>
  <si>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</si>
  <si>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</si>
  <si>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</si>
  <si>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</si>
  <si>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</si>
  <si>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</si>
  <si>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</si>
  <si>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</si>
  <si>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</si>
  <si>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</si>
  <si>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</si>
  <si>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</si>
  <si>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</si>
  <si>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</si>
  <si>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</si>
  <si>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</si>
  <si>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</si>
  <si>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</si>
  <si>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</si>
  <si>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</si>
  <si>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</si>
  <si>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</si>
  <si>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</si>
  <si>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</si>
  <si>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</si>
  <si>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</si>
  <si>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</si>
  <si>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</si>
  <si>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</si>
  <si>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</si>
  <si>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</si>
  <si>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</si>
  <si>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</si>
  <si>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</si>
  <si>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</si>
  <si>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</si>
  <si>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</si>
  <si>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</si>
  <si>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</si>
  <si>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</si>
  <si>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</si>
  <si>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</si>
  <si>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</si>
  <si>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</si>
  <si>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</si>
  <si>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</si>
  <si>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</si>
  <si>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</si>
  <si>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</si>
  <si>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</si>
  <si>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</si>
  <si>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</si>
  <si>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</si>
  <si>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</si>
  <si>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</si>
  <si>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</si>
  <si>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</si>
  <si>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</si>
  <si>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</si>
  <si>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</si>
  <si>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</si>
  <si>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</si>
  <si>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</si>
  <si>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</si>
  <si>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</si>
  <si>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</si>
  <si>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</si>
  <si>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</si>
  <si>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</si>
  <si>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</si>
  <si>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</si>
  <si>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</si>
  <si>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</si>
  <si>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</si>
  <si>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</si>
  <si>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</si>
  <si>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</si>
  <si>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</si>
  <si>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</si>
  <si>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</si>
  <si>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</si>
  <si>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</si>
  <si>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</si>
  <si>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</si>
  <si>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</si>
  <si>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</si>
  <si>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</si>
  <si>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</si>
  <si>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</si>
  <si>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</si>
  <si>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</si>
  <si>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</si>
  <si>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</si>
  <si>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</si>
  <si>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</si>
  <si>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</si>
  <si>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</si>
  <si>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</si>
  <si>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</si>
  <si>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</si>
  <si>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</si>
  <si>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</si>
  <si>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</si>
  <si>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</si>
  <si>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</si>
  <si>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</si>
  <si>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</si>
  <si>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</si>
  <si>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</si>
  <si>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</si>
  <si>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</si>
  <si>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</si>
  <si>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</si>
  <si>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</si>
  <si>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</si>
  <si>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</si>
  <si>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</si>
  <si>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</si>
  <si>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</si>
  <si>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</si>
  <si>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</si>
  <si>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</si>
  <si>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</si>
  <si>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</si>
  <si>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</si>
  <si>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</si>
  <si>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</si>
  <si>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</si>
  <si>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</si>
  <si>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</si>
  <si>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</si>
  <si>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</si>
  <si>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</si>
  <si>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</si>
  <si>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</si>
  <si>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</si>
  <si>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</si>
  <si>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</si>
  <si>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</si>
  <si>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</si>
  <si>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</si>
  <si>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</si>
  <si>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</si>
  <si>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</si>
  <si>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</si>
  <si>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</si>
  <si>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</si>
  <si>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</si>
  <si>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</si>
  <si>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</si>
  <si>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</si>
  <si>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</si>
  <si>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</si>
  <si>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</si>
  <si>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</si>
  <si>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</si>
  <si>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</si>
  <si>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</si>
  <si>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</si>
  <si>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</si>
  <si>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</si>
  <si>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</si>
  <si>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</si>
  <si>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</si>
  <si>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</si>
  <si>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</si>
  <si>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</si>
  <si>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</si>
  <si>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</si>
  <si>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</si>
  <si>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</si>
  <si>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</si>
  <si>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</si>
  <si>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</si>
  <si>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</si>
  <si>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</si>
  <si>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</si>
  <si>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</si>
  <si>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</si>
  <si>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</si>
  <si>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</si>
  <si>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</si>
  <si>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</si>
  <si>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</si>
  <si>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</si>
  <si>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</si>
  <si>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</si>
  <si>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</si>
  <si>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</si>
  <si>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</si>
  <si>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</si>
  <si>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</si>
  <si>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</si>
  <si>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</si>
  <si>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</si>
  <si>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</si>
  <si>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</si>
  <si>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</si>
  <si>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</si>
  <si>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</si>
  <si>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</si>
  <si>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</si>
  <si>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</si>
  <si>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</si>
  <si>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</si>
  <si>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</si>
  <si>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</si>
  <si>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</si>
  <si>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</si>
  <si>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</si>
  <si>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</si>
  <si>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</si>
  <si>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</si>
  <si>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</si>
  <si>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</si>
  <si>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</si>
  <si>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</si>
  <si>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</si>
  <si>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</si>
  <si>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</si>
  <si>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</si>
  <si>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</si>
  <si>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</si>
  <si>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</si>
  <si>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</si>
  <si>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</si>
  <si>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</si>
  <si>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</si>
  <si>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</si>
  <si>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</si>
  <si>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</si>
  <si>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</si>
  <si>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</si>
  <si>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</si>
  <si>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</si>
  <si>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</si>
  <si>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</si>
  <si>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</si>
  <si>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</si>
  <si>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</si>
  <si>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</si>
  <si>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</si>
  <si>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</si>
  <si>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</si>
  <si>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</si>
  <si>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</si>
  <si>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</si>
  <si>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</si>
  <si>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</si>
  <si>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</si>
  <si>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</si>
  <si>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</si>
  <si>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</si>
  <si>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</si>
  <si>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</si>
  <si>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</si>
  <si>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</si>
  <si>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</si>
  <si>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</si>
  <si>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</si>
  <si>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</si>
  <si>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</si>
  <si>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</si>
  <si>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</si>
  <si>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</si>
  <si>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</si>
  <si>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</si>
  <si>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</si>
  <si>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</si>
  <si>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</si>
  <si>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</si>
  <si>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</si>
  <si>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</si>
  <si>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</si>
  <si>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</si>
  <si>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</si>
  <si>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</si>
  <si>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</si>
  <si>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</si>
  <si>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</si>
  <si>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</si>
  <si>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</si>
  <si>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</si>
  <si>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</si>
  <si>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</si>
  <si>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</si>
  <si>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</si>
  <si>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</si>
  <si>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</si>
  <si>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</si>
  <si>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</si>
  <si>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</si>
  <si>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</si>
  <si>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</si>
  <si>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</si>
  <si>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</si>
  <si>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</si>
  <si>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</si>
  <si>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</si>
  <si>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</si>
  <si>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</si>
  <si>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</si>
  <si>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</si>
  <si>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</si>
  <si>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</si>
  <si>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</si>
  <si>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</si>
  <si>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</si>
  <si>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</si>
  <si>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</si>
  <si>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</si>
  <si>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</si>
  <si>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</si>
  <si>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</si>
  <si>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</si>
  <si>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</si>
  <si>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</si>
  <si>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</si>
  <si>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</si>
  <si>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</si>
  <si>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</si>
  <si>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</si>
  <si>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</si>
  <si>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</si>
  <si>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</si>
  <si>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</si>
  <si>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</si>
  <si>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</si>
  <si>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</si>
  <si>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</si>
  <si>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</si>
  <si>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</si>
  <si>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</si>
  <si>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</si>
  <si>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</si>
  <si>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</si>
  <si>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</si>
  <si>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</si>
  <si>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</si>
  <si>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</si>
  <si>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</si>
  <si>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</si>
  <si>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</si>
  <si>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</si>
  <si>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</si>
  <si>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</si>
  <si>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</si>
  <si>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</si>
  <si>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</si>
  <si>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</si>
  <si>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</si>
  <si>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</si>
  <si>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</si>
  <si>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</si>
  <si>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</si>
  <si>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</si>
  <si>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</si>
  <si>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</si>
  <si>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</si>
  <si>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</si>
  <si>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</si>
  <si>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</si>
  <si>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</si>
  <si>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</si>
  <si>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</si>
  <si>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</si>
  <si>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</si>
  <si>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</si>
  <si>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</si>
  <si>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</si>
  <si>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</si>
  <si>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</si>
  <si>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</si>
  <si>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</si>
  <si>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</si>
  <si>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</si>
  <si>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</si>
  <si>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</si>
  <si>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</si>
  <si>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</si>
  <si>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</si>
  <si>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</si>
  <si>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</si>
  <si>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</si>
  <si>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</si>
  <si>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</si>
  <si>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</si>
  <si>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</si>
  <si>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</si>
  <si>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</si>
  <si>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</si>
  <si>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</si>
  <si>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</si>
  <si>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</si>
  <si>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</si>
  <si>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</si>
  <si>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</si>
  <si>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</si>
  <si>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</si>
  <si>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</si>
  <si>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</si>
  <si>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</si>
  <si>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</si>
  <si>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</si>
  <si>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</si>
  <si>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</si>
  <si>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</si>
  <si>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</si>
  <si>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</si>
  <si>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</si>
  <si>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</si>
  <si>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</si>
  <si>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</si>
  <si>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</si>
  <si>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</si>
  <si>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</si>
  <si>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</si>
  <si>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</si>
  <si>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</si>
  <si>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</si>
  <si>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</si>
  <si>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</si>
  <si>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</si>
  <si>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</si>
  <si>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</si>
  <si>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</si>
  <si>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</si>
  <si>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</si>
  <si>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</si>
  <si>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</si>
  <si>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</si>
  <si>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</si>
  <si>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</si>
  <si>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</si>
  <si>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</si>
  <si>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</si>
  <si>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</si>
  <si>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</si>
  <si>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</si>
  <si>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</si>
  <si>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</si>
  <si>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</si>
  <si>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</si>
  <si>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</si>
  <si>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</si>
  <si>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</si>
  <si>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</si>
  <si>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</si>
  <si>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</si>
  <si>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</si>
  <si>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</si>
  <si>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</si>
  <si>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</si>
  <si>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</si>
  <si>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</si>
  <si>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</si>
  <si>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</si>
  <si>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</si>
  <si>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</si>
  <si>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</si>
  <si>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</si>
  <si>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</si>
  <si>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</si>
  <si>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</si>
  <si>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</si>
  <si>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</si>
  <si>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</si>
  <si>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</si>
  <si>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</si>
  <si>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</si>
  <si>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</si>
  <si>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</si>
  <si>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</si>
  <si>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</si>
  <si>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</si>
  <si>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</si>
  <si>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</si>
  <si>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</si>
  <si>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</si>
  <si>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</si>
  <si>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</si>
  <si>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</si>
  <si>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</si>
  <si>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</si>
  <si>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</si>
  <si>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</si>
  <si>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</si>
  <si>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</si>
  <si>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</si>
  <si>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</si>
  <si>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</si>
  <si>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</si>
  <si>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</si>
  <si>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</si>
  <si>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</si>
  <si>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</si>
  <si>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</si>
  <si>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</si>
  <si>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</si>
  <si>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</si>
  <si>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</si>
  <si>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</si>
  <si>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</si>
  <si>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</si>
  <si>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</si>
  <si>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</si>
  <si>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</si>
  <si>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</si>
  <si>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</si>
  <si>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</si>
  <si>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</si>
  <si>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</si>
  <si>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</si>
  <si>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</si>
  <si>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</si>
  <si>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</si>
  <si>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</si>
  <si>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</si>
  <si>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</si>
  <si>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</si>
  <si>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</si>
  <si>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</si>
  <si>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</si>
  <si>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</si>
  <si>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</si>
  <si>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</si>
  <si>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</si>
  <si>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</si>
  <si>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</si>
  <si>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</si>
  <si>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</si>
  <si>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</si>
  <si>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</si>
  <si>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</si>
  <si>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</si>
  <si>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</si>
  <si>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</si>
  <si>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</si>
  <si>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</si>
  <si>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</si>
  <si>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</si>
  <si>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</si>
  <si>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</si>
  <si>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</si>
  <si>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</si>
  <si>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</si>
  <si>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</si>
  <si>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</si>
  <si>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</si>
  <si>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</si>
  <si>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</si>
  <si>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</si>
  <si>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</si>
  <si>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</si>
  <si>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</si>
  <si>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</si>
  <si>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</si>
  <si>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</si>
  <si>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</si>
  <si>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</si>
  <si>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</si>
  <si>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</si>
  <si>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</si>
  <si>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</si>
  <si>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</si>
  <si>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</si>
  <si>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</si>
  <si>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</si>
  <si>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</si>
  <si>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</si>
  <si>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</si>
  <si>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</si>
  <si>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</si>
  <si>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</si>
  <si>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</si>
  <si>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</si>
  <si>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</si>
  <si>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</si>
  <si>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</si>
  <si>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</si>
  <si>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</si>
  <si>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</si>
  <si>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</si>
  <si>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</si>
  <si>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</si>
  <si>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</si>
  <si>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</si>
  <si>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</si>
  <si>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</si>
  <si>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</si>
  <si>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</si>
  <si>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</si>
  <si>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</si>
  <si>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</si>
  <si>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</si>
  <si>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</si>
  <si>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</si>
  <si>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</si>
  <si>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</si>
  <si>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</si>
  <si>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</si>
  <si>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</si>
  <si>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</si>
  <si>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</si>
  <si>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</si>
  <si>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</si>
  <si>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</si>
  <si>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</si>
  <si>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</si>
  <si>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</si>
  <si>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</si>
  <si>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</si>
  <si>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</si>
  <si>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</si>
  <si>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</si>
  <si>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</si>
  <si>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</si>
  <si>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</si>
  <si>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</si>
  <si>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</si>
  <si>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</si>
  <si>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</si>
  <si>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</si>
  <si>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</si>
  <si>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</si>
  <si>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</si>
  <si>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</si>
  <si>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</si>
  <si>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</si>
  <si>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</si>
  <si>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</si>
  <si>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</si>
  <si>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</si>
  <si>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</si>
  <si>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</si>
  <si>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</si>
  <si>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</si>
  <si>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</si>
  <si>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</si>
  <si>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</si>
  <si>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</si>
  <si>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</si>
  <si>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</si>
  <si>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</si>
  <si>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</si>
  <si>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</si>
  <si>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</si>
  <si>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</si>
  <si>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</si>
  <si>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</si>
  <si>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</si>
  <si>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</si>
  <si>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</si>
  <si>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</si>
  <si>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</si>
  <si>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</si>
  <si>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</si>
  <si>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</si>
  <si>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</si>
  <si>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</si>
  <si>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</si>
  <si>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</si>
  <si>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</si>
  <si>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</si>
  <si>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</si>
  <si>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</si>
  <si>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</si>
  <si>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</si>
  <si>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</si>
  <si>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</si>
  <si>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</si>
  <si>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</si>
  <si>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</si>
  <si>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</si>
  <si>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</si>
  <si>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</si>
  <si>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</si>
  <si>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</si>
  <si>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</si>
  <si>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</si>
  <si>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</si>
  <si>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</si>
  <si>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</si>
  <si>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</si>
  <si>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</si>
  <si>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</si>
  <si>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</si>
  <si>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</si>
  <si>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</si>
  <si>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</si>
  <si>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</si>
  <si>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</si>
  <si>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</si>
  <si>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</si>
  <si>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</si>
  <si>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</si>
  <si>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</si>
  <si>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</si>
  <si>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</si>
  <si>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</si>
  <si>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</si>
  <si>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</si>
  <si>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</si>
  <si>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</si>
  <si>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</si>
  <si>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</si>
  <si>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</si>
  <si>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</si>
  <si>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</si>
  <si>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</si>
  <si>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</si>
  <si>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</si>
  <si>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</si>
  <si>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</si>
  <si>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</si>
  <si>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</si>
  <si>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</si>
  <si>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</si>
  <si>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</si>
  <si>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</si>
  <si>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</si>
  <si>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</si>
  <si>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</si>
  <si>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</si>
  <si>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</si>
  <si>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</si>
  <si>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</si>
  <si>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</si>
  <si>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</si>
  <si>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</si>
  <si>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</si>
  <si>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</si>
  <si>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</si>
  <si>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</si>
  <si>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</si>
  <si>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</si>
  <si>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</si>
  <si>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</si>
  <si>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</si>
  <si>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</si>
  <si>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</si>
  <si>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</si>
  <si>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</si>
  <si>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</si>
  <si>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</si>
  <si>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</si>
  <si>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</si>
  <si>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</si>
  <si>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</si>
  <si>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</si>
  <si>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</si>
  <si>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</si>
  <si>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</si>
  <si>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</si>
  <si>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</si>
  <si>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</si>
  <si>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</si>
  <si>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</si>
  <si>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</si>
  <si>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</si>
  <si>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</si>
  <si>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</si>
  <si>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</si>
  <si>
    <t>thah toan tien hang</t>
  </si>
  <si>
    <t>Thuê TNDN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</si>
</sst>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6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0" fontId="70" fillId="25" borderId="16" xfId="0" applyFont="1" applyFill="1" applyBorder="1" applyAlignment="1">
      <alignment horizontal="center"/>
    </xf>
    <xf numFmtId="0" fontId="70" fillId="25" borderId="16" xfId="77" applyNumberFormat="1" applyFont="1" applyFill="1" applyBorder="1" applyAlignment="1">
      <alignment horizontal="center" vertical="center"/>
    </xf>
    <xf numFmtId="14" fontId="70" fillId="25" borderId="16" xfId="90" applyNumberFormat="1" applyFont="1" applyFill="1" applyBorder="1" applyAlignment="1">
      <alignment horizontal="center" vertical="center"/>
    </xf>
    <xf numFmtId="14" fontId="70" fillId="25" borderId="16" xfId="54" applyNumberFormat="1" applyFont="1" applyFill="1" applyBorder="1" applyAlignment="1">
      <alignment horizontal="center" vertical="center"/>
    </xf>
    <xf numFmtId="164" fontId="70" fillId="25" borderId="16" xfId="90" applyNumberFormat="1" applyFont="1" applyFill="1" applyBorder="1" applyAlignment="1">
      <alignment horizontal="left" vertical="center"/>
    </xf>
    <xf numFmtId="164" fontId="70" fillId="25" borderId="16" xfId="54" quotePrefix="1" applyNumberFormat="1" applyFont="1" applyFill="1" applyBorder="1" applyAlignment="1">
      <alignment horizontal="center" vertical="center"/>
    </xf>
    <xf numFmtId="3" fontId="70" fillId="25" borderId="16" xfId="46" applyFont="1" applyFill="1" applyBorder="1" applyAlignment="1">
      <alignment vertical="center"/>
    </xf>
    <xf numFmtId="164" fontId="70" fillId="25" borderId="16" xfId="29" applyNumberFormat="1" applyFont="1" applyFill="1" applyBorder="1" applyAlignment="1">
      <alignment horizontal="left" vertical="center"/>
    </xf>
    <xf numFmtId="164" fontId="70" fillId="25" borderId="16" xfId="0" applyNumberFormat="1" applyFont="1" applyFill="1" applyBorder="1" applyAlignment="1">
      <alignment vertical="center"/>
    </xf>
    <xf numFmtId="1" fontId="70" fillId="25" borderId="16" xfId="54" quotePrefix="1" applyNumberFormat="1" applyFont="1" applyFill="1" applyBorder="1" applyAlignment="1">
      <alignment horizontal="center" vertical="center"/>
    </xf>
    <xf numFmtId="0" fontId="70" fillId="25" borderId="16" xfId="76" quotePrefix="1" applyNumberFormat="1" applyFont="1" applyFill="1" applyBorder="1" applyAlignment="1">
      <alignment horizontal="center" vertical="center"/>
    </xf>
    <xf numFmtId="0" fontId="70" fillId="25" borderId="0" xfId="90" quotePrefix="1" applyNumberFormat="1" applyFont="1" applyFill="1" applyBorder="1" applyAlignment="1">
      <alignment horizontal="center" vertical="center"/>
    </xf>
    <xf numFmtId="0" fontId="71" fillId="25" borderId="0" xfId="0" applyFont="1" applyFill="1" applyAlignment="1"/>
    <xf numFmtId="0" fontId="71" fillId="25" borderId="0" xfId="0" applyFont="1" applyFill="1"/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0" activePane="bottomLeft" state="frozen"/>
      <selection activeCell="A6" sqref="A6"/>
      <selection pane="bottomLeft" activeCell="C54" sqref="C54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399"/>
      <c r="F5" s="399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399"/>
      <c r="F6" s="399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15" t="s">
        <v>289</v>
      </c>
      <c r="B8" s="715" t="s">
        <v>270</v>
      </c>
      <c r="C8" s="711" t="s">
        <v>35</v>
      </c>
      <c r="D8" s="712"/>
      <c r="E8" s="717" t="s">
        <v>36</v>
      </c>
      <c r="F8" s="718"/>
      <c r="G8" s="711" t="s">
        <v>271</v>
      </c>
      <c r="H8" s="712"/>
      <c r="I8" s="209"/>
      <c r="J8" s="209"/>
      <c r="K8" s="209"/>
      <c r="L8" s="209" t="s">
        <v>2001</v>
      </c>
      <c r="M8" s="209"/>
      <c r="N8" s="209"/>
      <c r="O8" s="209"/>
      <c r="P8" s="389" t="s">
        <v>2003</v>
      </c>
    </row>
    <row r="9" spans="1:16" ht="21.75" customHeight="1">
      <c r="A9" s="716"/>
      <c r="B9" s="716"/>
      <c r="C9" s="207" t="s">
        <v>40</v>
      </c>
      <c r="D9" s="207" t="s">
        <v>41</v>
      </c>
      <c r="E9" s="400" t="s">
        <v>40</v>
      </c>
      <c r="F9" s="400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89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1">
        <f t="array" ref="E10">SUM(IF(A10=KHN,TH))</f>
        <v>5277194729</v>
      </c>
      <c r="F10" s="401">
        <f t="array" ref="F10">SUM(IF(A10=KHC,TH))</f>
        <v>6150688705</v>
      </c>
      <c r="G10" s="216">
        <f>MAX(C10+E10-D10-F10,0)</f>
        <v>1478837295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2">
        <f t="shared" ref="E11:H11" si="0">E10</f>
        <v>5277194729</v>
      </c>
      <c r="F11" s="402">
        <f t="shared" si="0"/>
        <v>6150688705</v>
      </c>
      <c r="G11" s="219">
        <f t="shared" si="0"/>
        <v>1478837295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1">
        <f t="array" ref="E12">SUM(IF(A12=KHN,TH))</f>
        <v>9335546567</v>
      </c>
      <c r="F12" s="401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>
        <f>G10+G12</f>
        <v>1480528710</v>
      </c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2">
        <f t="shared" ref="E13:H13" si="1">E12</f>
        <v>9335546567</v>
      </c>
      <c r="F13" s="402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3">
        <f t="array" ref="E14">SUM(IF(A14=KHN,TH))</f>
        <v>7612486380</v>
      </c>
      <c r="F14" s="403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1">
        <f t="array" ref="E15">SUM(IF(A15=KHN,TH))</f>
        <v>704009444</v>
      </c>
      <c r="F15" s="401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2">
        <f t="shared" ref="E16:H16" si="2">E15</f>
        <v>704009444</v>
      </c>
      <c r="F16" s="402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1">
        <f t="array" ref="E17">SUM(IF(A17=KHN,TH))</f>
        <v>0</v>
      </c>
      <c r="F17" s="401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2">
        <f>E17</f>
        <v>0</v>
      </c>
      <c r="F18" s="402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3">
        <f t="array" ref="E19">SUM(IF(A19=KHN,TH))</f>
        <v>1098905734</v>
      </c>
      <c r="F19" s="403">
        <f t="array" ref="F19">SUM(IF(A19=KHC,TH))</f>
        <v>1098905734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3">
        <f t="array" ref="E20">SUM(IF(A20=KHN,TH))</f>
        <v>8048827956</v>
      </c>
      <c r="F20" s="403">
        <f t="array" ref="F20">SUM(IF(A20=KHC,TH))</f>
        <v>6515862637</v>
      </c>
      <c r="G20" s="219">
        <f t="shared" si="3"/>
        <v>1939611187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3">
        <f t="array" ref="E21">SUM(IF(A21=KHN,TH))</f>
        <v>6322352209</v>
      </c>
      <c r="F21" s="403">
        <f t="array" ref="F21">SUM(IF(A21=KHC,TH))</f>
        <v>7649886548</v>
      </c>
      <c r="G21" s="219">
        <f t="shared" si="3"/>
        <v>0</v>
      </c>
      <c r="H21" s="219">
        <f t="shared" si="4"/>
        <v>2118776286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1">
        <f t="array" ref="E22">SUM(IF(A22=KHN,TH))</f>
        <v>703632214</v>
      </c>
      <c r="F22" s="401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1">
        <f t="array" ref="E23">SUM(IF(A23=KHN,TH))</f>
        <v>1409132</v>
      </c>
      <c r="F23" s="401">
        <f t="array" ref="F23">SUM(IF(A23=KHC,TH))</f>
        <v>259345216</v>
      </c>
      <c r="G23" s="215">
        <f t="shared" si="3"/>
        <v>0</v>
      </c>
      <c r="H23" s="215">
        <f t="shared" si="4"/>
        <v>259345216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1">
        <f t="array" ref="E24">SUM(IF(A24=KHN,TH))</f>
        <v>0</v>
      </c>
      <c r="F24" s="401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4">
        <f t="array" ref="E25">SUM(IF(A25=KHN,TH))</f>
        <v>1500000</v>
      </c>
      <c r="F25" s="404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6" t="s">
        <v>63</v>
      </c>
      <c r="C26" s="215"/>
      <c r="D26" s="215">
        <v>0</v>
      </c>
      <c r="E26" s="401">
        <f t="shared" ref="E26:H26" si="7">E25</f>
        <v>1500000</v>
      </c>
      <c r="F26" s="401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2">
        <f t="shared" ref="E27:H27" si="8">E23+E26+E24+E22</f>
        <v>706541346</v>
      </c>
      <c r="F27" s="402">
        <f t="shared" si="8"/>
        <v>964477430</v>
      </c>
      <c r="G27" s="219">
        <f t="shared" si="8"/>
        <v>0</v>
      </c>
      <c r="H27" s="219">
        <f t="shared" si="8"/>
        <v>259345216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1">
        <f t="array" ref="E28">SUM(IF(A28=KHN,TH))</f>
        <v>174000000</v>
      </c>
      <c r="F28" s="401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2">
        <f>E28</f>
        <v>174000000</v>
      </c>
      <c r="F29" s="402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1">
        <f t="array" ref="E30">SUM(IF(A30=KHN,TH))</f>
        <v>27274682</v>
      </c>
      <c r="F30" s="401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1">
        <f t="array" ref="E31">SUM(IF(A31=KHN,TH))</f>
        <v>5220000</v>
      </c>
      <c r="F31" s="401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1">
        <f t="array" ref="E32">SUM(IF(A32=KHN,TH))</f>
        <v>2320000</v>
      </c>
      <c r="F32" s="401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1">
        <f t="array" ref="E33">SUM(IF(A33=KHN,TH))</f>
        <v>0</v>
      </c>
      <c r="F33" s="401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2">
        <f t="shared" ref="E34:H34" si="11">SUM(E30:E33)</f>
        <v>34814682</v>
      </c>
      <c r="F34" s="402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 ht="13.5">
      <c r="A35" s="390" t="s">
        <v>2080</v>
      </c>
      <c r="B35" s="391" t="s">
        <v>2081</v>
      </c>
      <c r="C35" s="392"/>
      <c r="D35" s="392"/>
      <c r="E35" s="401">
        <f t="array" ref="E35">SUM(IF(A35=KHN,TH))</f>
        <v>65940000</v>
      </c>
      <c r="F35" s="401">
        <f t="array" ref="F35">SUM(IF(A35=KHC,TH))</f>
        <v>226000000</v>
      </c>
      <c r="G35" s="392">
        <f>MAX(C35+E35-D35-F35,0)</f>
        <v>0</v>
      </c>
      <c r="H35" s="392">
        <f>MAX(D35+F35-E35-C35,0)</f>
        <v>160060000</v>
      </c>
      <c r="I35" s="394"/>
      <c r="J35" s="394"/>
      <c r="K35" s="394"/>
      <c r="L35" s="394"/>
      <c r="M35" s="394"/>
      <c r="N35" s="394"/>
      <c r="O35" s="394"/>
      <c r="P35" s="394"/>
    </row>
    <row r="36" spans="1:16" ht="13.5">
      <c r="A36" s="390" t="s">
        <v>2082</v>
      </c>
      <c r="B36" s="391" t="s">
        <v>2083</v>
      </c>
      <c r="C36" s="393"/>
      <c r="D36" s="393"/>
      <c r="E36" s="401">
        <f t="array" ref="E36">SUM(IF(A36=KHN,TH))</f>
        <v>0</v>
      </c>
      <c r="F36" s="401">
        <f t="array" ref="F36">SUM(IF(A36=KHC,TH))</f>
        <v>0</v>
      </c>
      <c r="G36" s="393">
        <f>MAX(C36+E36-D36-F36,0)</f>
        <v>0</v>
      </c>
      <c r="H36" s="393">
        <f>MAX(D36+F36-E36-C36,0)</f>
        <v>0</v>
      </c>
      <c r="I36" s="394"/>
      <c r="J36" s="394"/>
      <c r="K36" s="394"/>
      <c r="L36" s="394"/>
      <c r="M36" s="394"/>
      <c r="N36" s="394"/>
      <c r="O36" s="394"/>
      <c r="P36" s="394"/>
    </row>
    <row r="37" spans="1:16" ht="13.5">
      <c r="A37" s="395" t="s">
        <v>2084</v>
      </c>
      <c r="B37" s="396" t="s">
        <v>2085</v>
      </c>
      <c r="C37" s="397">
        <f t="shared" ref="C37:D37" si="12">C35+C36</f>
        <v>0</v>
      </c>
      <c r="D37" s="397">
        <f t="shared" si="12"/>
        <v>0</v>
      </c>
      <c r="E37" s="405">
        <f>E35+E36</f>
        <v>65940000</v>
      </c>
      <c r="F37" s="405">
        <f t="shared" ref="F37:H37" si="13">F35+F36</f>
        <v>226000000</v>
      </c>
      <c r="G37" s="397">
        <f t="shared" si="13"/>
        <v>0</v>
      </c>
      <c r="H37" s="397">
        <f t="shared" si="13"/>
        <v>160060000</v>
      </c>
      <c r="I37" s="394"/>
      <c r="J37" s="394"/>
      <c r="K37" s="394"/>
      <c r="L37" s="394"/>
      <c r="M37" s="394"/>
      <c r="N37" s="394"/>
      <c r="O37" s="394"/>
      <c r="P37" s="394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1">
        <f t="array" ref="E38">SUM(IF(A38=KHN,TH))</f>
        <v>0</v>
      </c>
      <c r="F38" s="401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2">
        <f>E38</f>
        <v>0</v>
      </c>
      <c r="F39" s="402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1">
        <f t="array" ref="E40">SUM(IF(A40=KHN,TH))</f>
        <v>0</v>
      </c>
      <c r="F40" s="401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1">
        <f t="array" ref="E41">SUM(IF(A41=TH!$L$10:$L$5593,TH!$K$10:$K$5593))</f>
        <v>0</v>
      </c>
      <c r="F41" s="401">
        <f t="array" ref="F41">SUM(IF(A41=TH!$M$10:$M$5593,TH!$K$10:$K$5593))</f>
        <v>1037380864</v>
      </c>
      <c r="G41" s="215">
        <f>MAX(C41+E41-D41-F41,0)</f>
        <v>0</v>
      </c>
      <c r="H41" s="215">
        <f>MAX(D41+F41-E41-C41,0)</f>
        <v>1037380864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2">
        <f t="shared" ref="E42:H42" si="14">E41+E40</f>
        <v>0</v>
      </c>
      <c r="F42" s="402">
        <f t="shared" si="14"/>
        <v>1037380864</v>
      </c>
      <c r="G42" s="219">
        <f t="shared" si="14"/>
        <v>0</v>
      </c>
      <c r="H42" s="219">
        <f t="shared" si="14"/>
        <v>1047932454</v>
      </c>
      <c r="I42" s="104"/>
      <c r="J42" s="104">
        <f>G42-H42</f>
        <v>-1047932454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6">
        <f t="array" ref="E43">SUM(IF(A43=KHN,TH))</f>
        <v>116380000</v>
      </c>
      <c r="F43" s="406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1">
        <f t="array" ref="E44">SUM(IF(A44=KHN,TH))</f>
        <v>6919942165</v>
      </c>
      <c r="F44" s="401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2">
        <f t="shared" ref="E45:H45" si="15">E43+E44</f>
        <v>7036322165</v>
      </c>
      <c r="F45" s="402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3">
        <f t="array" ref="E46">SUM(IF(A46=KHN,TH))</f>
        <v>27935</v>
      </c>
      <c r="F46" s="403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3">
        <f t="array" ref="E47">SUM(IF(A47=KHN,TH))</f>
        <v>5441631707</v>
      </c>
      <c r="F47" s="403">
        <f t="array" ref="F47">SUM(IF(A47=KHC,TH))</f>
        <v>5441631707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3">
        <f t="array" ref="E48">SUM(IF(A48=KHN,TH))</f>
        <v>28231480</v>
      </c>
      <c r="F48" s="403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3">
        <f t="array" ref="E49">SUM(IF(A49=KHN,TH))</f>
        <v>49734883</v>
      </c>
      <c r="F49" s="403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3">
        <f t="array" ref="E50">SUM(IF(A50=KHN,TH))</f>
        <v>219637273</v>
      </c>
      <c r="F50" s="403">
        <f t="array" ref="F50">SUM(IF(A50=KHC,TH))</f>
        <v>219637273</v>
      </c>
      <c r="G50" s="219"/>
      <c r="H50" s="219"/>
      <c r="I50" s="104">
        <f t="shared" si="16"/>
        <v>0</v>
      </c>
      <c r="J50" s="104">
        <f>E49+E50</f>
        <v>269372156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3">
        <f t="array" ref="E51">SUM(IF(A51=KHN,TH))</f>
        <v>1</v>
      </c>
      <c r="F51" s="403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3">
        <f t="array" ref="E52">SUM(IF(A52=KHN,TH))</f>
        <v>388678</v>
      </c>
      <c r="F52" s="403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3">
        <f t="array" ref="E53">SUM(IF(A53=KHN,TH))</f>
        <v>259345216</v>
      </c>
      <c r="F53" s="403">
        <f t="array" ref="F53">SUM(IF(A53=KHC,TH))</f>
        <v>259345216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7">
        <f t="array" ref="E54">SUM(IF(A54=KHN,TH))</f>
        <v>7036350101</v>
      </c>
      <c r="F54" s="407">
        <f t="array" ref="F54">SUM(IF(A54=TH!$M$10:$M$5593,TH!$K$10:$K$5593))</f>
        <v>7036350101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13" t="s">
        <v>37</v>
      </c>
      <c r="B55" s="714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59452288486</v>
      </c>
      <c r="F55" s="224">
        <f t="shared" si="17"/>
        <v>59452288486</v>
      </c>
      <c r="G55" s="224">
        <f t="shared" si="17"/>
        <v>6089387952</v>
      </c>
      <c r="H55" s="224">
        <f t="shared" si="17"/>
        <v>6089387952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08"/>
      <c r="F58" s="408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5597"/>
  <sheetViews>
    <sheetView tabSelected="1" topLeftCell="A7" zoomScaleNormal="100" workbookViewId="0">
      <pane ySplit="3" topLeftCell="A10" activePane="bottomLeft" state="frozen"/>
      <selection activeCell="A7" sqref="A7"/>
      <selection pane="bottomLeft" activeCell="M3646" sqref="M3646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35" t="s">
        <v>91</v>
      </c>
      <c r="D4" s="735"/>
      <c r="E4" s="735"/>
      <c r="F4" s="735"/>
      <c r="G4" s="735"/>
      <c r="H4" s="735"/>
      <c r="I4" s="735"/>
      <c r="J4" s="735"/>
      <c r="K4" s="735"/>
      <c r="L4" s="735"/>
      <c r="M4" s="735"/>
    </row>
    <row r="5" spans="1:26" ht="14.25">
      <c r="B5" s="17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19" t="s">
        <v>115</v>
      </c>
      <c r="B7" s="721" t="s">
        <v>99</v>
      </c>
      <c r="C7" s="737" t="s">
        <v>20</v>
      </c>
      <c r="D7" s="738" t="s">
        <v>1</v>
      </c>
      <c r="E7" s="739"/>
      <c r="F7" s="737" t="s">
        <v>0</v>
      </c>
      <c r="G7" s="721" t="s">
        <v>114</v>
      </c>
      <c r="H7" s="723" t="s">
        <v>42</v>
      </c>
      <c r="I7" s="732" t="s">
        <v>237</v>
      </c>
      <c r="J7" s="733"/>
      <c r="K7" s="737" t="s">
        <v>155</v>
      </c>
      <c r="L7" s="740" t="s">
        <v>92</v>
      </c>
      <c r="M7" s="740"/>
      <c r="N7" s="730" t="s">
        <v>285</v>
      </c>
      <c r="O7" s="724" t="s">
        <v>45</v>
      </c>
      <c r="P7" s="725"/>
      <c r="Q7" s="726"/>
      <c r="R7" s="724" t="s">
        <v>49</v>
      </c>
      <c r="S7" s="725"/>
      <c r="T7" s="726"/>
      <c r="U7" s="734" t="s">
        <v>157</v>
      </c>
      <c r="V7" s="734"/>
      <c r="W7" s="734"/>
      <c r="X7" s="741" t="str">
        <f>CTTK!$E$7</f>
        <v>3411</v>
      </c>
      <c r="Y7" s="734" t="s">
        <v>269</v>
      </c>
      <c r="Z7" s="277"/>
    </row>
    <row r="8" spans="1:26" ht="24.75" customHeight="1">
      <c r="A8" s="720"/>
      <c r="B8" s="722"/>
      <c r="C8" s="737"/>
      <c r="D8" s="299" t="s">
        <v>15</v>
      </c>
      <c r="E8" s="298" t="s">
        <v>31</v>
      </c>
      <c r="F8" s="737"/>
      <c r="G8" s="722"/>
      <c r="H8" s="723"/>
      <c r="I8" s="301" t="s">
        <v>179</v>
      </c>
      <c r="J8" s="301" t="s">
        <v>180</v>
      </c>
      <c r="K8" s="737"/>
      <c r="L8" s="300" t="s">
        <v>22</v>
      </c>
      <c r="M8" s="300" t="s">
        <v>23</v>
      </c>
      <c r="N8" s="731"/>
      <c r="O8" s="727"/>
      <c r="P8" s="728"/>
      <c r="Q8" s="729"/>
      <c r="R8" s="727"/>
      <c r="S8" s="728"/>
      <c r="T8" s="729"/>
      <c r="U8" s="734"/>
      <c r="V8" s="734"/>
      <c r="W8" s="734"/>
      <c r="X8" s="731"/>
      <c r="Y8" s="734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hidden="1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hidden="1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hidden="1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5441631707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hidden="1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hidden="1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259345216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hidden="1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hidden="1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219637273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hidden="1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hidden="1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hidden="1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hidden="1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hidden="1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hidden="1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1037380864</v>
      </c>
      <c r="L22" s="25" t="s">
        <v>89</v>
      </c>
      <c r="M22" s="24" t="s">
        <v>74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s="258" customFormat="1" ht="15.75" hidden="1" customHeight="1">
      <c r="A23" s="304" t="str">
        <f>IF(B23&lt;&gt;"",IF(AND(B23&gt;=_TM1,B23&lt;=_TM2,OR(TH!L23="1111",TH!M23="1111")),TH!D23,""),"")</f>
        <v/>
      </c>
      <c r="B23" s="257">
        <f t="shared" ref="B23" si="5">IF(C23&lt;&gt;"",MONTH(C23),"")</f>
        <v>12</v>
      </c>
      <c r="C23" s="20">
        <f t="shared" ref="C23" si="6">E23</f>
        <v>42735</v>
      </c>
      <c r="D23" s="20" t="s">
        <v>93</v>
      </c>
      <c r="E23" s="20">
        <v>42735</v>
      </c>
      <c r="F23" s="21" t="s">
        <v>2194</v>
      </c>
      <c r="G23" s="308"/>
      <c r="H23" s="22"/>
      <c r="I23" s="127"/>
      <c r="J23" s="127"/>
      <c r="K23" s="23">
        <v>259345216</v>
      </c>
      <c r="L23" s="25" t="s">
        <v>87</v>
      </c>
      <c r="M23" s="24" t="s">
        <v>59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/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/>
      </c>
      <c r="Z23" s="279"/>
    </row>
    <row r="24" spans="1:27" ht="15.75" hidden="1" customHeight="1">
      <c r="A24" s="304" t="str">
        <f>IF(B24&lt;&gt;"",IF(AND(B24&gt;=_TM1,B24&lt;=_TM2,OR(TH!L24="1111",TH!M24="1111")),TH!D24,""),"")</f>
        <v/>
      </c>
      <c r="B24" s="11">
        <f t="shared" ref="B24:B87" si="7">IF(C24&lt;&gt;"",MONTH(C24),"")</f>
        <v>1</v>
      </c>
      <c r="C24" s="111">
        <f t="shared" ref="C24:C87" si="8">E24</f>
        <v>42370</v>
      </c>
      <c r="D24" s="111" t="s">
        <v>2105</v>
      </c>
      <c r="E24" s="111">
        <v>42370</v>
      </c>
      <c r="F24" s="112" t="s">
        <v>2015</v>
      </c>
      <c r="G24" s="310" t="s">
        <v>975</v>
      </c>
      <c r="H24" s="113" t="s">
        <v>467</v>
      </c>
      <c r="I24" s="129"/>
      <c r="J24" s="129"/>
      <c r="K24" s="201">
        <f>41589+172727</f>
        <v>214316</v>
      </c>
      <c r="L24" s="114" t="s">
        <v>81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hidden="1" customHeight="1">
      <c r="A25" s="304" t="str">
        <f>IF(B25&lt;&gt;"",IF(AND(B25&gt;=_TM1,B25&lt;=_TM2,OR(TH!L25="1111",TH!M25="1111")),TH!D25,""),"")</f>
        <v/>
      </c>
      <c r="B25" s="11">
        <f t="shared" si="7"/>
        <v>1</v>
      </c>
      <c r="C25" s="111">
        <f t="shared" si="8"/>
        <v>42370</v>
      </c>
      <c r="D25" s="111" t="s">
        <v>2105</v>
      </c>
      <c r="E25" s="111">
        <v>42370</v>
      </c>
      <c r="F25" s="112" t="s">
        <v>969</v>
      </c>
      <c r="G25" s="310" t="s">
        <v>975</v>
      </c>
      <c r="H25" s="113" t="s">
        <v>467</v>
      </c>
      <c r="I25" s="129"/>
      <c r="J25" s="129"/>
      <c r="K25" s="201">
        <f>17273+4159</f>
        <v>21432</v>
      </c>
      <c r="L25" s="14" t="s">
        <v>9</v>
      </c>
      <c r="M25" s="114" t="s">
        <v>45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>x</v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2</v>
      </c>
      <c r="AA25" s="198"/>
    </row>
    <row r="26" spans="1:27" ht="15.75" hidden="1" customHeight="1">
      <c r="A26" s="304" t="str">
        <f>IF(B26&lt;&gt;"",IF(AND(B26&gt;=_TM1,B26&lt;=_TM2,OR(TH!L26="1111",TH!M26="1111")),TH!D26,""),"")</f>
        <v/>
      </c>
      <c r="B26" s="11">
        <f t="shared" si="7"/>
        <v>1</v>
      </c>
      <c r="C26" s="111">
        <f t="shared" si="8"/>
        <v>42371</v>
      </c>
      <c r="D26" s="12" t="s">
        <v>1495</v>
      </c>
      <c r="E26" s="12">
        <v>42371</v>
      </c>
      <c r="F26" s="112" t="s">
        <v>839</v>
      </c>
      <c r="G26" s="313" t="s">
        <v>838</v>
      </c>
      <c r="H26" s="113" t="s">
        <v>316</v>
      </c>
      <c r="I26" s="129">
        <v>1000</v>
      </c>
      <c r="J26" s="129">
        <v>8265</v>
      </c>
      <c r="K26" s="201">
        <f>ROUND(I26*J26,0)</f>
        <v>8265000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hidden="1" customHeight="1">
      <c r="A27" s="304" t="str">
        <f>IF(B27&lt;&gt;"",IF(AND(B27&gt;=_TM1,B27&lt;=_TM2,OR(TH!L27="1111",TH!M27="1111")),TH!D27,""),"")</f>
        <v/>
      </c>
      <c r="B27" s="11">
        <f t="shared" si="7"/>
        <v>1</v>
      </c>
      <c r="C27" s="111">
        <f t="shared" si="8"/>
        <v>42371</v>
      </c>
      <c r="D27" s="12" t="s">
        <v>1495</v>
      </c>
      <c r="E27" s="12">
        <v>42371</v>
      </c>
      <c r="F27" s="112" t="s">
        <v>1046</v>
      </c>
      <c r="G27" s="313" t="s">
        <v>838</v>
      </c>
      <c r="H27" s="113" t="s">
        <v>316</v>
      </c>
      <c r="I27" s="129">
        <v>200</v>
      </c>
      <c r="J27" s="129">
        <v>30875</v>
      </c>
      <c r="K27" s="201">
        <f t="shared" ref="K27:K30" si="9">ROUND(I27*J27,0)</f>
        <v>6175000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hidden="1" customHeight="1">
      <c r="A28" s="304" t="str">
        <f>IF(B28&lt;&gt;"",IF(AND(B28&gt;=_TM1,B28&lt;=_TM2,OR(TH!L28="1111",TH!M28="1111")),TH!D28,""),"")</f>
        <v/>
      </c>
      <c r="B28" s="11">
        <f t="shared" si="7"/>
        <v>1</v>
      </c>
      <c r="C28" s="111">
        <f t="shared" si="8"/>
        <v>42371</v>
      </c>
      <c r="D28" s="12" t="s">
        <v>1495</v>
      </c>
      <c r="E28" s="12">
        <v>42371</v>
      </c>
      <c r="F28" s="112" t="s">
        <v>1047</v>
      </c>
      <c r="G28" s="313" t="s">
        <v>838</v>
      </c>
      <c r="H28" s="113" t="s">
        <v>316</v>
      </c>
      <c r="I28" s="129">
        <v>200</v>
      </c>
      <c r="J28" s="129">
        <v>31155</v>
      </c>
      <c r="K28" s="201">
        <f t="shared" si="9"/>
        <v>6231000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/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hidden="1" customHeight="1">
      <c r="A29" s="304" t="str">
        <f>IF(B29&lt;&gt;"",IF(AND(B29&gt;=_TM1,B29&lt;=_TM2,OR(TH!L29="1111",TH!M29="1111")),TH!D29,""),"")</f>
        <v/>
      </c>
      <c r="B29" s="11">
        <f t="shared" si="7"/>
        <v>1</v>
      </c>
      <c r="C29" s="111">
        <f t="shared" si="8"/>
        <v>42371</v>
      </c>
      <c r="D29" s="12" t="s">
        <v>1495</v>
      </c>
      <c r="E29" s="12">
        <v>42371</v>
      </c>
      <c r="F29" s="140" t="s">
        <v>321</v>
      </c>
      <c r="G29" s="313" t="s">
        <v>838</v>
      </c>
      <c r="H29" s="113" t="s">
        <v>316</v>
      </c>
      <c r="I29" s="129">
        <v>2000</v>
      </c>
      <c r="J29" s="129">
        <v>15675</v>
      </c>
      <c r="K29" s="201">
        <f t="shared" si="9"/>
        <v>31350000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>x</v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hidden="1" customHeight="1">
      <c r="A30" s="304" t="str">
        <f>IF(B30&lt;&gt;"",IF(AND(B30&gt;=_TM1,B30&lt;=_TM2,OR(TH!L30="1111",TH!M30="1111")),TH!D30,""),"")</f>
        <v/>
      </c>
      <c r="B30" s="11">
        <f t="shared" si="7"/>
        <v>1</v>
      </c>
      <c r="C30" s="111">
        <f t="shared" si="8"/>
        <v>42371</v>
      </c>
      <c r="D30" s="12" t="s">
        <v>1495</v>
      </c>
      <c r="E30" s="12">
        <v>42371</v>
      </c>
      <c r="F30" s="112" t="s">
        <v>808</v>
      </c>
      <c r="G30" s="313" t="s">
        <v>838</v>
      </c>
      <c r="H30" s="113" t="s">
        <v>316</v>
      </c>
      <c r="I30" s="129">
        <v>50</v>
      </c>
      <c r="J30" s="129">
        <v>21518</v>
      </c>
      <c r="K30" s="201">
        <f t="shared" si="9"/>
        <v>1075900</v>
      </c>
      <c r="L30" s="202" t="s">
        <v>726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  <c r="AA30" s="198" t="str">
        <f>IF(VLOOKUP(F30,NXT!$B$12:$B$973,1,0)=F30,"","x")</f>
        <v/>
      </c>
    </row>
    <row r="31" spans="1:27" ht="15.75" hidden="1" customHeight="1">
      <c r="A31" s="304" t="str">
        <f>IF(B31&lt;&gt;"",IF(AND(B31&gt;=_TM1,B31&lt;=_TM2,OR(TH!L31="1111",TH!M31="1111")),TH!D31,""),"")</f>
        <v/>
      </c>
      <c r="B31" s="11">
        <f t="shared" si="7"/>
        <v>1</v>
      </c>
      <c r="C31" s="111">
        <f t="shared" si="8"/>
        <v>42371</v>
      </c>
      <c r="D31" s="12" t="s">
        <v>1495</v>
      </c>
      <c r="E31" s="12">
        <v>42371</v>
      </c>
      <c r="F31" s="112" t="s">
        <v>332</v>
      </c>
      <c r="G31" s="313" t="s">
        <v>838</v>
      </c>
      <c r="H31" s="113" t="s">
        <v>316</v>
      </c>
      <c r="I31" s="129"/>
      <c r="J31" s="129"/>
      <c r="K31" s="201">
        <v>5309690</v>
      </c>
      <c r="L31" s="202" t="s">
        <v>9</v>
      </c>
      <c r="M31" s="202" t="s">
        <v>8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>
        <v>1</v>
      </c>
    </row>
    <row r="32" spans="1:27" ht="15.75" hidden="1" customHeight="1">
      <c r="A32" s="304" t="str">
        <f>IF(B32&lt;&gt;"",IF(AND(B32&gt;=_TM1,B32&lt;=_TM2,OR(TH!L32="1111",TH!M32="1111")),TH!D32,""),"")</f>
        <v/>
      </c>
      <c r="B32" s="11">
        <f t="shared" si="7"/>
        <v>1</v>
      </c>
      <c r="C32" s="111">
        <f t="shared" si="8"/>
        <v>42373</v>
      </c>
      <c r="D32" s="111" t="s">
        <v>1443</v>
      </c>
      <c r="E32" s="111">
        <v>42373</v>
      </c>
      <c r="F32" s="112" t="s">
        <v>1046</v>
      </c>
      <c r="G32" s="310" t="s">
        <v>888</v>
      </c>
      <c r="H32" s="113" t="s">
        <v>531</v>
      </c>
      <c r="I32" s="129">
        <v>850</v>
      </c>
      <c r="J32" s="129">
        <v>32500</v>
      </c>
      <c r="K32" s="201">
        <f>ROUND(I32*J32,0)</f>
        <v>27625000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ref="AA32:AA38" si="10">IF(VLOOKUP(H32,DS_131,1,0)=H32,"","x")</f>
        <v/>
      </c>
    </row>
    <row r="33" spans="1:27" ht="15.75" hidden="1" customHeight="1">
      <c r="A33" s="304" t="str">
        <f>IF(B33&lt;&gt;"",IF(AND(B33&gt;=_TM1,B33&lt;=_TM2,OR(TH!L33="1111",TH!M33="1111")),TH!D33,""),"")</f>
        <v/>
      </c>
      <c r="B33" s="11">
        <f t="shared" si="7"/>
        <v>1</v>
      </c>
      <c r="C33" s="111">
        <f t="shared" si="8"/>
        <v>42373</v>
      </c>
      <c r="D33" s="111" t="s">
        <v>1443</v>
      </c>
      <c r="E33" s="111">
        <v>42373</v>
      </c>
      <c r="F33" s="112" t="s">
        <v>1047</v>
      </c>
      <c r="G33" s="310" t="s">
        <v>888</v>
      </c>
      <c r="H33" s="113" t="s">
        <v>531</v>
      </c>
      <c r="I33" s="129">
        <v>850</v>
      </c>
      <c r="J33" s="129">
        <v>31700</v>
      </c>
      <c r="K33" s="201">
        <f>ROUND(I33*J33,0)</f>
        <v>26945000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10"/>
        <v/>
      </c>
    </row>
    <row r="34" spans="1:27" ht="15.75" hidden="1" customHeight="1">
      <c r="A34" s="304" t="str">
        <f>IF(B34&lt;&gt;"",IF(AND(B34&gt;=_TM1,B34&lt;=_TM2,OR(TH!L34="1111",TH!M34="1111")),TH!D34,""),"")</f>
        <v/>
      </c>
      <c r="B34" s="11">
        <f t="shared" si="7"/>
        <v>1</v>
      </c>
      <c r="C34" s="111">
        <f t="shared" si="8"/>
        <v>42373</v>
      </c>
      <c r="D34" s="111" t="s">
        <v>1443</v>
      </c>
      <c r="E34" s="111">
        <v>42373</v>
      </c>
      <c r="F34" s="110" t="s">
        <v>322</v>
      </c>
      <c r="G34" s="310" t="s">
        <v>888</v>
      </c>
      <c r="H34" s="113" t="s">
        <v>531</v>
      </c>
      <c r="I34" s="129">
        <v>3000</v>
      </c>
      <c r="J34" s="129">
        <v>15000</v>
      </c>
      <c r="K34" s="201">
        <f>ROUND(I34*J34,0)</f>
        <v>45000000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10"/>
        <v/>
      </c>
    </row>
    <row r="35" spans="1:27" ht="15.75" hidden="1" customHeight="1">
      <c r="A35" s="304" t="str">
        <f>IF(B35&lt;&gt;"",IF(AND(B35&gt;=_TM1,B35&lt;=_TM2,OR(TH!L35="1111",TH!M35="1111")),TH!D35,""),"")</f>
        <v/>
      </c>
      <c r="B35" s="11">
        <f t="shared" si="7"/>
        <v>1</v>
      </c>
      <c r="C35" s="111">
        <f t="shared" si="8"/>
        <v>42373</v>
      </c>
      <c r="D35" s="111" t="s">
        <v>1443</v>
      </c>
      <c r="E35" s="111">
        <v>42373</v>
      </c>
      <c r="F35" s="110" t="s">
        <v>321</v>
      </c>
      <c r="G35" s="310" t="s">
        <v>888</v>
      </c>
      <c r="H35" s="113" t="s">
        <v>531</v>
      </c>
      <c r="I35" s="129">
        <v>3000</v>
      </c>
      <c r="J35" s="129">
        <v>16500</v>
      </c>
      <c r="K35" s="201">
        <f>ROUND(I35*J35,0)</f>
        <v>49500000</v>
      </c>
      <c r="L35" s="114" t="s">
        <v>238</v>
      </c>
      <c r="M35" s="114" t="s">
        <v>162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10"/>
        <v/>
      </c>
    </row>
    <row r="36" spans="1:27" ht="15.75" hidden="1" customHeight="1">
      <c r="A36" s="304" t="str">
        <f>IF(B36&lt;&gt;"",IF(AND(B36&gt;=_TM1,B36&lt;=_TM2,OR(TH!L36="1111",TH!M36="1111")),TH!D36,""),"")</f>
        <v/>
      </c>
      <c r="B36" s="11">
        <f t="shared" si="7"/>
        <v>1</v>
      </c>
      <c r="C36" s="111">
        <f t="shared" si="8"/>
        <v>42373</v>
      </c>
      <c r="D36" s="111" t="s">
        <v>1443</v>
      </c>
      <c r="E36" s="111">
        <v>42373</v>
      </c>
      <c r="F36" s="112" t="s">
        <v>332</v>
      </c>
      <c r="G36" s="310" t="s">
        <v>888</v>
      </c>
      <c r="H36" s="113" t="s">
        <v>531</v>
      </c>
      <c r="I36" s="129"/>
      <c r="J36" s="129"/>
      <c r="K36" s="201">
        <v>14907000</v>
      </c>
      <c r="L36" s="114" t="s">
        <v>238</v>
      </c>
      <c r="M36" s="114" t="s">
        <v>278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10"/>
        <v/>
      </c>
    </row>
    <row r="37" spans="1:27" ht="15.75" hidden="1" customHeight="1">
      <c r="A37" s="304" t="str">
        <f>IF(B37&lt;&gt;"",IF(AND(B37&gt;=_TM1,B37&lt;=_TM2,OR(TH!L37="1111",TH!M37="1111")),TH!D37,""),"")</f>
        <v/>
      </c>
      <c r="B37" s="11">
        <f t="shared" si="7"/>
        <v>1</v>
      </c>
      <c r="C37" s="111">
        <f t="shared" si="8"/>
        <v>42373</v>
      </c>
      <c r="D37" s="111" t="s">
        <v>1444</v>
      </c>
      <c r="E37" s="111">
        <v>42373</v>
      </c>
      <c r="F37" s="140" t="s">
        <v>319</v>
      </c>
      <c r="G37" s="310" t="s">
        <v>889</v>
      </c>
      <c r="H37" s="4" t="s">
        <v>710</v>
      </c>
      <c r="I37" s="129">
        <v>1000</v>
      </c>
      <c r="J37" s="129">
        <v>8700</v>
      </c>
      <c r="K37" s="201">
        <f>ROUND(I37*J37,0)</f>
        <v>8700000</v>
      </c>
      <c r="L37" s="114" t="s">
        <v>238</v>
      </c>
      <c r="M37" s="114" t="s">
        <v>162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10"/>
        <v/>
      </c>
    </row>
    <row r="38" spans="1:27" ht="15.75" hidden="1" customHeight="1">
      <c r="A38" s="304" t="str">
        <f>IF(B38&lt;&gt;"",IF(AND(B38&gt;=_TM1,B38&lt;=_TM2,OR(TH!L38="1111",TH!M38="1111")),TH!D38,""),"")</f>
        <v/>
      </c>
      <c r="B38" s="11">
        <f t="shared" si="7"/>
        <v>1</v>
      </c>
      <c r="C38" s="111">
        <f t="shared" si="8"/>
        <v>42373</v>
      </c>
      <c r="D38" s="111" t="s">
        <v>1444</v>
      </c>
      <c r="E38" s="111">
        <v>42373</v>
      </c>
      <c r="F38" s="112" t="s">
        <v>890</v>
      </c>
      <c r="G38" s="310" t="s">
        <v>889</v>
      </c>
      <c r="H38" s="4" t="s">
        <v>710</v>
      </c>
      <c r="I38" s="131"/>
      <c r="J38" s="129"/>
      <c r="K38" s="201">
        <v>870000</v>
      </c>
      <c r="L38" s="114" t="s">
        <v>238</v>
      </c>
      <c r="M38" s="114" t="s">
        <v>278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/>
      <c r="AA38" s="198" t="str">
        <f t="shared" si="10"/>
        <v/>
      </c>
    </row>
    <row r="39" spans="1:27" ht="15.75" hidden="1" customHeight="1">
      <c r="A39" s="304" t="str">
        <f>IF(B39&lt;&gt;"",IF(AND(B39&gt;=_TM1,B39&lt;=_TM2,OR(TH!L39="1111",TH!M39="1111")),TH!D39,""),"")</f>
        <v/>
      </c>
      <c r="B39" s="11">
        <f t="shared" si="7"/>
        <v>1</v>
      </c>
      <c r="C39" s="111">
        <f t="shared" si="8"/>
        <v>42374</v>
      </c>
      <c r="D39" s="12" t="s">
        <v>1496</v>
      </c>
      <c r="E39" s="12">
        <v>42374</v>
      </c>
      <c r="F39" s="112" t="s">
        <v>787</v>
      </c>
      <c r="G39" s="313" t="s">
        <v>786</v>
      </c>
      <c r="H39" s="113" t="s">
        <v>299</v>
      </c>
      <c r="I39" s="129">
        <v>300</v>
      </c>
      <c r="J39" s="129">
        <v>20500</v>
      </c>
      <c r="K39" s="201">
        <f>ROUND(I39*J39,0)</f>
        <v>6150000</v>
      </c>
      <c r="L39" s="202" t="s">
        <v>726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  <c r="AA39" s="198" t="str">
        <f>IF(VLOOKUP(F39,NXT!$B$12:$B$973,1,0)=F39,"","x")</f>
        <v/>
      </c>
    </row>
    <row r="40" spans="1:27" ht="15.75" hidden="1" customHeight="1">
      <c r="A40" s="304" t="str">
        <f>IF(B40&lt;&gt;"",IF(AND(B40&gt;=_TM1,B40&lt;=_TM2,OR(TH!L40="1111",TH!M40="1111")),TH!D40,""),"")</f>
        <v/>
      </c>
      <c r="B40" s="11">
        <f t="shared" si="7"/>
        <v>1</v>
      </c>
      <c r="C40" s="111">
        <f t="shared" si="8"/>
        <v>42374</v>
      </c>
      <c r="D40" s="12" t="s">
        <v>1496</v>
      </c>
      <c r="E40" s="12">
        <v>42374</v>
      </c>
      <c r="F40" s="112" t="s">
        <v>607</v>
      </c>
      <c r="G40" s="313" t="s">
        <v>786</v>
      </c>
      <c r="H40" s="113" t="s">
        <v>299</v>
      </c>
      <c r="I40" s="129"/>
      <c r="J40" s="129"/>
      <c r="K40" s="201">
        <v>615000</v>
      </c>
      <c r="L40" s="202" t="s">
        <v>9</v>
      </c>
      <c r="M40" s="202" t="s">
        <v>8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>
        <v>1</v>
      </c>
    </row>
    <row r="41" spans="1:27" ht="15.75" hidden="1" customHeight="1">
      <c r="A41" s="304" t="str">
        <f>IF(B41&lt;&gt;"",IF(AND(B41&gt;=_TM1,B41&lt;=_TM2,OR(TH!L41="1111",TH!M41="1111")),TH!D41,""),"")</f>
        <v/>
      </c>
      <c r="B41" s="11">
        <f t="shared" si="7"/>
        <v>1</v>
      </c>
      <c r="C41" s="111">
        <f t="shared" si="8"/>
        <v>42375</v>
      </c>
      <c r="D41" s="111" t="s">
        <v>1445</v>
      </c>
      <c r="E41" s="111">
        <v>42375</v>
      </c>
      <c r="F41" s="112" t="s">
        <v>893</v>
      </c>
      <c r="G41" s="310" t="s">
        <v>891</v>
      </c>
      <c r="H41" s="4" t="s">
        <v>892</v>
      </c>
      <c r="I41" s="129">
        <v>55</v>
      </c>
      <c r="J41" s="129">
        <v>18080</v>
      </c>
      <c r="K41" s="201">
        <f>ROUND(I41*J41,0)</f>
        <v>994400</v>
      </c>
      <c r="L41" s="114" t="s">
        <v>238</v>
      </c>
      <c r="M41" s="114" t="s">
        <v>162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hidden="1" customHeight="1">
      <c r="A42" s="304" t="str">
        <f>IF(B42&lt;&gt;"",IF(AND(B42&gt;=_TM1,B42&lt;=_TM2,OR(TH!L42="1111",TH!M42="1111")),TH!D42,""),"")</f>
        <v/>
      </c>
      <c r="B42" s="11">
        <f t="shared" si="7"/>
        <v>1</v>
      </c>
      <c r="C42" s="111">
        <f t="shared" si="8"/>
        <v>42375</v>
      </c>
      <c r="D42" s="111" t="s">
        <v>1445</v>
      </c>
      <c r="E42" s="111">
        <v>42375</v>
      </c>
      <c r="F42" s="112" t="s">
        <v>332</v>
      </c>
      <c r="G42" s="310" t="s">
        <v>891</v>
      </c>
      <c r="H42" s="4" t="s">
        <v>892</v>
      </c>
      <c r="I42" s="129"/>
      <c r="J42" s="129"/>
      <c r="K42" s="201">
        <v>99440</v>
      </c>
      <c r="L42" s="114" t="s">
        <v>238</v>
      </c>
      <c r="M42" s="114" t="s">
        <v>278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/>
      <c r="AA42" s="198" t="str">
        <f>IF(VLOOKUP(H42,DS_131,1,0)=H42,"","x")</f>
        <v/>
      </c>
    </row>
    <row r="43" spans="1:27" ht="15.75" hidden="1" customHeight="1">
      <c r="A43" s="304" t="str">
        <f>IF(B43&lt;&gt;"",IF(AND(B43&gt;=_TM1,B43&lt;=_TM2,OR(TH!L43="1111",TH!M43="1111")),TH!D43,""),"")</f>
        <v/>
      </c>
      <c r="B43" s="11">
        <f t="shared" si="7"/>
        <v>1</v>
      </c>
      <c r="C43" s="111">
        <f t="shared" si="8"/>
        <v>42376</v>
      </c>
      <c r="D43" s="12" t="s">
        <v>1497</v>
      </c>
      <c r="E43" s="12">
        <v>42376</v>
      </c>
      <c r="F43" s="112" t="s">
        <v>789</v>
      </c>
      <c r="G43" s="313" t="s">
        <v>788</v>
      </c>
      <c r="H43" s="113" t="s">
        <v>299</v>
      </c>
      <c r="I43" s="129">
        <v>500</v>
      </c>
      <c r="J43" s="129">
        <v>9635</v>
      </c>
      <c r="K43" s="201">
        <f t="shared" ref="K43:K46" si="11">ROUND(I43*J43,0)</f>
        <v>4817500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hidden="1" customHeight="1">
      <c r="A44" s="304" t="str">
        <f>IF(B44&lt;&gt;"",IF(AND(B44&gt;=_TM1,B44&lt;=_TM2,OR(TH!L44="1111",TH!M44="1111")),TH!D44,""),"")</f>
        <v/>
      </c>
      <c r="B44" s="11">
        <f t="shared" si="7"/>
        <v>1</v>
      </c>
      <c r="C44" s="111">
        <f t="shared" si="8"/>
        <v>42376</v>
      </c>
      <c r="D44" s="12" t="s">
        <v>1497</v>
      </c>
      <c r="E44" s="12">
        <v>42376</v>
      </c>
      <c r="F44" s="112" t="s">
        <v>790</v>
      </c>
      <c r="G44" s="313" t="s">
        <v>788</v>
      </c>
      <c r="H44" s="113" t="s">
        <v>299</v>
      </c>
      <c r="I44" s="129">
        <v>1000</v>
      </c>
      <c r="J44" s="129">
        <v>6470</v>
      </c>
      <c r="K44" s="201">
        <f t="shared" si="11"/>
        <v>6470000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hidden="1" customHeight="1">
      <c r="A45" s="304" t="str">
        <f>IF(B45&lt;&gt;"",IF(AND(B45&gt;=_TM1,B45&lt;=_TM2,OR(TH!L45="1111",TH!M45="1111")),TH!D45,""),"")</f>
        <v/>
      </c>
      <c r="B45" s="11">
        <f t="shared" si="7"/>
        <v>1</v>
      </c>
      <c r="C45" s="111">
        <f t="shared" si="8"/>
        <v>42376</v>
      </c>
      <c r="D45" s="12" t="s">
        <v>1497</v>
      </c>
      <c r="E45" s="12">
        <v>42376</v>
      </c>
      <c r="F45" s="112" t="s">
        <v>506</v>
      </c>
      <c r="G45" s="313" t="s">
        <v>788</v>
      </c>
      <c r="H45" s="113" t="s">
        <v>299</v>
      </c>
      <c r="I45" s="129">
        <v>1000</v>
      </c>
      <c r="J45" s="129">
        <v>5942</v>
      </c>
      <c r="K45" s="201">
        <f t="shared" si="11"/>
        <v>5942000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hidden="1" customHeight="1">
      <c r="A46" s="304" t="str">
        <f>IF(B46&lt;&gt;"",IF(AND(B46&gt;=_TM1,B46&lt;=_TM2,OR(TH!L46="1111",TH!M46="1111")),TH!D46,""),"")</f>
        <v/>
      </c>
      <c r="B46" s="11">
        <f t="shared" si="7"/>
        <v>1</v>
      </c>
      <c r="C46" s="111">
        <f t="shared" si="8"/>
        <v>42376</v>
      </c>
      <c r="D46" s="12" t="s">
        <v>1497</v>
      </c>
      <c r="E46" s="12">
        <v>42376</v>
      </c>
      <c r="F46" s="112" t="s">
        <v>791</v>
      </c>
      <c r="G46" s="313" t="s">
        <v>788</v>
      </c>
      <c r="H46" s="113" t="s">
        <v>299</v>
      </c>
      <c r="I46" s="129">
        <v>200</v>
      </c>
      <c r="J46" s="129">
        <v>10013</v>
      </c>
      <c r="K46" s="201">
        <f t="shared" si="11"/>
        <v>2002600</v>
      </c>
      <c r="L46" s="202" t="s">
        <v>726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  <c r="AA46" s="198" t="str">
        <f>IF(VLOOKUP(F46,NXT!$B$12:$B$973,1,0)=F46,"","x")</f>
        <v/>
      </c>
    </row>
    <row r="47" spans="1:27" ht="15.75" hidden="1" customHeight="1">
      <c r="A47" s="304" t="str">
        <f>IF(B47&lt;&gt;"",IF(AND(B47&gt;=_TM1,B47&lt;=_TM2,OR(TH!L47="1111",TH!M47="1111")),TH!D47,""),"")</f>
        <v/>
      </c>
      <c r="B47" s="11">
        <f t="shared" si="7"/>
        <v>1</v>
      </c>
      <c r="C47" s="111">
        <f t="shared" si="8"/>
        <v>42376</v>
      </c>
      <c r="D47" s="12" t="s">
        <v>1497</v>
      </c>
      <c r="E47" s="12">
        <v>42376</v>
      </c>
      <c r="F47" s="112" t="s">
        <v>332</v>
      </c>
      <c r="G47" s="313" t="s">
        <v>788</v>
      </c>
      <c r="H47" s="113" t="s">
        <v>299</v>
      </c>
      <c r="I47" s="129"/>
      <c r="J47" s="129"/>
      <c r="K47" s="201">
        <v>1923210</v>
      </c>
      <c r="L47" s="202" t="s">
        <v>9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</row>
    <row r="48" spans="1:27" ht="15.75" hidden="1" customHeight="1">
      <c r="A48" s="304" t="str">
        <f>IF(B48&lt;&gt;"",IF(AND(B48&gt;=_TM1,B48&lt;=_TM2,OR(TH!L48="1111",TH!M48="1111")),TH!D48,""),"")</f>
        <v/>
      </c>
      <c r="B48" s="11">
        <f t="shared" si="7"/>
        <v>1</v>
      </c>
      <c r="C48" s="111">
        <f t="shared" si="8"/>
        <v>42377</v>
      </c>
      <c r="D48" s="12" t="s">
        <v>1498</v>
      </c>
      <c r="E48" s="265">
        <v>42377</v>
      </c>
      <c r="F48" s="112" t="s">
        <v>795</v>
      </c>
      <c r="G48" s="313" t="s">
        <v>794</v>
      </c>
      <c r="H48" s="113" t="s">
        <v>299</v>
      </c>
      <c r="I48" s="129">
        <v>200</v>
      </c>
      <c r="J48" s="129">
        <v>34590</v>
      </c>
      <c r="K48" s="201">
        <f>ROUND(I48*J48,0)</f>
        <v>6918000</v>
      </c>
      <c r="L48" s="202" t="s">
        <v>726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  <c r="AA48" s="198" t="str">
        <f>IF(VLOOKUP(F48,NXT!$B$12:$B$973,1,0)=F48,"","x")</f>
        <v/>
      </c>
    </row>
    <row r="49" spans="1:27" ht="15.75" hidden="1" customHeight="1">
      <c r="A49" s="304" t="str">
        <f>IF(B49&lt;&gt;"",IF(AND(B49&gt;=_TM1,B49&lt;=_TM2,OR(TH!L49="1111",TH!M49="1111")),TH!D49,""),"")</f>
        <v/>
      </c>
      <c r="B49" s="11">
        <f t="shared" si="7"/>
        <v>1</v>
      </c>
      <c r="C49" s="111">
        <f t="shared" si="8"/>
        <v>42377</v>
      </c>
      <c r="D49" s="12" t="s">
        <v>1498</v>
      </c>
      <c r="E49" s="265">
        <v>42377</v>
      </c>
      <c r="F49" s="112" t="s">
        <v>607</v>
      </c>
      <c r="G49" s="313" t="s">
        <v>794</v>
      </c>
      <c r="H49" s="113" t="s">
        <v>299</v>
      </c>
      <c r="I49" s="129"/>
      <c r="J49" s="129"/>
      <c r="K49" s="201">
        <v>691800</v>
      </c>
      <c r="L49" s="202" t="s">
        <v>9</v>
      </c>
      <c r="M49" s="202" t="s">
        <v>8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>
        <v>1</v>
      </c>
    </row>
    <row r="50" spans="1:27" ht="15.75" hidden="1" customHeight="1">
      <c r="A50" s="304" t="str">
        <f>IF(B50&lt;&gt;"",IF(AND(B50&gt;=_TM1,B50&lt;=_TM2,OR(TH!L50="1111",TH!M50="1111")),TH!D50,""),"")</f>
        <v/>
      </c>
      <c r="B50" s="11">
        <f t="shared" si="7"/>
        <v>1</v>
      </c>
      <c r="C50" s="111">
        <f t="shared" si="8"/>
        <v>42377</v>
      </c>
      <c r="D50" s="111" t="s">
        <v>1446</v>
      </c>
      <c r="E50" s="111">
        <v>42377</v>
      </c>
      <c r="F50" s="112" t="s">
        <v>791</v>
      </c>
      <c r="G50" s="310" t="s">
        <v>894</v>
      </c>
      <c r="H50" s="113" t="s">
        <v>505</v>
      </c>
      <c r="I50" s="130">
        <v>200</v>
      </c>
      <c r="J50" s="130">
        <v>16308</v>
      </c>
      <c r="K50" s="201">
        <f>ROUND(I50*J50,0)</f>
        <v>3261600</v>
      </c>
      <c r="L50" s="114" t="s">
        <v>238</v>
      </c>
      <c r="M50" s="114" t="s">
        <v>162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hidden="1" customHeight="1">
      <c r="A51" s="304" t="str">
        <f>IF(B51&lt;&gt;"",IF(AND(B51&gt;=_TM1,B51&lt;=_TM2,OR(TH!L51="1111",TH!M51="1111")),TH!D51,""),"")</f>
        <v/>
      </c>
      <c r="B51" s="11">
        <f t="shared" si="7"/>
        <v>1</v>
      </c>
      <c r="C51" s="111">
        <f t="shared" si="8"/>
        <v>42377</v>
      </c>
      <c r="D51" s="111" t="s">
        <v>1446</v>
      </c>
      <c r="E51" s="111">
        <v>42377</v>
      </c>
      <c r="F51" s="112" t="s">
        <v>332</v>
      </c>
      <c r="G51" s="310" t="s">
        <v>894</v>
      </c>
      <c r="H51" s="113" t="s">
        <v>505</v>
      </c>
      <c r="I51" s="130"/>
      <c r="J51" s="130"/>
      <c r="K51" s="201">
        <v>326160</v>
      </c>
      <c r="L51" s="114" t="s">
        <v>238</v>
      </c>
      <c r="M51" s="114" t="s">
        <v>278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/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/>
      <c r="AA51" s="198" t="str">
        <f>IF(VLOOKUP(H51,DS_131,1,0)=H51,"","x")</f>
        <v/>
      </c>
    </row>
    <row r="52" spans="1:27" ht="15.75" hidden="1" customHeight="1">
      <c r="A52" s="304" t="str">
        <f>IF(B52&lt;&gt;"",IF(AND(B52&gt;=_TM1,B52&lt;=_TM2,OR(TH!L52="1111",TH!M52="1111")),TH!D52,""),"")</f>
        <v/>
      </c>
      <c r="B52" s="11">
        <f t="shared" si="7"/>
        <v>1</v>
      </c>
      <c r="C52" s="12">
        <f t="shared" si="8"/>
        <v>42378</v>
      </c>
      <c r="D52" s="12" t="s">
        <v>711</v>
      </c>
      <c r="E52" s="12">
        <v>42378</v>
      </c>
      <c r="F52" s="15" t="s">
        <v>760</v>
      </c>
      <c r="G52" s="309" t="s">
        <v>705</v>
      </c>
      <c r="H52" s="4"/>
      <c r="I52" s="129"/>
      <c r="J52" s="129"/>
      <c r="K52" s="201">
        <v>50000</v>
      </c>
      <c r="L52" s="14" t="s">
        <v>81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hidden="1" customHeight="1">
      <c r="A53" s="304" t="str">
        <f>IF(B53&lt;&gt;"",IF(AND(B53&gt;=_TM1,B53&lt;=_TM2,OR(TH!L53="1111",TH!M53="1111")),TH!D53,""),"")</f>
        <v/>
      </c>
      <c r="B53" s="11">
        <f t="shared" si="7"/>
        <v>1</v>
      </c>
      <c r="C53" s="12">
        <f t="shared" si="8"/>
        <v>42378</v>
      </c>
      <c r="D53" s="12" t="s">
        <v>711</v>
      </c>
      <c r="E53" s="12">
        <v>42378</v>
      </c>
      <c r="F53" s="15" t="s">
        <v>966</v>
      </c>
      <c r="G53" s="309" t="s">
        <v>705</v>
      </c>
      <c r="H53" s="4"/>
      <c r="I53" s="129"/>
      <c r="J53" s="129"/>
      <c r="K53" s="201">
        <v>5000</v>
      </c>
      <c r="L53" s="14" t="s">
        <v>9</v>
      </c>
      <c r="M53" s="14" t="s">
        <v>24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>x</v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2</v>
      </c>
    </row>
    <row r="54" spans="1:27" ht="15.75" hidden="1" customHeight="1">
      <c r="A54" s="304" t="str">
        <f>IF(B54&lt;&gt;"",IF(AND(B54&gt;=_TM1,B54&lt;=_TM2,OR(TH!L54="1111",TH!M54="1111")),TH!D54,""),"")</f>
        <v/>
      </c>
      <c r="B54" s="11">
        <f t="shared" si="7"/>
        <v>1</v>
      </c>
      <c r="C54" s="111">
        <f t="shared" si="8"/>
        <v>42378</v>
      </c>
      <c r="D54" s="12" t="s">
        <v>1499</v>
      </c>
      <c r="E54" s="265">
        <v>42378</v>
      </c>
      <c r="F54" s="112" t="s">
        <v>524</v>
      </c>
      <c r="G54" s="313" t="s">
        <v>796</v>
      </c>
      <c r="H54" s="113" t="s">
        <v>299</v>
      </c>
      <c r="I54" s="129">
        <v>2600</v>
      </c>
      <c r="J54" s="129">
        <v>6552</v>
      </c>
      <c r="K54" s="201">
        <f>ROUND(I54*J54,0)</f>
        <v>17035200</v>
      </c>
      <c r="L54" s="202" t="s">
        <v>726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  <c r="AA54" s="198" t="str">
        <f>IF(VLOOKUP(F54,NXT!$B$12:$B$973,1,0)=F54,"","x")</f>
        <v/>
      </c>
    </row>
    <row r="55" spans="1:27" ht="15.75" hidden="1" customHeight="1">
      <c r="A55" s="304" t="str">
        <f>IF(B55&lt;&gt;"",IF(AND(B55&gt;=_TM1,B55&lt;=_TM2,OR(TH!L55="1111",TH!M55="1111")),TH!D55,""),"")</f>
        <v/>
      </c>
      <c r="B55" s="11">
        <f t="shared" si="7"/>
        <v>1</v>
      </c>
      <c r="C55" s="111">
        <f t="shared" si="8"/>
        <v>42378</v>
      </c>
      <c r="D55" s="12" t="s">
        <v>1499</v>
      </c>
      <c r="E55" s="265">
        <v>42378</v>
      </c>
      <c r="F55" s="112" t="s">
        <v>332</v>
      </c>
      <c r="G55" s="313" t="s">
        <v>796</v>
      </c>
      <c r="H55" s="113" t="s">
        <v>299</v>
      </c>
      <c r="I55" s="129"/>
      <c r="J55" s="129"/>
      <c r="K55" s="201">
        <v>1703520</v>
      </c>
      <c r="L55" s="202" t="s">
        <v>9</v>
      </c>
      <c r="M55" s="202" t="s">
        <v>8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/>
      </c>
      <c r="R55" s="24" t="str">
        <f>IF(ISERROR(FIND('112'!$M$9,G55,1)),"",IF((AND(FIND('112'!$M$9,G55,1)&gt;=1,$B55&gt;='112'!$N$8,$B55&lt;='112'!$O$8,OR($L55='112'!$I$6,$M55='112'!$I$6))),"x",""))</f>
        <v/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>
        <v>1</v>
      </c>
    </row>
    <row r="56" spans="1:27" ht="15.75" hidden="1" customHeight="1">
      <c r="A56" s="304" t="str">
        <f>IF(B56&lt;&gt;"",IF(AND(B56&gt;=_TM1,B56&lt;=_TM2,OR(TH!L56="1111",TH!M56="1111")),TH!D56,""),"")</f>
        <v/>
      </c>
      <c r="B56" s="11">
        <f t="shared" si="7"/>
        <v>1</v>
      </c>
      <c r="C56" s="12">
        <f t="shared" si="8"/>
        <v>42380</v>
      </c>
      <c r="D56" s="12" t="s">
        <v>2106</v>
      </c>
      <c r="E56" s="12">
        <v>42380</v>
      </c>
      <c r="F56" s="15" t="s">
        <v>707</v>
      </c>
      <c r="G56" s="309" t="s">
        <v>705</v>
      </c>
      <c r="H56" s="4" t="s">
        <v>706</v>
      </c>
      <c r="I56" s="129"/>
      <c r="J56" s="129"/>
      <c r="K56" s="201">
        <v>10050000</v>
      </c>
      <c r="L56" s="14" t="s">
        <v>24</v>
      </c>
      <c r="M56" s="14" t="s">
        <v>45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>x</v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hidden="1" customHeight="1">
      <c r="A57" s="304" t="str">
        <f>IF(B57&lt;&gt;"",IF(AND(B57&gt;=_TM1,B57&lt;=_TM2,OR(TH!L57="1111",TH!M57="1111")),TH!D57,""),"")</f>
        <v/>
      </c>
      <c r="B57" s="11">
        <f t="shared" si="7"/>
        <v>1</v>
      </c>
      <c r="C57" s="12">
        <f t="shared" si="8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758</v>
      </c>
      <c r="I57" s="129"/>
      <c r="J57" s="129"/>
      <c r="K57" s="201">
        <v>15000000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hidden="1" customHeight="1">
      <c r="A58" s="304" t="str">
        <f>IF(B58&lt;&gt;"",IF(AND(B58&gt;=_TM1,B58&lt;=_TM2,OR(TH!L58="1111",TH!M58="1111")),TH!D58,""),"")</f>
        <v/>
      </c>
      <c r="B58" s="11">
        <f t="shared" si="7"/>
        <v>1</v>
      </c>
      <c r="C58" s="12">
        <f t="shared" si="8"/>
        <v>42380</v>
      </c>
      <c r="D58" s="12" t="s">
        <v>704</v>
      </c>
      <c r="E58" s="12">
        <v>42380</v>
      </c>
      <c r="F58" s="15" t="s">
        <v>708</v>
      </c>
      <c r="G58" s="309" t="s">
        <v>705</v>
      </c>
      <c r="H58" s="4" t="s">
        <v>759</v>
      </c>
      <c r="I58" s="129"/>
      <c r="J58" s="129"/>
      <c r="K58" s="201">
        <v>18000000</v>
      </c>
      <c r="L58" s="14" t="s">
        <v>24</v>
      </c>
      <c r="M58" s="14" t="s">
        <v>238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hidden="1" customHeight="1">
      <c r="A59" s="304" t="str">
        <f>IF(B59&lt;&gt;"",IF(AND(B59&gt;=_TM1,B59&lt;=_TM2,OR(TH!L59="1111",TH!M59="1111")),TH!D59,""),"")</f>
        <v/>
      </c>
      <c r="B59" s="11">
        <f t="shared" si="7"/>
        <v>1</v>
      </c>
      <c r="C59" s="12">
        <f t="shared" si="8"/>
        <v>42380</v>
      </c>
      <c r="D59" s="12" t="s">
        <v>711</v>
      </c>
      <c r="E59" s="12">
        <v>42380</v>
      </c>
      <c r="F59" s="15" t="s">
        <v>713</v>
      </c>
      <c r="G59" s="309" t="s">
        <v>705</v>
      </c>
      <c r="H59" s="113" t="s">
        <v>299</v>
      </c>
      <c r="I59" s="129"/>
      <c r="J59" s="129"/>
      <c r="K59" s="201">
        <v>25022000</v>
      </c>
      <c r="L59" s="14" t="s">
        <v>8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/>
    </row>
    <row r="60" spans="1:27" ht="15.75" hidden="1" customHeight="1">
      <c r="A60" s="304" t="str">
        <f>IF(B60&lt;&gt;"",IF(AND(B60&gt;=_TM1,B60&lt;=_TM2,OR(TH!L60="1111",TH!M60="1111")),TH!D60,""),"")</f>
        <v/>
      </c>
      <c r="B60" s="11">
        <f t="shared" si="7"/>
        <v>1</v>
      </c>
      <c r="C60" s="12">
        <f t="shared" si="8"/>
        <v>42380</v>
      </c>
      <c r="D60" s="12" t="s">
        <v>711</v>
      </c>
      <c r="E60" s="12">
        <v>42380</v>
      </c>
      <c r="F60" s="15" t="s">
        <v>761</v>
      </c>
      <c r="G60" s="309" t="s">
        <v>705</v>
      </c>
      <c r="H60" s="4"/>
      <c r="I60" s="129"/>
      <c r="J60" s="129"/>
      <c r="K60" s="201">
        <v>20000</v>
      </c>
      <c r="L60" s="14" t="s">
        <v>81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hidden="1" customHeight="1">
      <c r="A61" s="304" t="str">
        <f>IF(B61&lt;&gt;"",IF(AND(B61&gt;=_TM1,B61&lt;=_TM2,OR(TH!L61="1111",TH!M61="1111")),TH!D61,""),"")</f>
        <v/>
      </c>
      <c r="B61" s="11">
        <f t="shared" si="7"/>
        <v>1</v>
      </c>
      <c r="C61" s="12">
        <f t="shared" si="8"/>
        <v>42380</v>
      </c>
      <c r="D61" s="12" t="s">
        <v>711</v>
      </c>
      <c r="E61" s="12">
        <v>42380</v>
      </c>
      <c r="F61" s="15" t="s">
        <v>967</v>
      </c>
      <c r="G61" s="309" t="s">
        <v>705</v>
      </c>
      <c r="H61" s="4"/>
      <c r="I61" s="129"/>
      <c r="J61" s="129"/>
      <c r="K61" s="201">
        <v>2000</v>
      </c>
      <c r="L61" s="14" t="s">
        <v>9</v>
      </c>
      <c r="M61" s="14" t="s">
        <v>24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/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>
        <v>2</v>
      </c>
    </row>
    <row r="62" spans="1:27" ht="15.75" hidden="1" customHeight="1">
      <c r="A62" s="304" t="str">
        <f>IF(B62&lt;&gt;"",IF(AND(B62&gt;=_TM1,B62&lt;=_TM2,OR(TH!L62="1111",TH!M62="1111")),TH!D62,""),"")</f>
        <v/>
      </c>
      <c r="B62" s="11">
        <f t="shared" si="7"/>
        <v>1</v>
      </c>
      <c r="C62" s="12">
        <f t="shared" si="8"/>
        <v>42381</v>
      </c>
      <c r="D62" s="12" t="s">
        <v>2107</v>
      </c>
      <c r="E62" s="12">
        <v>42381</v>
      </c>
      <c r="F62" s="15" t="s">
        <v>707</v>
      </c>
      <c r="G62" s="309" t="s">
        <v>705</v>
      </c>
      <c r="H62" s="4" t="s">
        <v>706</v>
      </c>
      <c r="I62" s="129"/>
      <c r="J62" s="129"/>
      <c r="K62" s="201">
        <v>71000000</v>
      </c>
      <c r="L62" s="14" t="s">
        <v>24</v>
      </c>
      <c r="M62" s="14" t="s">
        <v>45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>x</v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hidden="1" customHeight="1">
      <c r="A63" s="304" t="str">
        <f>IF(B63&lt;&gt;"",IF(AND(B63&gt;=_TM1,B63&lt;=_TM2,OR(TH!L63="1111",TH!M63="1111")),TH!D63,""),"")</f>
        <v/>
      </c>
      <c r="B63" s="11">
        <f t="shared" si="7"/>
        <v>1</v>
      </c>
      <c r="C63" s="12">
        <f t="shared" si="8"/>
        <v>42381</v>
      </c>
      <c r="D63" s="12" t="s">
        <v>704</v>
      </c>
      <c r="E63" s="12">
        <v>42381</v>
      </c>
      <c r="F63" s="15" t="s">
        <v>708</v>
      </c>
      <c r="G63" s="309" t="s">
        <v>705</v>
      </c>
      <c r="H63" s="113" t="s">
        <v>505</v>
      </c>
      <c r="I63" s="129"/>
      <c r="J63" s="129"/>
      <c r="K63" s="201">
        <v>3587760</v>
      </c>
      <c r="L63" s="14" t="s">
        <v>24</v>
      </c>
      <c r="M63" s="14" t="s">
        <v>238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hidden="1" customHeight="1">
      <c r="A64" s="304" t="str">
        <f>IF(B64&lt;&gt;"",IF(AND(B64&gt;=_TM1,B64&lt;=_TM2,OR(TH!L64="1111",TH!M64="1111")),TH!D64,""),"")</f>
        <v/>
      </c>
      <c r="B64" s="11">
        <f t="shared" si="7"/>
        <v>1</v>
      </c>
      <c r="C64" s="12">
        <f t="shared" si="8"/>
        <v>42381</v>
      </c>
      <c r="D64" s="12" t="s">
        <v>711</v>
      </c>
      <c r="E64" s="12">
        <v>42381</v>
      </c>
      <c r="F64" s="15" t="s">
        <v>713</v>
      </c>
      <c r="G64" s="309" t="s">
        <v>705</v>
      </c>
      <c r="H64" s="4" t="s">
        <v>977</v>
      </c>
      <c r="I64" s="129"/>
      <c r="J64" s="129"/>
      <c r="K64" s="201">
        <f>71017528-11000</f>
        <v>71006528</v>
      </c>
      <c r="L64" s="14" t="s">
        <v>8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hidden="1" customHeight="1">
      <c r="A65" s="304" t="str">
        <f>IF(B65&lt;&gt;"",IF(AND(B65&gt;=_TM1,B65&lt;=_TM2,OR(TH!L65="1111",TH!M65="1111")),TH!D65,""),"")</f>
        <v/>
      </c>
      <c r="B65" s="11">
        <f t="shared" si="7"/>
        <v>1</v>
      </c>
      <c r="C65" s="12">
        <f t="shared" si="8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11000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/>
    </row>
    <row r="66" spans="1:27" ht="15.75" hidden="1" customHeight="1">
      <c r="A66" s="304" t="str">
        <f>IF(B66&lt;&gt;"",IF(AND(B66&gt;=_TM1,B66&lt;=_TM2,OR(TH!L66="1111",TH!M66="1111")),TH!D66,""),"")</f>
        <v/>
      </c>
      <c r="B66" s="11">
        <f t="shared" si="7"/>
        <v>1</v>
      </c>
      <c r="C66" s="12">
        <f t="shared" si="8"/>
        <v>42381</v>
      </c>
      <c r="D66" s="12" t="s">
        <v>711</v>
      </c>
      <c r="E66" s="12">
        <v>42381</v>
      </c>
      <c r="F66" s="15" t="s">
        <v>761</v>
      </c>
      <c r="G66" s="309" t="s">
        <v>705</v>
      </c>
      <c r="H66" s="4"/>
      <c r="I66" s="129"/>
      <c r="J66" s="129"/>
      <c r="K66" s="201">
        <v>20000</v>
      </c>
      <c r="L66" s="14" t="s">
        <v>81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hidden="1" customHeight="1">
      <c r="A67" s="304" t="str">
        <f>IF(B67&lt;&gt;"",IF(AND(B67&gt;=_TM1,B67&lt;=_TM2,OR(TH!L67="1111",TH!M67="1111")),TH!D67,""),"")</f>
        <v/>
      </c>
      <c r="B67" s="11">
        <f t="shared" si="7"/>
        <v>1</v>
      </c>
      <c r="C67" s="12">
        <f t="shared" si="8"/>
        <v>42381</v>
      </c>
      <c r="D67" s="12" t="s">
        <v>711</v>
      </c>
      <c r="E67" s="12">
        <v>42381</v>
      </c>
      <c r="F67" s="15" t="s">
        <v>967</v>
      </c>
      <c r="G67" s="309" t="s">
        <v>705</v>
      </c>
      <c r="H67" s="4"/>
      <c r="I67" s="129"/>
      <c r="J67" s="129"/>
      <c r="K67" s="201">
        <v>2000</v>
      </c>
      <c r="L67" s="14" t="s">
        <v>9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/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>
        <v>2</v>
      </c>
    </row>
    <row r="68" spans="1:27" ht="15.75" hidden="1" customHeight="1">
      <c r="A68" s="304" t="str">
        <f>IF(B68&lt;&gt;"",IF(AND(B68&gt;=_TM1,B68&lt;=_TM2,OR(TH!L68="1111",TH!M68="1111")),TH!D68,""),"")</f>
        <v/>
      </c>
      <c r="B68" s="11">
        <f t="shared" si="7"/>
        <v>1</v>
      </c>
      <c r="C68" s="12">
        <f t="shared" si="8"/>
        <v>42381</v>
      </c>
      <c r="D68" s="12" t="s">
        <v>274</v>
      </c>
      <c r="E68" s="12">
        <v>42381</v>
      </c>
      <c r="F68" s="112" t="s">
        <v>712</v>
      </c>
      <c r="G68" s="309" t="s">
        <v>705</v>
      </c>
      <c r="H68" s="4" t="s">
        <v>706</v>
      </c>
      <c r="I68" s="129"/>
      <c r="J68" s="129"/>
      <c r="K68" s="201">
        <v>21500000</v>
      </c>
      <c r="L68" s="14" t="s">
        <v>45</v>
      </c>
      <c r="M68" s="14" t="s">
        <v>24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>x</v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>x</v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/>
    </row>
    <row r="69" spans="1:27" ht="15.75" hidden="1" customHeight="1">
      <c r="A69" s="304" t="str">
        <f>IF(B69&lt;&gt;"",IF(AND(B69&gt;=_TM1,B69&lt;=_TM2,OR(TH!L69="1111",TH!M69="1111")),TH!D69,""),"")</f>
        <v/>
      </c>
      <c r="B69" s="11">
        <f t="shared" si="7"/>
        <v>1</v>
      </c>
      <c r="C69" s="111">
        <f t="shared" si="8"/>
        <v>42381</v>
      </c>
      <c r="D69" s="12" t="s">
        <v>1500</v>
      </c>
      <c r="E69" s="12">
        <v>42381</v>
      </c>
      <c r="F69" s="112" t="s">
        <v>785</v>
      </c>
      <c r="G69" s="313" t="s">
        <v>784</v>
      </c>
      <c r="H69" s="113" t="s">
        <v>299</v>
      </c>
      <c r="I69" s="129">
        <v>200</v>
      </c>
      <c r="J69" s="129">
        <v>17397</v>
      </c>
      <c r="K69" s="201">
        <f>ROUND(I69*J69,0)</f>
        <v>3479400</v>
      </c>
      <c r="L69" s="202" t="s">
        <v>726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  <c r="AA69" s="198" t="str">
        <f>IF(VLOOKUP(F69,NXT!$B$12:$B$973,1,0)=F69,"","x")</f>
        <v/>
      </c>
    </row>
    <row r="70" spans="1:27" ht="15.75" hidden="1" customHeight="1">
      <c r="A70" s="304" t="str">
        <f>IF(B70&lt;&gt;"",IF(AND(B70&gt;=_TM1,B70&lt;=_TM2,OR(TH!L70="1111",TH!M70="1111")),TH!D70,""),"")</f>
        <v/>
      </c>
      <c r="B70" s="11">
        <f t="shared" si="7"/>
        <v>1</v>
      </c>
      <c r="C70" s="111">
        <f t="shared" si="8"/>
        <v>42381</v>
      </c>
      <c r="D70" s="12" t="s">
        <v>1500</v>
      </c>
      <c r="E70" s="12">
        <v>42381</v>
      </c>
      <c r="F70" s="112" t="s">
        <v>607</v>
      </c>
      <c r="G70" s="313" t="s">
        <v>784</v>
      </c>
      <c r="H70" s="113" t="s">
        <v>299</v>
      </c>
      <c r="I70" s="129"/>
      <c r="J70" s="129"/>
      <c r="K70" s="201">
        <v>347940</v>
      </c>
      <c r="L70" s="202" t="s">
        <v>9</v>
      </c>
      <c r="M70" s="202" t="s">
        <v>8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>
        <v>1</v>
      </c>
    </row>
    <row r="71" spans="1:27" ht="15.75" hidden="1" customHeight="1">
      <c r="A71" s="304" t="str">
        <f>IF(B71&lt;&gt;"",IF(AND(B71&gt;=_TM1,B71&lt;=_TM2,OR(TH!L71="1111",TH!M71="1111")),TH!D71,""),"")</f>
        <v/>
      </c>
      <c r="B71" s="11">
        <f t="shared" si="7"/>
        <v>1</v>
      </c>
      <c r="C71" s="111">
        <f t="shared" si="8"/>
        <v>42381</v>
      </c>
      <c r="D71" s="111" t="s">
        <v>1447</v>
      </c>
      <c r="E71" s="111">
        <v>42381</v>
      </c>
      <c r="F71" s="112" t="s">
        <v>528</v>
      </c>
      <c r="G71" s="310" t="s">
        <v>895</v>
      </c>
      <c r="H71" s="113" t="s">
        <v>527</v>
      </c>
      <c r="I71" s="129">
        <v>1000</v>
      </c>
      <c r="J71" s="129">
        <v>9800</v>
      </c>
      <c r="K71" s="201">
        <f>ROUND(I71*J71,0)</f>
        <v>9800000</v>
      </c>
      <c r="L71" s="114" t="s">
        <v>238</v>
      </c>
      <c r="M71" s="114" t="s">
        <v>162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hidden="1" customHeight="1">
      <c r="A72" s="304" t="str">
        <f>IF(B72&lt;&gt;"",IF(AND(B72&gt;=_TM1,B72&lt;=_TM2,OR(TH!L72="1111",TH!M72="1111")),TH!D72,""),"")</f>
        <v/>
      </c>
      <c r="B72" s="11">
        <f t="shared" si="7"/>
        <v>1</v>
      </c>
      <c r="C72" s="111">
        <f t="shared" si="8"/>
        <v>42381</v>
      </c>
      <c r="D72" s="111" t="s">
        <v>1447</v>
      </c>
      <c r="E72" s="111">
        <v>42381</v>
      </c>
      <c r="F72" s="112" t="s">
        <v>332</v>
      </c>
      <c r="G72" s="310" t="s">
        <v>895</v>
      </c>
      <c r="H72" s="113" t="s">
        <v>527</v>
      </c>
      <c r="I72" s="129"/>
      <c r="J72" s="129"/>
      <c r="K72" s="201">
        <v>980000</v>
      </c>
      <c r="L72" s="114" t="s">
        <v>238</v>
      </c>
      <c r="M72" s="114" t="s">
        <v>278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/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hidden="1" customHeight="1">
      <c r="A73" s="304" t="str">
        <f>IF(B73&lt;&gt;"",IF(AND(B73&gt;=_TM1,B73&lt;=_TM2,OR(TH!L73="1111",TH!M73="1111")),TH!D73,""),"")</f>
        <v/>
      </c>
      <c r="B73" s="11">
        <f t="shared" si="7"/>
        <v>1</v>
      </c>
      <c r="C73" s="111">
        <f t="shared" si="8"/>
        <v>42381</v>
      </c>
      <c r="D73" s="111" t="s">
        <v>275</v>
      </c>
      <c r="E73" s="111">
        <v>42381</v>
      </c>
      <c r="F73" s="112" t="s">
        <v>708</v>
      </c>
      <c r="G73" s="310" t="s">
        <v>895</v>
      </c>
      <c r="H73" s="113" t="s">
        <v>527</v>
      </c>
      <c r="I73" s="129"/>
      <c r="J73" s="129"/>
      <c r="K73" s="201">
        <v>10780000</v>
      </c>
      <c r="L73" s="114" t="s">
        <v>45</v>
      </c>
      <c r="M73" s="1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>x</v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/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  <c r="AA73" s="198" t="str">
        <f>IF(VLOOKUP(H73,DS_131,1,0)=H73,"","x")</f>
        <v/>
      </c>
    </row>
    <row r="74" spans="1:27" ht="15.75" hidden="1" customHeight="1">
      <c r="A74" s="304" t="str">
        <f>IF(B74&lt;&gt;"",IF(AND(B74&gt;=_TM1,B74&lt;=_TM2,OR(TH!L74="1111",TH!M74="1111")),TH!D74,""),"")</f>
        <v/>
      </c>
      <c r="B74" s="11">
        <f t="shared" si="7"/>
        <v>1</v>
      </c>
      <c r="C74" s="12">
        <f t="shared" si="8"/>
        <v>42382</v>
      </c>
      <c r="D74" s="12" t="s">
        <v>704</v>
      </c>
      <c r="E74" s="12">
        <v>42382</v>
      </c>
      <c r="F74" s="15" t="s">
        <v>708</v>
      </c>
      <c r="G74" s="309" t="s">
        <v>705</v>
      </c>
      <c r="H74" s="113" t="s">
        <v>531</v>
      </c>
      <c r="I74" s="129"/>
      <c r="J74" s="129"/>
      <c r="K74" s="201">
        <v>155727000</v>
      </c>
      <c r="L74" s="14" t="s">
        <v>24</v>
      </c>
      <c r="M74" s="14" t="s">
        <v>238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/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hidden="1" customHeight="1">
      <c r="A75" s="304" t="str">
        <f>IF(B75&lt;&gt;"",IF(AND(B75&gt;=_TM1,B75&lt;=_TM2,OR(TH!L75="1111",TH!M75="1111")),TH!D75,""),"")</f>
        <v/>
      </c>
      <c r="B75" s="11">
        <f t="shared" si="7"/>
        <v>1</v>
      </c>
      <c r="C75" s="12">
        <f t="shared" si="8"/>
        <v>42383</v>
      </c>
      <c r="D75" s="12" t="s">
        <v>276</v>
      </c>
      <c r="E75" s="111">
        <v>42383</v>
      </c>
      <c r="F75" s="112" t="s">
        <v>712</v>
      </c>
      <c r="G75" s="309" t="s">
        <v>705</v>
      </c>
      <c r="H75" s="4" t="s">
        <v>706</v>
      </c>
      <c r="I75" s="129"/>
      <c r="J75" s="129"/>
      <c r="K75" s="201">
        <v>155700000</v>
      </c>
      <c r="L75" s="14" t="s">
        <v>45</v>
      </c>
      <c r="M75" s="14" t="s">
        <v>24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>x</v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>x</v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/>
    </row>
    <row r="76" spans="1:27" ht="15.75" hidden="1" customHeight="1">
      <c r="A76" s="304" t="str">
        <f>IF(B76&lt;&gt;"",IF(AND(B76&gt;=_TM1,B76&lt;=_TM2,OR(TH!L76="1111",TH!M76="1111")),TH!D76,""),"")</f>
        <v/>
      </c>
      <c r="B76" s="11">
        <f t="shared" si="7"/>
        <v>1</v>
      </c>
      <c r="C76" s="111">
        <f t="shared" si="8"/>
        <v>42385</v>
      </c>
      <c r="D76" s="12" t="s">
        <v>1501</v>
      </c>
      <c r="E76" s="111">
        <v>42385</v>
      </c>
      <c r="F76" s="112" t="s">
        <v>793</v>
      </c>
      <c r="G76" s="306" t="s">
        <v>792</v>
      </c>
      <c r="H76" s="113" t="s">
        <v>299</v>
      </c>
      <c r="I76" s="129">
        <v>450</v>
      </c>
      <c r="J76" s="129">
        <v>18113</v>
      </c>
      <c r="K76" s="201">
        <f t="shared" ref="K76:K78" si="12">ROUND(I76*J76,0)</f>
        <v>8150850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hidden="1" customHeight="1">
      <c r="A77" s="304" t="str">
        <f>IF(B77&lt;&gt;"",IF(AND(B77&gt;=_TM1,B77&lt;=_TM2,OR(TH!L77="1111",TH!M77="1111")),TH!D77,""),"")</f>
        <v/>
      </c>
      <c r="B77" s="11">
        <f t="shared" si="7"/>
        <v>1</v>
      </c>
      <c r="C77" s="111">
        <f t="shared" si="8"/>
        <v>42385</v>
      </c>
      <c r="D77" s="12" t="s">
        <v>1501</v>
      </c>
      <c r="E77" s="111">
        <v>42385</v>
      </c>
      <c r="F77" s="112" t="s">
        <v>496</v>
      </c>
      <c r="G77" s="306" t="s">
        <v>792</v>
      </c>
      <c r="H77" s="113" t="s">
        <v>299</v>
      </c>
      <c r="I77" s="129">
        <v>3000</v>
      </c>
      <c r="J77" s="129">
        <v>6209</v>
      </c>
      <c r="K77" s="201">
        <f t="shared" si="12"/>
        <v>18627000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hidden="1" customHeight="1">
      <c r="A78" s="304" t="str">
        <f>IF(B78&lt;&gt;"",IF(AND(B78&gt;=_TM1,B78&lt;=_TM2,OR(TH!L78="1111",TH!M78="1111")),TH!D78,""),"")</f>
        <v/>
      </c>
      <c r="B78" s="11">
        <f t="shared" si="7"/>
        <v>1</v>
      </c>
      <c r="C78" s="111">
        <f t="shared" si="8"/>
        <v>42385</v>
      </c>
      <c r="D78" s="12" t="s">
        <v>1501</v>
      </c>
      <c r="E78" s="111">
        <v>42385</v>
      </c>
      <c r="F78" s="112" t="s">
        <v>525</v>
      </c>
      <c r="G78" s="306" t="s">
        <v>792</v>
      </c>
      <c r="H78" s="113" t="s">
        <v>299</v>
      </c>
      <c r="I78" s="129">
        <v>1005</v>
      </c>
      <c r="J78" s="129">
        <v>4251</v>
      </c>
      <c r="K78" s="201">
        <f t="shared" si="12"/>
        <v>4272255</v>
      </c>
      <c r="L78" s="202" t="s">
        <v>726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  <c r="AA78" s="198" t="str">
        <f>IF(VLOOKUP(F78,NXT!$B$12:$B$973,1,0)=F78,"","x")</f>
        <v/>
      </c>
    </row>
    <row r="79" spans="1:27" ht="15.75" hidden="1" customHeight="1">
      <c r="A79" s="304" t="str">
        <f>IF(B79&lt;&gt;"",IF(AND(B79&gt;=_TM1,B79&lt;=_TM2,OR(TH!L79="1111",TH!M79="1111")),TH!D79,""),"")</f>
        <v/>
      </c>
      <c r="B79" s="11">
        <f t="shared" si="7"/>
        <v>1</v>
      </c>
      <c r="C79" s="111">
        <f t="shared" si="8"/>
        <v>42385</v>
      </c>
      <c r="D79" s="12" t="s">
        <v>1501</v>
      </c>
      <c r="E79" s="111">
        <v>42385</v>
      </c>
      <c r="F79" s="112" t="s">
        <v>332</v>
      </c>
      <c r="G79" s="306" t="s">
        <v>792</v>
      </c>
      <c r="H79" s="113" t="s">
        <v>299</v>
      </c>
      <c r="I79" s="129"/>
      <c r="J79" s="129"/>
      <c r="K79" s="201">
        <v>3105011</v>
      </c>
      <c r="L79" s="202" t="s">
        <v>9</v>
      </c>
      <c r="M79" s="202" t="s">
        <v>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/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>
        <v>1</v>
      </c>
    </row>
    <row r="80" spans="1:27" ht="15.75" hidden="1" customHeight="1">
      <c r="A80" s="304" t="str">
        <f>IF(B80&lt;&gt;"",IF(AND(B80&gt;=_TM1,B80&lt;=_TM2,OR(TH!L80="1111",TH!M80="1111")),TH!D80,""),"")</f>
        <v/>
      </c>
      <c r="B80" s="11">
        <f t="shared" si="7"/>
        <v>1</v>
      </c>
      <c r="C80" s="12">
        <f t="shared" si="8"/>
        <v>42387</v>
      </c>
      <c r="D80" s="12" t="s">
        <v>704</v>
      </c>
      <c r="E80" s="12">
        <v>42387</v>
      </c>
      <c r="F80" s="15" t="s">
        <v>708</v>
      </c>
      <c r="G80" s="309" t="s">
        <v>705</v>
      </c>
      <c r="H80" s="4" t="s">
        <v>622</v>
      </c>
      <c r="I80" s="129"/>
      <c r="J80" s="129"/>
      <c r="K80" s="201">
        <v>82622870</v>
      </c>
      <c r="L80" s="14" t="s">
        <v>24</v>
      </c>
      <c r="M80" s="14" t="s">
        <v>238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/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hidden="1" customHeight="1">
      <c r="A81" s="304" t="str">
        <f>IF(B81&lt;&gt;"",IF(AND(B81&gt;=_TM1,B81&lt;=_TM2,OR(TH!L81="1111",TH!M81="1111")),TH!D81,""),"")</f>
        <v/>
      </c>
      <c r="B81" s="11">
        <f t="shared" si="7"/>
        <v>1</v>
      </c>
      <c r="C81" s="12">
        <f t="shared" si="8"/>
        <v>42387</v>
      </c>
      <c r="D81" s="12" t="s">
        <v>2108</v>
      </c>
      <c r="E81" s="111">
        <v>42387</v>
      </c>
      <c r="F81" s="112" t="s">
        <v>712</v>
      </c>
      <c r="G81" s="309" t="s">
        <v>705</v>
      </c>
      <c r="H81" s="4" t="s">
        <v>706</v>
      </c>
      <c r="I81" s="129"/>
      <c r="J81" s="129"/>
      <c r="K81" s="201">
        <v>82600000</v>
      </c>
      <c r="L81" s="14" t="s">
        <v>45</v>
      </c>
      <c r="M81" s="14" t="s">
        <v>24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>x</v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hidden="1" customHeight="1">
      <c r="A82" s="304" t="str">
        <f>IF(B82&lt;&gt;"",IF(AND(B82&gt;=_TM1,B82&lt;=_TM2,OR(TH!L82="1111",TH!M82="1111")),TH!D82,""),"")</f>
        <v/>
      </c>
      <c r="B82" s="11">
        <f t="shared" si="7"/>
        <v>1</v>
      </c>
      <c r="C82" s="12">
        <f t="shared" si="8"/>
        <v>42388</v>
      </c>
      <c r="D82" s="12" t="s">
        <v>704</v>
      </c>
      <c r="E82" s="12">
        <v>42388</v>
      </c>
      <c r="F82" s="15" t="s">
        <v>708</v>
      </c>
      <c r="G82" s="309" t="s">
        <v>705</v>
      </c>
      <c r="H82" s="113" t="s">
        <v>547</v>
      </c>
      <c r="I82" s="129"/>
      <c r="J82" s="129"/>
      <c r="K82" s="201">
        <v>90264697</v>
      </c>
      <c r="L82" s="14" t="s">
        <v>24</v>
      </c>
      <c r="M82" s="14" t="s">
        <v>238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/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hidden="1" customHeight="1">
      <c r="A83" s="304" t="str">
        <f>IF(B83&lt;&gt;"",IF(AND(B83&gt;=_TM1,B83&lt;=_TM2,OR(TH!L83="1111",TH!M83="1111")),TH!D83,""),"")</f>
        <v/>
      </c>
      <c r="B83" s="11">
        <f t="shared" si="7"/>
        <v>1</v>
      </c>
      <c r="C83" s="12">
        <f t="shared" si="8"/>
        <v>42388</v>
      </c>
      <c r="D83" s="12" t="s">
        <v>2109</v>
      </c>
      <c r="E83" s="111">
        <v>42388</v>
      </c>
      <c r="F83" s="112" t="s">
        <v>712</v>
      </c>
      <c r="G83" s="309" t="s">
        <v>705</v>
      </c>
      <c r="H83" s="4" t="s">
        <v>706</v>
      </c>
      <c r="I83" s="130"/>
      <c r="J83" s="130"/>
      <c r="K83" s="201">
        <v>40300000</v>
      </c>
      <c r="L83" s="14" t="s">
        <v>45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>x</v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hidden="1" customHeight="1">
      <c r="A84" s="304" t="str">
        <f>IF(B84&lt;&gt;"",IF(AND(B84&gt;=_TM1,B84&lt;=_TM2,OR(TH!L84="1111",TH!M84="1111")),TH!D84,""),"")</f>
        <v/>
      </c>
      <c r="B84" s="11">
        <f t="shared" si="7"/>
        <v>1</v>
      </c>
      <c r="C84" s="12">
        <f t="shared" si="8"/>
        <v>42388</v>
      </c>
      <c r="D84" s="12" t="s">
        <v>711</v>
      </c>
      <c r="E84" s="111">
        <v>42388</v>
      </c>
      <c r="F84" s="15" t="s">
        <v>713</v>
      </c>
      <c r="G84" s="309" t="s">
        <v>705</v>
      </c>
      <c r="H84" s="113" t="s">
        <v>299</v>
      </c>
      <c r="I84" s="130"/>
      <c r="J84" s="130"/>
      <c r="K84" s="201">
        <v>50022000</v>
      </c>
      <c r="L84" s="14" t="s">
        <v>8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/>
    </row>
    <row r="85" spans="1:27" ht="15.75" hidden="1" customHeight="1">
      <c r="A85" s="304" t="str">
        <f>IF(B85&lt;&gt;"",IF(AND(B85&gt;=_TM1,B85&lt;=_TM2,OR(TH!L85="1111",TH!M85="1111")),TH!D85,""),"")</f>
        <v/>
      </c>
      <c r="B85" s="11">
        <f t="shared" si="7"/>
        <v>1</v>
      </c>
      <c r="C85" s="12">
        <f t="shared" si="8"/>
        <v>42388</v>
      </c>
      <c r="D85" s="12" t="s">
        <v>711</v>
      </c>
      <c r="E85" s="111">
        <v>42388</v>
      </c>
      <c r="F85" s="15" t="s">
        <v>761</v>
      </c>
      <c r="G85" s="309" t="s">
        <v>705</v>
      </c>
      <c r="H85" s="4"/>
      <c r="I85" s="129"/>
      <c r="J85" s="129"/>
      <c r="K85" s="201">
        <v>20000</v>
      </c>
      <c r="L85" s="14" t="s">
        <v>81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hidden="1" customHeight="1">
      <c r="A86" s="304" t="str">
        <f>IF(B86&lt;&gt;"",IF(AND(B86&gt;=_TM1,B86&lt;=_TM2,OR(TH!L86="1111",TH!M86="1111")),TH!D86,""),"")</f>
        <v/>
      </c>
      <c r="B86" s="11">
        <f t="shared" si="7"/>
        <v>1</v>
      </c>
      <c r="C86" s="12">
        <f t="shared" si="8"/>
        <v>42388</v>
      </c>
      <c r="D86" s="12" t="s">
        <v>711</v>
      </c>
      <c r="E86" s="111">
        <v>42388</v>
      </c>
      <c r="F86" s="15" t="s">
        <v>967</v>
      </c>
      <c r="G86" s="309" t="s">
        <v>705</v>
      </c>
      <c r="H86" s="4"/>
      <c r="I86" s="129"/>
      <c r="J86" s="129"/>
      <c r="K86" s="201">
        <v>2000</v>
      </c>
      <c r="L86" s="14" t="s">
        <v>9</v>
      </c>
      <c r="M86" s="14" t="s">
        <v>24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/>
      </c>
      <c r="R86" s="24" t="str">
        <f>IF(ISERROR(FIND('112'!$M$9,G86,1)),"",IF((AND(FIND('112'!$M$9,G86,1)&gt;=1,$B86&gt;='112'!$N$8,$B86&lt;='112'!$O$8,OR($L86='112'!$I$6,$M86='112'!$I$6))),"x",""))</f>
        <v>x</v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>
        <v>2</v>
      </c>
    </row>
    <row r="87" spans="1:27" ht="15.75" hidden="1" customHeight="1">
      <c r="A87" s="304" t="str">
        <f>IF(B87&lt;&gt;"",IF(AND(B87&gt;=_TM1,B87&lt;=_TM2,OR(TH!L87="1111",TH!M87="1111")),TH!D87,""),"")</f>
        <v/>
      </c>
      <c r="B87" s="11">
        <f t="shared" si="7"/>
        <v>1</v>
      </c>
      <c r="C87" s="111">
        <f t="shared" si="8"/>
        <v>42388</v>
      </c>
      <c r="D87" s="111" t="s">
        <v>2110</v>
      </c>
      <c r="E87" s="265">
        <v>42388</v>
      </c>
      <c r="F87" s="110" t="s">
        <v>707</v>
      </c>
      <c r="G87" s="310" t="s">
        <v>2077</v>
      </c>
      <c r="H87" s="113" t="s">
        <v>706</v>
      </c>
      <c r="I87" s="129"/>
      <c r="J87" s="129"/>
      <c r="K87" s="201">
        <v>500000</v>
      </c>
      <c r="L87" s="14" t="s">
        <v>24</v>
      </c>
      <c r="M87" s="14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/>
    </row>
    <row r="88" spans="1:27" ht="15.75" hidden="1" customHeight="1">
      <c r="A88" s="304" t="str">
        <f>IF(B88&lt;&gt;"",IF(AND(B88&gt;=_TM1,B88&lt;=_TM2,OR(TH!L88="1111",TH!M88="1111")),TH!D88,""),"")</f>
        <v/>
      </c>
      <c r="B88" s="11">
        <f t="shared" ref="B88:B151" si="13">IF(C88&lt;&gt;"",MONTH(C88),"")</f>
        <v>1</v>
      </c>
      <c r="C88" s="111">
        <f t="shared" ref="C88:C151" si="14">E88</f>
        <v>42388</v>
      </c>
      <c r="D88" s="111" t="s">
        <v>1184</v>
      </c>
      <c r="E88" s="12">
        <v>42388</v>
      </c>
      <c r="F88" s="112" t="s">
        <v>778</v>
      </c>
      <c r="G88" s="306" t="s">
        <v>781</v>
      </c>
      <c r="H88" s="4" t="s">
        <v>779</v>
      </c>
      <c r="I88" s="129"/>
      <c r="J88" s="129"/>
      <c r="K88" s="201">
        <v>100000</v>
      </c>
      <c r="L88" s="202" t="s">
        <v>81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hidden="1" customHeight="1">
      <c r="A89" s="304" t="str">
        <f>IF(B89&lt;&gt;"",IF(AND(B89&gt;=_TM1,B89&lt;=_TM2,OR(TH!L89="1111",TH!M89="1111")),TH!D89,""),"")</f>
        <v/>
      </c>
      <c r="B89" s="11">
        <f t="shared" si="13"/>
        <v>1</v>
      </c>
      <c r="C89" s="111">
        <f t="shared" si="14"/>
        <v>42388</v>
      </c>
      <c r="D89" s="111" t="s">
        <v>1184</v>
      </c>
      <c r="E89" s="12">
        <v>42388</v>
      </c>
      <c r="F89" s="112" t="s">
        <v>780</v>
      </c>
      <c r="G89" s="306" t="s">
        <v>781</v>
      </c>
      <c r="H89" s="4" t="s">
        <v>779</v>
      </c>
      <c r="I89" s="129"/>
      <c r="J89" s="129"/>
      <c r="K89" s="201">
        <v>10000</v>
      </c>
      <c r="L89" s="202" t="s">
        <v>9</v>
      </c>
      <c r="M89" s="202" t="s">
        <v>45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>x</v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</row>
    <row r="90" spans="1:27" ht="15.75" hidden="1" customHeight="1">
      <c r="A90" s="304" t="str">
        <f>IF(B90&lt;&gt;"",IF(AND(B90&gt;=_TM1,B90&lt;=_TM2,OR(TH!L90="1111",TH!M90="1111")),TH!D90,""),"")</f>
        <v/>
      </c>
      <c r="B90" s="11">
        <f t="shared" si="13"/>
        <v>1</v>
      </c>
      <c r="C90" s="111">
        <f t="shared" si="14"/>
        <v>42388</v>
      </c>
      <c r="D90" s="12" t="s">
        <v>1502</v>
      </c>
      <c r="E90" s="265">
        <v>42388</v>
      </c>
      <c r="F90" s="112" t="s">
        <v>549</v>
      </c>
      <c r="G90" s="313" t="s">
        <v>797</v>
      </c>
      <c r="H90" s="113" t="s">
        <v>299</v>
      </c>
      <c r="I90" s="129">
        <v>600</v>
      </c>
      <c r="J90" s="129">
        <v>7663</v>
      </c>
      <c r="K90" s="201">
        <f>ROUND(I90*J90,0)</f>
        <v>4597800</v>
      </c>
      <c r="L90" s="202" t="s">
        <v>726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  <c r="AA90" s="198" t="str">
        <f>IF(VLOOKUP(F90,NXT!$B$12:$B$973,1,0)=F90,"","x")</f>
        <v/>
      </c>
    </row>
    <row r="91" spans="1:27" ht="15.75" hidden="1" customHeight="1">
      <c r="A91" s="304" t="str">
        <f>IF(B91&lt;&gt;"",IF(AND(B91&gt;=_TM1,B91&lt;=_TM2,OR(TH!L91="1111",TH!M91="1111")),TH!D91,""),"")</f>
        <v/>
      </c>
      <c r="B91" s="11">
        <f t="shared" si="13"/>
        <v>1</v>
      </c>
      <c r="C91" s="111">
        <f t="shared" si="14"/>
        <v>42388</v>
      </c>
      <c r="D91" s="12" t="s">
        <v>1502</v>
      </c>
      <c r="E91" s="265">
        <v>42388</v>
      </c>
      <c r="F91" s="112" t="s">
        <v>332</v>
      </c>
      <c r="G91" s="313" t="s">
        <v>797</v>
      </c>
      <c r="H91" s="113" t="s">
        <v>299</v>
      </c>
      <c r="I91" s="129"/>
      <c r="J91" s="129"/>
      <c r="K91" s="201">
        <v>459780</v>
      </c>
      <c r="L91" s="202" t="s">
        <v>9</v>
      </c>
      <c r="M91" s="202" t="s">
        <v>8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>
        <v>1</v>
      </c>
    </row>
    <row r="92" spans="1:27" ht="15.75" hidden="1" customHeight="1">
      <c r="A92" s="304" t="str">
        <f>IF(B92&lt;&gt;"",IF(AND(B92&gt;=_TM1,B92&lt;=_TM2,OR(TH!L92="1111",TH!M92="1111")),TH!D92,""),"")</f>
        <v/>
      </c>
      <c r="B92" s="11">
        <f t="shared" si="13"/>
        <v>1</v>
      </c>
      <c r="C92" s="111">
        <f t="shared" si="14"/>
        <v>42388</v>
      </c>
      <c r="D92" s="111" t="s">
        <v>1448</v>
      </c>
      <c r="E92" s="111">
        <v>42388</v>
      </c>
      <c r="F92" s="112" t="s">
        <v>793</v>
      </c>
      <c r="G92" s="310" t="s">
        <v>896</v>
      </c>
      <c r="H92" s="4" t="s">
        <v>759</v>
      </c>
      <c r="I92" s="129">
        <v>450</v>
      </c>
      <c r="J92" s="129">
        <v>24877</v>
      </c>
      <c r="K92" s="201">
        <f>ROUND(I92*J92,0)</f>
        <v>11194650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ref="AA92:AA97" si="15">IF(VLOOKUP(H92,DS_131,1,0)=H92,"","x")</f>
        <v/>
      </c>
    </row>
    <row r="93" spans="1:27" ht="15.75" hidden="1" customHeight="1">
      <c r="A93" s="304" t="str">
        <f>IF(B93&lt;&gt;"",IF(AND(B93&gt;=_TM1,B93&lt;=_TM2,OR(TH!L93="1111",TH!M93="1111")),TH!D93,""),"")</f>
        <v/>
      </c>
      <c r="B93" s="11">
        <f t="shared" si="13"/>
        <v>1</v>
      </c>
      <c r="C93" s="111">
        <f t="shared" si="14"/>
        <v>42388</v>
      </c>
      <c r="D93" s="111" t="s">
        <v>1448</v>
      </c>
      <c r="E93" s="111">
        <v>42388</v>
      </c>
      <c r="F93" s="112" t="s">
        <v>808</v>
      </c>
      <c r="G93" s="310" t="s">
        <v>896</v>
      </c>
      <c r="H93" s="4" t="s">
        <v>759</v>
      </c>
      <c r="I93" s="129">
        <v>50</v>
      </c>
      <c r="J93" s="129">
        <v>22650</v>
      </c>
      <c r="K93" s="201">
        <f>ROUND(I93*J93,0)</f>
        <v>1132500</v>
      </c>
      <c r="L93" s="114" t="s">
        <v>238</v>
      </c>
      <c r="M93" s="114" t="s">
        <v>162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5"/>
        <v/>
      </c>
    </row>
    <row r="94" spans="1:27" ht="15.75" hidden="1" customHeight="1">
      <c r="A94" s="304" t="str">
        <f>IF(B94&lt;&gt;"",IF(AND(B94&gt;=_TM1,B94&lt;=_TM2,OR(TH!L94="1111",TH!M94="1111")),TH!D94,""),"")</f>
        <v/>
      </c>
      <c r="B94" s="11">
        <f t="shared" si="13"/>
        <v>1</v>
      </c>
      <c r="C94" s="111">
        <f t="shared" si="14"/>
        <v>42388</v>
      </c>
      <c r="D94" s="111" t="s">
        <v>1448</v>
      </c>
      <c r="E94" s="111">
        <v>42388</v>
      </c>
      <c r="F94" s="112" t="s">
        <v>332</v>
      </c>
      <c r="G94" s="310" t="s">
        <v>896</v>
      </c>
      <c r="H94" s="4" t="s">
        <v>759</v>
      </c>
      <c r="I94" s="129"/>
      <c r="J94" s="129"/>
      <c r="K94" s="201">
        <v>1232715</v>
      </c>
      <c r="L94" s="114" t="s">
        <v>238</v>
      </c>
      <c r="M94" s="114" t="s">
        <v>278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5"/>
        <v/>
      </c>
    </row>
    <row r="95" spans="1:27" ht="15.75" hidden="1" customHeight="1">
      <c r="A95" s="304" t="str">
        <f>IF(B95&lt;&gt;"",IF(AND(B95&gt;=_TM1,B95&lt;=_TM2,OR(TH!L95="1111",TH!M95="1111")),TH!D95,""),"")</f>
        <v/>
      </c>
      <c r="B95" s="11">
        <f t="shared" si="13"/>
        <v>1</v>
      </c>
      <c r="C95" s="111">
        <f t="shared" si="14"/>
        <v>42388</v>
      </c>
      <c r="D95" s="111" t="s">
        <v>1449</v>
      </c>
      <c r="E95" s="111">
        <v>42388</v>
      </c>
      <c r="F95" s="112" t="s">
        <v>1171</v>
      </c>
      <c r="G95" s="310" t="s">
        <v>897</v>
      </c>
      <c r="H95" s="113" t="s">
        <v>505</v>
      </c>
      <c r="I95" s="129">
        <v>20</v>
      </c>
      <c r="J95" s="129">
        <v>33120</v>
      </c>
      <c r="K95" s="201">
        <f>ROUND(I95*J95,0)</f>
        <v>662400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5"/>
        <v/>
      </c>
    </row>
    <row r="96" spans="1:27" ht="15.75" hidden="1" customHeight="1">
      <c r="A96" s="304" t="str">
        <f>IF(B96&lt;&gt;"",IF(AND(B96&gt;=_TM1,B96&lt;=_TM2,OR(TH!L96="1111",TH!M96="1111")),TH!D96,""),"")</f>
        <v/>
      </c>
      <c r="B96" s="11">
        <f t="shared" si="13"/>
        <v>1</v>
      </c>
      <c r="C96" s="111">
        <f t="shared" si="14"/>
        <v>42388</v>
      </c>
      <c r="D96" s="111" t="s">
        <v>1449</v>
      </c>
      <c r="E96" s="111">
        <v>42388</v>
      </c>
      <c r="F96" s="110" t="s">
        <v>1172</v>
      </c>
      <c r="G96" s="310" t="s">
        <v>897</v>
      </c>
      <c r="H96" s="113" t="s">
        <v>505</v>
      </c>
      <c r="I96" s="129">
        <v>50</v>
      </c>
      <c r="J96" s="129">
        <v>6350</v>
      </c>
      <c r="K96" s="201">
        <f>ROUND(I96*J96,0)</f>
        <v>317500</v>
      </c>
      <c r="L96" s="114" t="s">
        <v>238</v>
      </c>
      <c r="M96" s="114" t="s">
        <v>162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5"/>
        <v/>
      </c>
    </row>
    <row r="97" spans="1:27" ht="15.75" hidden="1" customHeight="1">
      <c r="A97" s="304" t="str">
        <f>IF(B97&lt;&gt;"",IF(AND(B97&gt;=_TM1,B97&lt;=_TM2,OR(TH!L97="1111",TH!M97="1111")),TH!D97,""),"")</f>
        <v/>
      </c>
      <c r="B97" s="11">
        <f t="shared" si="13"/>
        <v>1</v>
      </c>
      <c r="C97" s="111">
        <f t="shared" si="14"/>
        <v>42388</v>
      </c>
      <c r="D97" s="111" t="s">
        <v>1449</v>
      </c>
      <c r="E97" s="111">
        <v>42388</v>
      </c>
      <c r="F97" s="112" t="s">
        <v>332</v>
      </c>
      <c r="G97" s="310" t="s">
        <v>897</v>
      </c>
      <c r="H97" s="113" t="s">
        <v>505</v>
      </c>
      <c r="I97" s="129"/>
      <c r="J97" s="129"/>
      <c r="K97" s="201">
        <v>97990</v>
      </c>
      <c r="L97" s="114" t="s">
        <v>238</v>
      </c>
      <c r="M97" s="114" t="s">
        <v>278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/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  <c r="AA97" s="198" t="str">
        <f t="shared" si="15"/>
        <v/>
      </c>
    </row>
    <row r="98" spans="1:27" ht="15.75" hidden="1" customHeight="1">
      <c r="A98" s="304" t="str">
        <f>IF(B98&lt;&gt;"",IF(AND(B98&gt;=_TM1,B98&lt;=_TM2,OR(TH!L98="1111",TH!M98="1111")),TH!D98,""),"")</f>
        <v/>
      </c>
      <c r="B98" s="11">
        <f t="shared" si="13"/>
        <v>1</v>
      </c>
      <c r="C98" s="12">
        <f t="shared" si="14"/>
        <v>42391</v>
      </c>
      <c r="D98" s="12" t="s">
        <v>704</v>
      </c>
      <c r="E98" s="111">
        <v>42391</v>
      </c>
      <c r="F98" s="15" t="s">
        <v>708</v>
      </c>
      <c r="G98" s="309" t="s">
        <v>705</v>
      </c>
      <c r="H98" s="4" t="s">
        <v>759</v>
      </c>
      <c r="I98" s="129"/>
      <c r="J98" s="129"/>
      <c r="K98" s="13">
        <v>16588800</v>
      </c>
      <c r="L98" s="14" t="s">
        <v>24</v>
      </c>
      <c r="M98" s="14" t="s">
        <v>238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/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hidden="1" customHeight="1">
      <c r="A99" s="304" t="str">
        <f>IF(B99&lt;&gt;"",IF(AND(B99&gt;=_TM1,B99&lt;=_TM2,OR(TH!L99="1111",TH!M99="1111")),TH!D99,""),"")</f>
        <v/>
      </c>
      <c r="B99" s="11">
        <f t="shared" si="13"/>
        <v>1</v>
      </c>
      <c r="C99" s="12">
        <f t="shared" si="14"/>
        <v>42391</v>
      </c>
      <c r="D99" s="12" t="s">
        <v>2111</v>
      </c>
      <c r="E99" s="12">
        <v>42391</v>
      </c>
      <c r="F99" s="112" t="s">
        <v>712</v>
      </c>
      <c r="G99" s="309" t="s">
        <v>705</v>
      </c>
      <c r="H99" s="4" t="s">
        <v>706</v>
      </c>
      <c r="I99" s="129"/>
      <c r="J99" s="129"/>
      <c r="K99" s="201">
        <v>16500000</v>
      </c>
      <c r="L99" s="14" t="s">
        <v>45</v>
      </c>
      <c r="M99" s="14" t="s">
        <v>24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>x</v>
      </c>
      <c r="Q99" s="24" t="str">
        <f>IF(AND($M99=$O$7,$B99&lt;'111'!$N$11),"x","")</f>
        <v/>
      </c>
      <c r="R99" s="24" t="str">
        <f>IF(ISERROR(FIND('112'!$M$9,G99,1)),"",IF((AND(FIND('112'!$M$9,G99,1)&gt;=1,$B99&gt;='112'!$N$8,$B99&lt;='112'!$O$8,OR($L99='112'!$I$6,$M99='112'!$I$6))),"x",""))</f>
        <v>x</v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/>
    </row>
    <row r="100" spans="1:27" ht="15.75" hidden="1" customHeight="1">
      <c r="A100" s="304" t="str">
        <f>IF(B100&lt;&gt;"",IF(AND(B100&gt;=_TM1,B100&lt;=_TM2,OR(TH!L100="1111",TH!M100="1111")),TH!D100,""),"")</f>
        <v/>
      </c>
      <c r="B100" s="11">
        <f t="shared" si="13"/>
        <v>1</v>
      </c>
      <c r="C100" s="111">
        <f t="shared" si="14"/>
        <v>42391</v>
      </c>
      <c r="D100" s="111" t="s">
        <v>2112</v>
      </c>
      <c r="E100" s="111">
        <v>42391</v>
      </c>
      <c r="F100" s="112" t="s">
        <v>470</v>
      </c>
      <c r="G100" s="310" t="s">
        <v>766</v>
      </c>
      <c r="H100" s="113" t="s">
        <v>765</v>
      </c>
      <c r="I100" s="129"/>
      <c r="J100" s="129"/>
      <c r="K100" s="201">
        <v>619000</v>
      </c>
      <c r="L100" s="202" t="s">
        <v>239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hidden="1" customHeight="1">
      <c r="A101" s="304" t="str">
        <f>IF(B101&lt;&gt;"",IF(AND(B101&gt;=_TM1,B101&lt;=_TM2,OR(TH!L101="1111",TH!M101="1111")),TH!D101,""),"")</f>
        <v/>
      </c>
      <c r="B101" s="11">
        <f t="shared" si="13"/>
        <v>1</v>
      </c>
      <c r="C101" s="111">
        <f t="shared" si="14"/>
        <v>42391</v>
      </c>
      <c r="D101" s="111" t="s">
        <v>2112</v>
      </c>
      <c r="E101" s="111">
        <v>42391</v>
      </c>
      <c r="F101" s="112" t="s">
        <v>471</v>
      </c>
      <c r="G101" s="310" t="s">
        <v>766</v>
      </c>
      <c r="H101" s="113" t="s">
        <v>765</v>
      </c>
      <c r="I101" s="129"/>
      <c r="J101" s="129"/>
      <c r="K101" s="201">
        <v>61900</v>
      </c>
      <c r="L101" s="202" t="s">
        <v>9</v>
      </c>
      <c r="M101" s="202" t="s">
        <v>45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>x</v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</row>
    <row r="102" spans="1:27" ht="15.75" hidden="1" customHeight="1">
      <c r="A102" s="304" t="str">
        <f>IF(B102&lt;&gt;"",IF(AND(B102&gt;=_TM1,B102&lt;=_TM2,OR(TH!L102="1111",TH!M102="1111")),TH!D102,""),"")</f>
        <v/>
      </c>
      <c r="B102" s="11">
        <f t="shared" si="13"/>
        <v>1</v>
      </c>
      <c r="C102" s="111">
        <f t="shared" si="14"/>
        <v>42391</v>
      </c>
      <c r="D102" s="12" t="s">
        <v>1503</v>
      </c>
      <c r="E102" s="111">
        <v>42391</v>
      </c>
      <c r="F102" s="112" t="s">
        <v>528</v>
      </c>
      <c r="G102" s="310" t="s">
        <v>798</v>
      </c>
      <c r="H102" s="113" t="s">
        <v>299</v>
      </c>
      <c r="I102" s="129">
        <v>2000</v>
      </c>
      <c r="J102" s="129">
        <v>8771</v>
      </c>
      <c r="K102" s="201">
        <f t="shared" ref="K102:K105" si="16">ROUND(I102*J102,0)</f>
        <v>17542000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hidden="1" customHeight="1">
      <c r="A103" s="304" t="str">
        <f>IF(B103&lt;&gt;"",IF(AND(B103&gt;=_TM1,B103&lt;=_TM2,OR(TH!L103="1111",TH!M103="1111")),TH!D103,""),"")</f>
        <v/>
      </c>
      <c r="B103" s="11">
        <f t="shared" si="13"/>
        <v>1</v>
      </c>
      <c r="C103" s="111">
        <f t="shared" si="14"/>
        <v>42391</v>
      </c>
      <c r="D103" s="12" t="s">
        <v>1503</v>
      </c>
      <c r="E103" s="111">
        <v>42391</v>
      </c>
      <c r="F103" s="112" t="s">
        <v>550</v>
      </c>
      <c r="G103" s="310" t="s">
        <v>798</v>
      </c>
      <c r="H103" s="113" t="s">
        <v>299</v>
      </c>
      <c r="I103" s="129">
        <v>500</v>
      </c>
      <c r="J103" s="129">
        <v>9598</v>
      </c>
      <c r="K103" s="201">
        <f t="shared" si="16"/>
        <v>4799000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hidden="1" customHeight="1">
      <c r="A104" s="304" t="str">
        <f>IF(B104&lt;&gt;"",IF(AND(B104&gt;=_TM1,B104&lt;=_TM2,OR(TH!L104="1111",TH!M104="1111")),TH!D104,""),"")</f>
        <v/>
      </c>
      <c r="B104" s="11">
        <f t="shared" si="13"/>
        <v>1</v>
      </c>
      <c r="C104" s="111">
        <f t="shared" si="14"/>
        <v>42391</v>
      </c>
      <c r="D104" s="12" t="s">
        <v>1503</v>
      </c>
      <c r="E104" s="111">
        <v>42391</v>
      </c>
      <c r="F104" s="112" t="s">
        <v>525</v>
      </c>
      <c r="G104" s="310" t="s">
        <v>798</v>
      </c>
      <c r="H104" s="113" t="s">
        <v>299</v>
      </c>
      <c r="I104" s="129">
        <v>1500</v>
      </c>
      <c r="J104" s="129">
        <v>4251</v>
      </c>
      <c r="K104" s="201">
        <f t="shared" si="16"/>
        <v>6376500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hidden="1" customHeight="1">
      <c r="A105" s="304" t="str">
        <f>IF(B105&lt;&gt;"",IF(AND(B105&gt;=_TM1,B105&lt;=_TM2,OR(TH!L105="1111",TH!M105="1111")),TH!D105,""),"")</f>
        <v/>
      </c>
      <c r="B105" s="11">
        <f t="shared" si="13"/>
        <v>1</v>
      </c>
      <c r="C105" s="111">
        <f t="shared" si="14"/>
        <v>42391</v>
      </c>
      <c r="D105" s="12" t="s">
        <v>1503</v>
      </c>
      <c r="E105" s="111">
        <v>42391</v>
      </c>
      <c r="F105" s="112" t="s">
        <v>799</v>
      </c>
      <c r="G105" s="310" t="s">
        <v>798</v>
      </c>
      <c r="H105" s="113" t="s">
        <v>299</v>
      </c>
      <c r="I105" s="129">
        <v>270</v>
      </c>
      <c r="J105" s="129">
        <v>20147</v>
      </c>
      <c r="K105" s="201">
        <f t="shared" si="16"/>
        <v>5439690</v>
      </c>
      <c r="L105" s="202" t="s">
        <v>726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  <c r="AA105" s="198" t="str">
        <f>IF(VLOOKUP(F105,NXT!$B$12:$B$973,1,0)=F105,"","x")</f>
        <v/>
      </c>
    </row>
    <row r="106" spans="1:27" ht="15.75" hidden="1" customHeight="1">
      <c r="A106" s="304" t="str">
        <f>IF(B106&lt;&gt;"",IF(AND(B106&gt;=_TM1,B106&lt;=_TM2,OR(TH!L106="1111",TH!M106="1111")),TH!D106,""),"")</f>
        <v/>
      </c>
      <c r="B106" s="11">
        <f t="shared" si="13"/>
        <v>1</v>
      </c>
      <c r="C106" s="111">
        <f t="shared" si="14"/>
        <v>42391</v>
      </c>
      <c r="D106" s="12" t="s">
        <v>1503</v>
      </c>
      <c r="E106" s="111">
        <v>42391</v>
      </c>
      <c r="F106" s="112" t="s">
        <v>332</v>
      </c>
      <c r="G106" s="310" t="s">
        <v>798</v>
      </c>
      <c r="H106" s="113" t="s">
        <v>299</v>
      </c>
      <c r="I106" s="129"/>
      <c r="J106" s="129"/>
      <c r="K106" s="201">
        <v>3415719</v>
      </c>
      <c r="L106" s="202" t="s">
        <v>9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</row>
    <row r="107" spans="1:27" ht="15.75" hidden="1" customHeight="1">
      <c r="A107" s="304" t="str">
        <f>IF(B107&lt;&gt;"",IF(AND(B107&gt;=_TM1,B107&lt;=_TM2,OR(TH!L107="1111",TH!M107="1111")),TH!D107,""),"")</f>
        <v/>
      </c>
      <c r="B107" s="11">
        <f t="shared" si="13"/>
        <v>1</v>
      </c>
      <c r="C107" s="111">
        <f t="shared" si="14"/>
        <v>42392</v>
      </c>
      <c r="D107" s="12" t="s">
        <v>1504</v>
      </c>
      <c r="E107" s="111">
        <v>42392</v>
      </c>
      <c r="F107" s="112" t="s">
        <v>559</v>
      </c>
      <c r="G107" s="310" t="s">
        <v>800</v>
      </c>
      <c r="H107" s="113" t="s">
        <v>299</v>
      </c>
      <c r="I107" s="129">
        <v>500</v>
      </c>
      <c r="J107" s="129">
        <v>4557</v>
      </c>
      <c r="K107" s="201">
        <f t="shared" ref="K107:K109" si="17">ROUND(I107*J107,0)</f>
        <v>2278500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hidden="1" customHeight="1">
      <c r="A108" s="304" t="str">
        <f>IF(B108&lt;&gt;"",IF(AND(B108&gt;=_TM1,B108&lt;=_TM2,OR(TH!L108="1111",TH!M108="1111")),TH!D108,""),"")</f>
        <v/>
      </c>
      <c r="B108" s="11">
        <f t="shared" si="13"/>
        <v>1</v>
      </c>
      <c r="C108" s="111">
        <f t="shared" si="14"/>
        <v>42392</v>
      </c>
      <c r="D108" s="12" t="s">
        <v>1504</v>
      </c>
      <c r="E108" s="111">
        <v>42392</v>
      </c>
      <c r="F108" s="112" t="s">
        <v>496</v>
      </c>
      <c r="G108" s="310" t="s">
        <v>800</v>
      </c>
      <c r="H108" s="113" t="s">
        <v>299</v>
      </c>
      <c r="I108" s="129">
        <v>5000</v>
      </c>
      <c r="J108" s="129">
        <v>6209</v>
      </c>
      <c r="K108" s="201">
        <f t="shared" si="17"/>
        <v>31045000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hidden="1" customHeight="1">
      <c r="A109" s="304" t="str">
        <f>IF(B109&lt;&gt;"",IF(AND(B109&gt;=_TM1,B109&lt;=_TM2,OR(TH!L109="1111",TH!M109="1111")),TH!D109,""),"")</f>
        <v/>
      </c>
      <c r="B109" s="11">
        <f t="shared" si="13"/>
        <v>1</v>
      </c>
      <c r="C109" s="111">
        <f t="shared" si="14"/>
        <v>42392</v>
      </c>
      <c r="D109" s="12" t="s">
        <v>1504</v>
      </c>
      <c r="E109" s="111">
        <v>42392</v>
      </c>
      <c r="F109" s="112" t="s">
        <v>525</v>
      </c>
      <c r="G109" s="310" t="s">
        <v>800</v>
      </c>
      <c r="H109" s="113" t="s">
        <v>299</v>
      </c>
      <c r="I109" s="129">
        <v>5000</v>
      </c>
      <c r="J109" s="129">
        <v>4217</v>
      </c>
      <c r="K109" s="201">
        <f t="shared" si="17"/>
        <v>21085000</v>
      </c>
      <c r="L109" s="202" t="s">
        <v>726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  <c r="AA109" s="198" t="str">
        <f>IF(VLOOKUP(F109,NXT!$B$12:$B$973,1,0)=F109,"","x")</f>
        <v/>
      </c>
    </row>
    <row r="110" spans="1:27" ht="15.75" hidden="1" customHeight="1">
      <c r="A110" s="304" t="str">
        <f>IF(B110&lt;&gt;"",IF(AND(B110&gt;=_TM1,B110&lt;=_TM2,OR(TH!L110="1111",TH!M110="1111")),TH!D110,""),"")</f>
        <v/>
      </c>
      <c r="B110" s="11">
        <f t="shared" si="13"/>
        <v>1</v>
      </c>
      <c r="C110" s="111">
        <f t="shared" si="14"/>
        <v>42392</v>
      </c>
      <c r="D110" s="12" t="s">
        <v>1504</v>
      </c>
      <c r="E110" s="111">
        <v>42392</v>
      </c>
      <c r="F110" s="112" t="s">
        <v>332</v>
      </c>
      <c r="G110" s="310" t="s">
        <v>800</v>
      </c>
      <c r="H110" s="113" t="s">
        <v>299</v>
      </c>
      <c r="I110" s="129"/>
      <c r="J110" s="129"/>
      <c r="K110" s="201">
        <v>5440850</v>
      </c>
      <c r="L110" s="202" t="s">
        <v>9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</row>
    <row r="111" spans="1:27" ht="15.75" hidden="1" customHeight="1">
      <c r="A111" s="304" t="str">
        <f>IF(B111&lt;&gt;"",IF(AND(B111&gt;=_TM1,B111&lt;=_TM2,OR(TH!L111="1111",TH!M111="1111")),TH!D111,""),"")</f>
        <v/>
      </c>
      <c r="B111" s="11">
        <f t="shared" si="13"/>
        <v>1</v>
      </c>
      <c r="C111" s="111">
        <f t="shared" si="14"/>
        <v>42392</v>
      </c>
      <c r="D111" s="12" t="s">
        <v>1505</v>
      </c>
      <c r="E111" s="111">
        <v>42392</v>
      </c>
      <c r="F111" s="112" t="s">
        <v>802</v>
      </c>
      <c r="G111" s="313" t="s">
        <v>801</v>
      </c>
      <c r="H111" s="113" t="s">
        <v>299</v>
      </c>
      <c r="I111" s="129">
        <v>500</v>
      </c>
      <c r="J111" s="129">
        <v>6209</v>
      </c>
      <c r="K111" s="201">
        <f t="shared" ref="K111:K112" si="18">ROUND(I111*J111,0)</f>
        <v>3104500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hidden="1" customHeight="1">
      <c r="A112" s="304" t="str">
        <f>IF(B112&lt;&gt;"",IF(AND(B112&gt;=_TM1,B112&lt;=_TM2,OR(TH!L112="1111",TH!M112="1111")),TH!D112,""),"")</f>
        <v/>
      </c>
      <c r="B112" s="11">
        <f t="shared" si="13"/>
        <v>1</v>
      </c>
      <c r="C112" s="111">
        <f t="shared" si="14"/>
        <v>42392</v>
      </c>
      <c r="D112" s="12" t="s">
        <v>1505</v>
      </c>
      <c r="E112" s="111">
        <v>42392</v>
      </c>
      <c r="F112" s="112" t="s">
        <v>803</v>
      </c>
      <c r="G112" s="313" t="s">
        <v>801</v>
      </c>
      <c r="H112" s="113" t="s">
        <v>299</v>
      </c>
      <c r="I112" s="129">
        <v>180</v>
      </c>
      <c r="J112" s="129">
        <v>35156</v>
      </c>
      <c r="K112" s="201">
        <f t="shared" si="18"/>
        <v>6328080</v>
      </c>
      <c r="L112" s="202" t="s">
        <v>726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  <c r="AA112" s="198" t="str">
        <f>IF(VLOOKUP(F112,NXT!$B$12:$B$973,1,0)=F112,"","x")</f>
        <v/>
      </c>
    </row>
    <row r="113" spans="1:27" ht="15.75" hidden="1" customHeight="1">
      <c r="A113" s="304" t="str">
        <f>IF(B113&lt;&gt;"",IF(AND(B113&gt;=_TM1,B113&lt;=_TM2,OR(TH!L113="1111",TH!M113="1111")),TH!D113,""),"")</f>
        <v/>
      </c>
      <c r="B113" s="11">
        <f t="shared" si="13"/>
        <v>1</v>
      </c>
      <c r="C113" s="111">
        <f t="shared" si="14"/>
        <v>42392</v>
      </c>
      <c r="D113" s="12" t="s">
        <v>1505</v>
      </c>
      <c r="E113" s="111">
        <v>42392</v>
      </c>
      <c r="F113" s="112" t="s">
        <v>332</v>
      </c>
      <c r="G113" s="313" t="s">
        <v>801</v>
      </c>
      <c r="H113" s="113" t="s">
        <v>299</v>
      </c>
      <c r="I113" s="129"/>
      <c r="J113" s="129"/>
      <c r="K113" s="201">
        <v>943258</v>
      </c>
      <c r="L113" s="202" t="s">
        <v>9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</row>
    <row r="114" spans="1:27" ht="15.75" hidden="1" customHeight="1">
      <c r="A114" s="304" t="str">
        <f>IF(B114&lt;&gt;"",IF(AND(B114&gt;=_TM1,B114&lt;=_TM2,OR(TH!L114="1111",TH!M114="1111")),TH!D114,""),"")</f>
        <v/>
      </c>
      <c r="B114" s="11">
        <f t="shared" si="13"/>
        <v>1</v>
      </c>
      <c r="C114" s="111">
        <f t="shared" si="14"/>
        <v>42392</v>
      </c>
      <c r="D114" s="12" t="s">
        <v>1506</v>
      </c>
      <c r="E114" s="111">
        <v>42392</v>
      </c>
      <c r="F114" s="112" t="s">
        <v>533</v>
      </c>
      <c r="G114" s="313" t="s">
        <v>804</v>
      </c>
      <c r="H114" s="113" t="s">
        <v>299</v>
      </c>
      <c r="I114" s="129">
        <v>210</v>
      </c>
      <c r="J114" s="129">
        <v>82473</v>
      </c>
      <c r="K114" s="201">
        <f t="shared" ref="K114:K115" si="19">ROUND(I114*J114,0)</f>
        <v>17319330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hidden="1" customHeight="1">
      <c r="A115" s="304" t="str">
        <f>IF(B115&lt;&gt;"",IF(AND(B115&gt;=_TM1,B115&lt;=_TM2,OR(TH!L115="1111",TH!M115="1111")),TH!D115,""),"")</f>
        <v/>
      </c>
      <c r="B115" s="11">
        <f t="shared" si="13"/>
        <v>1</v>
      </c>
      <c r="C115" s="111">
        <f t="shared" si="14"/>
        <v>42392</v>
      </c>
      <c r="D115" s="12" t="s">
        <v>1506</v>
      </c>
      <c r="E115" s="111">
        <v>42392</v>
      </c>
      <c r="F115" s="112" t="s">
        <v>552</v>
      </c>
      <c r="G115" s="313" t="s">
        <v>804</v>
      </c>
      <c r="H115" s="113" t="s">
        <v>299</v>
      </c>
      <c r="I115" s="129">
        <v>210</v>
      </c>
      <c r="J115" s="129">
        <v>54982</v>
      </c>
      <c r="K115" s="201">
        <f t="shared" si="19"/>
        <v>11546220</v>
      </c>
      <c r="L115" s="202" t="s">
        <v>726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  <c r="AA115" s="198" t="str">
        <f>IF(VLOOKUP(F115,NXT!$B$12:$B$973,1,0)=F115,"","x")</f>
        <v/>
      </c>
    </row>
    <row r="116" spans="1:27" ht="15.75" hidden="1" customHeight="1">
      <c r="A116" s="304" t="str">
        <f>IF(B116&lt;&gt;"",IF(AND(B116&gt;=_TM1,B116&lt;=_TM2,OR(TH!L116="1111",TH!M116="1111")),TH!D116,""),"")</f>
        <v/>
      </c>
      <c r="B116" s="11">
        <f t="shared" si="13"/>
        <v>1</v>
      </c>
      <c r="C116" s="111">
        <f t="shared" si="14"/>
        <v>42392</v>
      </c>
      <c r="D116" s="12" t="s">
        <v>1506</v>
      </c>
      <c r="E116" s="111">
        <v>42392</v>
      </c>
      <c r="F116" s="112" t="s">
        <v>332</v>
      </c>
      <c r="G116" s="313" t="s">
        <v>804</v>
      </c>
      <c r="H116" s="113" t="s">
        <v>299</v>
      </c>
      <c r="I116" s="129"/>
      <c r="J116" s="129"/>
      <c r="K116" s="201">
        <v>2886555</v>
      </c>
      <c r="L116" s="202" t="s">
        <v>9</v>
      </c>
      <c r="M116" s="202" t="s">
        <v>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/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>
        <v>1</v>
      </c>
    </row>
    <row r="117" spans="1:27" ht="15.75" hidden="1" customHeight="1">
      <c r="A117" s="304" t="str">
        <f>IF(B117&lt;&gt;"",IF(AND(B117&gt;=_TM1,B117&lt;=_TM2,OR(TH!L117="1111",TH!M117="1111")),TH!D117,""),"")</f>
        <v/>
      </c>
      <c r="B117" s="11">
        <f t="shared" si="13"/>
        <v>1</v>
      </c>
      <c r="C117" s="12">
        <f t="shared" si="14"/>
        <v>42394</v>
      </c>
      <c r="D117" s="12" t="s">
        <v>704</v>
      </c>
      <c r="E117" s="12">
        <v>42394</v>
      </c>
      <c r="F117" s="15" t="s">
        <v>709</v>
      </c>
      <c r="G117" s="309" t="s">
        <v>705</v>
      </c>
      <c r="H117" s="4"/>
      <c r="I117" s="129"/>
      <c r="J117" s="129"/>
      <c r="K117" s="201">
        <v>3193</v>
      </c>
      <c r="L117" s="14" t="s">
        <v>24</v>
      </c>
      <c r="M117" s="14" t="s">
        <v>38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/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hidden="1" customHeight="1">
      <c r="A118" s="304" t="str">
        <f>IF(B118&lt;&gt;"",IF(AND(B118&gt;=_TM1,B118&lt;=_TM2,OR(TH!L118="1111",TH!M118="1111")),TH!D118,""),"")</f>
        <v/>
      </c>
      <c r="B118" s="11">
        <f t="shared" si="13"/>
        <v>1</v>
      </c>
      <c r="C118" s="12">
        <f t="shared" si="14"/>
        <v>42394</v>
      </c>
      <c r="D118" s="12" t="s">
        <v>2113</v>
      </c>
      <c r="E118" s="12">
        <v>42394</v>
      </c>
      <c r="F118" s="15" t="s">
        <v>707</v>
      </c>
      <c r="G118" s="309" t="s">
        <v>705</v>
      </c>
      <c r="H118" s="4" t="s">
        <v>706</v>
      </c>
      <c r="I118" s="129"/>
      <c r="J118" s="129"/>
      <c r="K118" s="201">
        <v>20000000</v>
      </c>
      <c r="L118" s="14" t="s">
        <v>24</v>
      </c>
      <c r="M118" s="14" t="s">
        <v>45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>x</v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hidden="1" customHeight="1">
      <c r="A119" s="304" t="str">
        <f>IF(B119&lt;&gt;"",IF(AND(B119&gt;=_TM1,B119&lt;=_TM2,OR(TH!L119="1111",TH!M119="1111")),TH!D119,""),"")</f>
        <v/>
      </c>
      <c r="B119" s="11">
        <f t="shared" si="13"/>
        <v>1</v>
      </c>
      <c r="C119" s="12">
        <f t="shared" si="14"/>
        <v>42394</v>
      </c>
      <c r="D119" s="12" t="s">
        <v>704</v>
      </c>
      <c r="E119" s="12">
        <v>42394</v>
      </c>
      <c r="F119" s="15" t="s">
        <v>708</v>
      </c>
      <c r="G119" s="309" t="s">
        <v>705</v>
      </c>
      <c r="H119" s="113" t="s">
        <v>531</v>
      </c>
      <c r="I119" s="129"/>
      <c r="J119" s="129"/>
      <c r="K119" s="201">
        <v>182127000</v>
      </c>
      <c r="L119" s="14" t="s">
        <v>24</v>
      </c>
      <c r="M119" s="14" t="s">
        <v>238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/>
    </row>
    <row r="120" spans="1:27" ht="15.75" hidden="1" customHeight="1">
      <c r="A120" s="304" t="str">
        <f>IF(B120&lt;&gt;"",IF(AND(B120&gt;=_TM1,B120&lt;=_TM2,OR(TH!L120="1111",TH!M120="1111")),TH!D120,""),"")</f>
        <v/>
      </c>
      <c r="B120" s="11">
        <f t="shared" si="13"/>
        <v>1</v>
      </c>
      <c r="C120" s="12">
        <f t="shared" si="14"/>
        <v>42394</v>
      </c>
      <c r="D120" s="12" t="s">
        <v>711</v>
      </c>
      <c r="E120" s="12">
        <v>42394</v>
      </c>
      <c r="F120" s="15" t="s">
        <v>716</v>
      </c>
      <c r="G120" s="309" t="s">
        <v>705</v>
      </c>
      <c r="H120" s="4"/>
      <c r="I120" s="129"/>
      <c r="J120" s="129"/>
      <c r="K120" s="201">
        <v>10000</v>
      </c>
      <c r="L120" s="14" t="s">
        <v>81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hidden="1" customHeight="1">
      <c r="A121" s="304" t="str">
        <f>IF(B121&lt;&gt;"",IF(AND(B121&gt;=_TM1,B121&lt;=_TM2,OR(TH!L121="1111",TH!M121="1111")),TH!D121,""),"")</f>
        <v/>
      </c>
      <c r="B121" s="11">
        <f t="shared" si="13"/>
        <v>1</v>
      </c>
      <c r="C121" s="12">
        <f t="shared" si="14"/>
        <v>42394</v>
      </c>
      <c r="D121" s="12" t="s">
        <v>711</v>
      </c>
      <c r="E121" s="12">
        <v>42394</v>
      </c>
      <c r="F121" s="15" t="s">
        <v>717</v>
      </c>
      <c r="G121" s="309" t="s">
        <v>705</v>
      </c>
      <c r="H121" s="4"/>
      <c r="I121" s="129"/>
      <c r="J121" s="129"/>
      <c r="K121" s="201">
        <v>1000</v>
      </c>
      <c r="L121" s="14" t="s">
        <v>9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hidden="1" customHeight="1">
      <c r="A122" s="304" t="str">
        <f>IF(B122&lt;&gt;"",IF(AND(B122&gt;=_TM1,B122&lt;=_TM2,OR(TH!L122="1111",TH!M122="1111")),TH!D122,""),"")</f>
        <v/>
      </c>
      <c r="B122" s="11">
        <f t="shared" si="13"/>
        <v>1</v>
      </c>
      <c r="C122" s="12">
        <f t="shared" si="14"/>
        <v>42394</v>
      </c>
      <c r="D122" s="12" t="s">
        <v>711</v>
      </c>
      <c r="E122" s="12">
        <v>42394</v>
      </c>
      <c r="F122" s="15" t="s">
        <v>761</v>
      </c>
      <c r="G122" s="309" t="s">
        <v>705</v>
      </c>
      <c r="H122" s="4"/>
      <c r="I122" s="129"/>
      <c r="J122" s="129"/>
      <c r="K122" s="201">
        <v>20000</v>
      </c>
      <c r="L122" s="14" t="s">
        <v>81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hidden="1" customHeight="1">
      <c r="A123" s="304" t="str">
        <f>IF(B123&lt;&gt;"",IF(AND(B123&gt;=_TM1,B123&lt;=_TM2,OR(TH!L123="1111",TH!M123="1111")),TH!D123,""),"")</f>
        <v/>
      </c>
      <c r="B123" s="11">
        <f t="shared" si="13"/>
        <v>1</v>
      </c>
      <c r="C123" s="12">
        <f t="shared" si="14"/>
        <v>42394</v>
      </c>
      <c r="D123" s="12" t="s">
        <v>711</v>
      </c>
      <c r="E123" s="12">
        <v>42394</v>
      </c>
      <c r="F123" s="15" t="s">
        <v>967</v>
      </c>
      <c r="G123" s="309" t="s">
        <v>705</v>
      </c>
      <c r="H123" s="4"/>
      <c r="I123" s="129"/>
      <c r="J123" s="129"/>
      <c r="K123" s="201">
        <v>2000</v>
      </c>
      <c r="L123" s="14" t="s">
        <v>9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>
        <v>2</v>
      </c>
    </row>
    <row r="124" spans="1:27" ht="15.75" hidden="1" customHeight="1">
      <c r="A124" s="304" t="str">
        <f>IF(B124&lt;&gt;"",IF(AND(B124&gt;=_TM1,B124&lt;=_TM2,OR(TH!L124="1111",TH!M124="1111")),TH!D124,""),"")</f>
        <v/>
      </c>
      <c r="B124" s="11">
        <f t="shared" si="13"/>
        <v>1</v>
      </c>
      <c r="C124" s="12">
        <f t="shared" si="14"/>
        <v>42394</v>
      </c>
      <c r="D124" s="12" t="s">
        <v>711</v>
      </c>
      <c r="E124" s="12">
        <v>42394</v>
      </c>
      <c r="F124" s="15" t="s">
        <v>713</v>
      </c>
      <c r="G124" s="309" t="s">
        <v>705</v>
      </c>
      <c r="H124" s="113" t="s">
        <v>299</v>
      </c>
      <c r="I124" s="129"/>
      <c r="J124" s="129"/>
      <c r="K124" s="201">
        <v>20022000</v>
      </c>
      <c r="L124" s="14" t="s">
        <v>8</v>
      </c>
      <c r="M124" s="14" t="s">
        <v>24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>x</v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/>
    </row>
    <row r="125" spans="1:27" ht="15.75" hidden="1" customHeight="1">
      <c r="A125" s="304" t="str">
        <f>IF(B125&lt;&gt;"",IF(AND(B125&gt;=_TM1,B125&lt;=_TM2,OR(TH!L125="1111",TH!M125="1111")),TH!D125,""),"")</f>
        <v/>
      </c>
      <c r="B125" s="11">
        <f t="shared" si="13"/>
        <v>1</v>
      </c>
      <c r="C125" s="111">
        <f t="shared" si="14"/>
        <v>42394</v>
      </c>
      <c r="D125" s="12" t="s">
        <v>1507</v>
      </c>
      <c r="E125" s="12">
        <v>42394</v>
      </c>
      <c r="F125" s="112" t="s">
        <v>841</v>
      </c>
      <c r="G125" s="310" t="s">
        <v>840</v>
      </c>
      <c r="H125" s="113" t="s">
        <v>316</v>
      </c>
      <c r="I125" s="129">
        <v>50</v>
      </c>
      <c r="J125" s="129">
        <v>37478</v>
      </c>
      <c r="K125" s="201">
        <f t="shared" ref="K125:K151" si="20">ROUND(I125*J125,0)</f>
        <v>1873900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hidden="1" customHeight="1">
      <c r="A126" s="304" t="str">
        <f>IF(B126&lt;&gt;"",IF(AND(B126&gt;=_TM1,B126&lt;=_TM2,OR(TH!L126="1111",TH!M126="1111")),TH!D126,""),"")</f>
        <v/>
      </c>
      <c r="B126" s="11">
        <f t="shared" si="13"/>
        <v>1</v>
      </c>
      <c r="C126" s="111">
        <f t="shared" si="14"/>
        <v>42394</v>
      </c>
      <c r="D126" s="12" t="s">
        <v>1507</v>
      </c>
      <c r="E126" s="12">
        <v>42394</v>
      </c>
      <c r="F126" s="112" t="s">
        <v>842</v>
      </c>
      <c r="G126" s="310" t="s">
        <v>840</v>
      </c>
      <c r="H126" s="113" t="s">
        <v>316</v>
      </c>
      <c r="I126" s="129">
        <v>14</v>
      </c>
      <c r="J126" s="129">
        <v>57615</v>
      </c>
      <c r="K126" s="201">
        <f t="shared" si="20"/>
        <v>806610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hidden="1" customHeight="1">
      <c r="A127" s="304" t="str">
        <f>IF(B127&lt;&gt;"",IF(AND(B127&gt;=_TM1,B127&lt;=_TM2,OR(TH!L127="1111",TH!M127="1111")),TH!D127,""),"")</f>
        <v/>
      </c>
      <c r="B127" s="11">
        <f t="shared" si="13"/>
        <v>1</v>
      </c>
      <c r="C127" s="111">
        <f t="shared" si="14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20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hidden="1" customHeight="1">
      <c r="A128" s="304" t="str">
        <f>IF(B128&lt;&gt;"",IF(AND(B128&gt;=_TM1,B128&lt;=_TM2,OR(TH!L128="1111",TH!M128="1111")),TH!D128,""),"")</f>
        <v/>
      </c>
      <c r="B128" s="11">
        <f t="shared" si="13"/>
        <v>1</v>
      </c>
      <c r="C128" s="111">
        <f t="shared" si="14"/>
        <v>42394</v>
      </c>
      <c r="D128" s="12" t="s">
        <v>1507</v>
      </c>
      <c r="E128" s="12">
        <v>42394</v>
      </c>
      <c r="F128" s="112" t="s">
        <v>843</v>
      </c>
      <c r="G128" s="310" t="s">
        <v>840</v>
      </c>
      <c r="H128" s="113" t="s">
        <v>316</v>
      </c>
      <c r="I128" s="129">
        <v>12</v>
      </c>
      <c r="J128" s="129">
        <v>65702</v>
      </c>
      <c r="K128" s="201">
        <f t="shared" si="20"/>
        <v>788424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hidden="1" customHeight="1">
      <c r="A129" s="304" t="str">
        <f>IF(B129&lt;&gt;"",IF(AND(B129&gt;=_TM1,B129&lt;=_TM2,OR(TH!L129="1111",TH!M129="1111")),TH!D129,""),"")</f>
        <v/>
      </c>
      <c r="B129" s="11">
        <f t="shared" si="13"/>
        <v>1</v>
      </c>
      <c r="C129" s="111">
        <f t="shared" si="14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20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hidden="1" customHeight="1">
      <c r="A130" s="304" t="str">
        <f>IF(B130&lt;&gt;"",IF(AND(B130&gt;=_TM1,B130&lt;=_TM2,OR(TH!L130="1111",TH!M130="1111")),TH!D130,""),"")</f>
        <v/>
      </c>
      <c r="B130" s="11">
        <f t="shared" si="13"/>
        <v>1</v>
      </c>
      <c r="C130" s="111">
        <f t="shared" si="14"/>
        <v>42394</v>
      </c>
      <c r="D130" s="12" t="s">
        <v>1507</v>
      </c>
      <c r="E130" s="12">
        <v>42394</v>
      </c>
      <c r="F130" s="112" t="s">
        <v>844</v>
      </c>
      <c r="G130" s="310" t="s">
        <v>840</v>
      </c>
      <c r="H130" s="113" t="s">
        <v>316</v>
      </c>
      <c r="I130" s="129">
        <v>18</v>
      </c>
      <c r="J130" s="129">
        <v>42345</v>
      </c>
      <c r="K130" s="201">
        <f t="shared" si="20"/>
        <v>762210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hidden="1" customHeight="1">
      <c r="A131" s="304" t="str">
        <f>IF(B131&lt;&gt;"",IF(AND(B131&gt;=_TM1,B131&lt;=_TM2,OR(TH!L131="1111",TH!M131="1111")),TH!D131,""),"")</f>
        <v/>
      </c>
      <c r="B131" s="11">
        <f t="shared" si="13"/>
        <v>1</v>
      </c>
      <c r="C131" s="111">
        <f t="shared" si="14"/>
        <v>42394</v>
      </c>
      <c r="D131" s="12" t="s">
        <v>1507</v>
      </c>
      <c r="E131" s="12">
        <v>42394</v>
      </c>
      <c r="F131" s="112" t="s">
        <v>845</v>
      </c>
      <c r="G131" s="310" t="s">
        <v>840</v>
      </c>
      <c r="H131" s="113" t="s">
        <v>316</v>
      </c>
      <c r="I131" s="129">
        <v>5</v>
      </c>
      <c r="J131" s="129">
        <v>137324</v>
      </c>
      <c r="K131" s="201">
        <f t="shared" si="20"/>
        <v>686620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hidden="1" customHeight="1">
      <c r="A132" s="304" t="str">
        <f>IF(B132&lt;&gt;"",IF(AND(B132&gt;=_TM1,B132&lt;=_TM2,OR(TH!L132="1111",TH!M132="1111")),TH!D132,""),"")</f>
        <v/>
      </c>
      <c r="B132" s="11">
        <f t="shared" si="13"/>
        <v>1</v>
      </c>
      <c r="C132" s="111">
        <f t="shared" si="14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20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hidden="1" customHeight="1">
      <c r="A133" s="304" t="str">
        <f>IF(B133&lt;&gt;"",IF(AND(B133&gt;=_TM1,B133&lt;=_TM2,OR(TH!L133="1111",TH!M133="1111")),TH!D133,""),"")</f>
        <v/>
      </c>
      <c r="B133" s="11">
        <f t="shared" si="13"/>
        <v>1</v>
      </c>
      <c r="C133" s="111">
        <f t="shared" si="14"/>
        <v>42394</v>
      </c>
      <c r="D133" s="12" t="s">
        <v>1507</v>
      </c>
      <c r="E133" s="12">
        <v>42394</v>
      </c>
      <c r="F133" s="112" t="s">
        <v>846</v>
      </c>
      <c r="G133" s="310" t="s">
        <v>840</v>
      </c>
      <c r="H133" s="113" t="s">
        <v>316</v>
      </c>
      <c r="I133" s="129">
        <v>14</v>
      </c>
      <c r="J133" s="129">
        <v>45847</v>
      </c>
      <c r="K133" s="201">
        <f t="shared" si="20"/>
        <v>641858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hidden="1" customHeight="1">
      <c r="A134" s="304" t="str">
        <f>IF(B134&lt;&gt;"",IF(AND(B134&gt;=_TM1,B134&lt;=_TM2,OR(TH!L134="1111",TH!M134="1111")),TH!D134,""),"")</f>
        <v/>
      </c>
      <c r="B134" s="11">
        <f t="shared" si="13"/>
        <v>1</v>
      </c>
      <c r="C134" s="111">
        <f t="shared" si="14"/>
        <v>42394</v>
      </c>
      <c r="D134" s="12" t="s">
        <v>1507</v>
      </c>
      <c r="E134" s="12">
        <v>42394</v>
      </c>
      <c r="F134" s="112" t="s">
        <v>847</v>
      </c>
      <c r="G134" s="310" t="s">
        <v>840</v>
      </c>
      <c r="H134" s="113" t="s">
        <v>316</v>
      </c>
      <c r="I134" s="129">
        <v>8</v>
      </c>
      <c r="J134" s="129">
        <v>49818</v>
      </c>
      <c r="K134" s="201">
        <f t="shared" si="20"/>
        <v>398544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hidden="1" customHeight="1">
      <c r="A135" s="304" t="str">
        <f>IF(B135&lt;&gt;"",IF(AND(B135&gt;=_TM1,B135&lt;=_TM2,OR(TH!L135="1111",TH!M135="1111")),TH!D135,""),"")</f>
        <v/>
      </c>
      <c r="B135" s="11">
        <f t="shared" si="13"/>
        <v>1</v>
      </c>
      <c r="C135" s="111">
        <f t="shared" si="14"/>
        <v>42394</v>
      </c>
      <c r="D135" s="12" t="s">
        <v>1507</v>
      </c>
      <c r="E135" s="12">
        <v>42394</v>
      </c>
      <c r="F135" s="112" t="s">
        <v>848</v>
      </c>
      <c r="G135" s="310" t="s">
        <v>840</v>
      </c>
      <c r="H135" s="113" t="s">
        <v>316</v>
      </c>
      <c r="I135" s="129">
        <v>8</v>
      </c>
      <c r="J135" s="129">
        <v>69492</v>
      </c>
      <c r="K135" s="201">
        <f t="shared" si="20"/>
        <v>555936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hidden="1" customHeight="1">
      <c r="A136" s="304" t="str">
        <f>IF(B136&lt;&gt;"",IF(AND(B136&gt;=_TM1,B136&lt;=_TM2,OR(TH!L136="1111",TH!M136="1111")),TH!D136,""),"")</f>
        <v/>
      </c>
      <c r="B136" s="11">
        <f t="shared" si="13"/>
        <v>1</v>
      </c>
      <c r="C136" s="111">
        <f t="shared" si="14"/>
        <v>42394</v>
      </c>
      <c r="D136" s="12" t="s">
        <v>1507</v>
      </c>
      <c r="E136" s="12">
        <v>42394</v>
      </c>
      <c r="F136" s="112" t="s">
        <v>849</v>
      </c>
      <c r="G136" s="310" t="s">
        <v>840</v>
      </c>
      <c r="H136" s="113" t="s">
        <v>316</v>
      </c>
      <c r="I136" s="129">
        <v>8</v>
      </c>
      <c r="J136" s="129">
        <v>61370</v>
      </c>
      <c r="K136" s="201">
        <f t="shared" si="20"/>
        <v>490960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hidden="1" customHeight="1">
      <c r="A137" s="304" t="str">
        <f>IF(B137&lt;&gt;"",IF(AND(B137&gt;=_TM1,B137&lt;=_TM2,OR(TH!L137="1111",TH!M137="1111")),TH!D137,""),"")</f>
        <v/>
      </c>
      <c r="B137" s="11">
        <f t="shared" si="13"/>
        <v>1</v>
      </c>
      <c r="C137" s="111">
        <f t="shared" si="14"/>
        <v>42394</v>
      </c>
      <c r="D137" s="12" t="s">
        <v>1508</v>
      </c>
      <c r="E137" s="12">
        <v>42394</v>
      </c>
      <c r="F137" s="112" t="s">
        <v>850</v>
      </c>
      <c r="G137" s="310" t="s">
        <v>840</v>
      </c>
      <c r="H137" s="113" t="s">
        <v>316</v>
      </c>
      <c r="I137" s="129">
        <v>10</v>
      </c>
      <c r="J137" s="129">
        <v>51893</v>
      </c>
      <c r="K137" s="201">
        <f t="shared" si="20"/>
        <v>518930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hidden="1" customHeight="1">
      <c r="A138" s="304" t="str">
        <f>IF(B138&lt;&gt;"",IF(AND(B138&gt;=_TM1,B138&lt;=_TM2,OR(TH!L138="1111",TH!M138="1111")),TH!D138,""),"")</f>
        <v/>
      </c>
      <c r="B138" s="11">
        <f t="shared" si="13"/>
        <v>1</v>
      </c>
      <c r="C138" s="111">
        <f t="shared" si="14"/>
        <v>42394</v>
      </c>
      <c r="D138" s="12" t="s">
        <v>1508</v>
      </c>
      <c r="E138" s="12">
        <v>42394</v>
      </c>
      <c r="F138" s="112" t="s">
        <v>851</v>
      </c>
      <c r="G138" s="310" t="s">
        <v>840</v>
      </c>
      <c r="H138" s="113" t="s">
        <v>316</v>
      </c>
      <c r="I138" s="129">
        <v>12</v>
      </c>
      <c r="J138" s="129">
        <v>30548</v>
      </c>
      <c r="K138" s="201">
        <f t="shared" si="20"/>
        <v>366576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hidden="1" customHeight="1">
      <c r="A139" s="304" t="str">
        <f>IF(B139&lt;&gt;"",IF(AND(B139&gt;=_TM1,B139&lt;=_TM2,OR(TH!L139="1111",TH!M139="1111")),TH!D139,""),"")</f>
        <v/>
      </c>
      <c r="B139" s="11">
        <f t="shared" si="13"/>
        <v>1</v>
      </c>
      <c r="C139" s="111">
        <f t="shared" si="14"/>
        <v>42394</v>
      </c>
      <c r="D139" s="12" t="s">
        <v>1508</v>
      </c>
      <c r="E139" s="12">
        <v>42394</v>
      </c>
      <c r="F139" s="112" t="s">
        <v>338</v>
      </c>
      <c r="G139" s="310" t="s">
        <v>840</v>
      </c>
      <c r="H139" s="113" t="s">
        <v>316</v>
      </c>
      <c r="I139" s="129">
        <v>12</v>
      </c>
      <c r="J139" s="129">
        <v>30031</v>
      </c>
      <c r="K139" s="201">
        <f t="shared" si="20"/>
        <v>360372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hidden="1" customHeight="1">
      <c r="A140" s="304" t="str">
        <f>IF(B140&lt;&gt;"",IF(AND(B140&gt;=_TM1,B140&lt;=_TM2,OR(TH!L140="1111",TH!M140="1111")),TH!D140,""),"")</f>
        <v/>
      </c>
      <c r="B140" s="11">
        <f t="shared" si="13"/>
        <v>1</v>
      </c>
      <c r="C140" s="111">
        <f t="shared" si="14"/>
        <v>42394</v>
      </c>
      <c r="D140" s="12" t="s">
        <v>1508</v>
      </c>
      <c r="E140" s="12">
        <v>42394</v>
      </c>
      <c r="F140" s="112" t="s">
        <v>852</v>
      </c>
      <c r="G140" s="310" t="s">
        <v>840</v>
      </c>
      <c r="H140" s="113" t="s">
        <v>316</v>
      </c>
      <c r="I140" s="129">
        <v>6</v>
      </c>
      <c r="J140" s="129">
        <v>71080</v>
      </c>
      <c r="K140" s="201">
        <f t="shared" si="20"/>
        <v>426480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hidden="1" customHeight="1">
      <c r="A141" s="304" t="str">
        <f>IF(B141&lt;&gt;"",IF(AND(B141&gt;=_TM1,B141&lt;=_TM2,OR(TH!L141="1111",TH!M141="1111")),TH!D141,""),"")</f>
        <v/>
      </c>
      <c r="B141" s="11">
        <f t="shared" si="13"/>
        <v>1</v>
      </c>
      <c r="C141" s="111">
        <f t="shared" si="14"/>
        <v>42394</v>
      </c>
      <c r="D141" s="12" t="s">
        <v>1508</v>
      </c>
      <c r="E141" s="12">
        <v>42394</v>
      </c>
      <c r="F141" s="112" t="s">
        <v>853</v>
      </c>
      <c r="G141" s="310" t="s">
        <v>840</v>
      </c>
      <c r="H141" s="113" t="s">
        <v>316</v>
      </c>
      <c r="I141" s="129">
        <v>8</v>
      </c>
      <c r="J141" s="129">
        <v>20995</v>
      </c>
      <c r="K141" s="201">
        <f t="shared" si="20"/>
        <v>167960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hidden="1" customHeight="1">
      <c r="A142" s="304" t="str">
        <f>IF(B142&lt;&gt;"",IF(AND(B142&gt;=_TM1,B142&lt;=_TM2,OR(TH!L142="1111",TH!M142="1111")),TH!D142,""),"")</f>
        <v/>
      </c>
      <c r="B142" s="11">
        <f t="shared" si="13"/>
        <v>1</v>
      </c>
      <c r="C142" s="111">
        <f t="shared" si="14"/>
        <v>42394</v>
      </c>
      <c r="D142" s="12" t="s">
        <v>1508</v>
      </c>
      <c r="E142" s="12">
        <v>42394</v>
      </c>
      <c r="F142" s="112" t="s">
        <v>854</v>
      </c>
      <c r="G142" s="310" t="s">
        <v>840</v>
      </c>
      <c r="H142" s="113" t="s">
        <v>316</v>
      </c>
      <c r="I142" s="129">
        <v>6</v>
      </c>
      <c r="J142" s="129">
        <v>33820</v>
      </c>
      <c r="K142" s="201">
        <f t="shared" si="20"/>
        <v>202920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hidden="1" customHeight="1">
      <c r="A143" s="304" t="str">
        <f>IF(B143&lt;&gt;"",IF(AND(B143&gt;=_TM1,B143&lt;=_TM2,OR(TH!L143="1111",TH!M143="1111")),TH!D143,""),"")</f>
        <v/>
      </c>
      <c r="B143" s="11">
        <f t="shared" si="13"/>
        <v>1</v>
      </c>
      <c r="C143" s="111">
        <f t="shared" si="14"/>
        <v>42394</v>
      </c>
      <c r="D143" s="12" t="s">
        <v>1508</v>
      </c>
      <c r="E143" s="12">
        <v>42394</v>
      </c>
      <c r="F143" s="112" t="s">
        <v>737</v>
      </c>
      <c r="G143" s="310" t="s">
        <v>840</v>
      </c>
      <c r="H143" s="113" t="s">
        <v>316</v>
      </c>
      <c r="I143" s="129">
        <v>4</v>
      </c>
      <c r="J143" s="129">
        <v>25251</v>
      </c>
      <c r="K143" s="201">
        <f t="shared" si="20"/>
        <v>101004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hidden="1" customHeight="1">
      <c r="A144" s="304" t="str">
        <f>IF(B144&lt;&gt;"",IF(AND(B144&gt;=_TM1,B144&lt;=_TM2,OR(TH!L144="1111",TH!M144="1111")),TH!D144,""),"")</f>
        <v/>
      </c>
      <c r="B144" s="11">
        <f t="shared" si="13"/>
        <v>1</v>
      </c>
      <c r="C144" s="111">
        <f t="shared" si="14"/>
        <v>42394</v>
      </c>
      <c r="D144" s="12" t="s">
        <v>1508</v>
      </c>
      <c r="E144" s="12">
        <v>42394</v>
      </c>
      <c r="F144" s="112" t="s">
        <v>855</v>
      </c>
      <c r="G144" s="310" t="s">
        <v>840</v>
      </c>
      <c r="H144" s="113" t="s">
        <v>316</v>
      </c>
      <c r="I144" s="129">
        <v>10</v>
      </c>
      <c r="J144" s="129">
        <v>97297</v>
      </c>
      <c r="K144" s="201">
        <f t="shared" si="20"/>
        <v>972970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hidden="1" customHeight="1">
      <c r="A145" s="304" t="str">
        <f>IF(B145&lt;&gt;"",IF(AND(B145&gt;=_TM1,B145&lt;=_TM2,OR(TH!L145="1111",TH!M145="1111")),TH!D145,""),"")</f>
        <v/>
      </c>
      <c r="B145" s="11">
        <f t="shared" si="13"/>
        <v>1</v>
      </c>
      <c r="C145" s="111">
        <f t="shared" si="14"/>
        <v>42394</v>
      </c>
      <c r="D145" s="12" t="s">
        <v>1508</v>
      </c>
      <c r="E145" s="12">
        <v>42394</v>
      </c>
      <c r="F145" s="112" t="s">
        <v>856</v>
      </c>
      <c r="G145" s="310" t="s">
        <v>840</v>
      </c>
      <c r="H145" s="113" t="s">
        <v>316</v>
      </c>
      <c r="I145" s="129">
        <v>10</v>
      </c>
      <c r="J145" s="129">
        <v>75503</v>
      </c>
      <c r="K145" s="201">
        <f t="shared" si="20"/>
        <v>755030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hidden="1" customHeight="1">
      <c r="A146" s="304" t="str">
        <f>IF(B146&lt;&gt;"",IF(AND(B146&gt;=_TM1,B146&lt;=_TM2,OR(TH!L146="1111",TH!M146="1111")),TH!D146,""),"")</f>
        <v/>
      </c>
      <c r="B146" s="11">
        <f t="shared" si="13"/>
        <v>1</v>
      </c>
      <c r="C146" s="111">
        <f t="shared" si="14"/>
        <v>42394</v>
      </c>
      <c r="D146" s="12" t="s">
        <v>1508</v>
      </c>
      <c r="E146" s="12">
        <v>42394</v>
      </c>
      <c r="F146" s="112" t="s">
        <v>857</v>
      </c>
      <c r="G146" s="310" t="s">
        <v>840</v>
      </c>
      <c r="H146" s="113" t="s">
        <v>316</v>
      </c>
      <c r="I146" s="129">
        <v>12</v>
      </c>
      <c r="J146" s="129">
        <v>66205</v>
      </c>
      <c r="K146" s="201">
        <f t="shared" si="20"/>
        <v>794460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hidden="1" customHeight="1">
      <c r="A147" s="304" t="str">
        <f>IF(B147&lt;&gt;"",IF(AND(B147&gt;=_TM1,B147&lt;=_TM2,OR(TH!L147="1111",TH!M147="1111")),TH!D147,""),"")</f>
        <v/>
      </c>
      <c r="B147" s="11">
        <f t="shared" si="13"/>
        <v>1</v>
      </c>
      <c r="C147" s="111">
        <f t="shared" si="14"/>
        <v>42394</v>
      </c>
      <c r="D147" s="12" t="s">
        <v>1508</v>
      </c>
      <c r="E147" s="12">
        <v>42394</v>
      </c>
      <c r="F147" s="112" t="s">
        <v>858</v>
      </c>
      <c r="G147" s="310" t="s">
        <v>840</v>
      </c>
      <c r="H147" s="113" t="s">
        <v>316</v>
      </c>
      <c r="I147" s="129">
        <v>10</v>
      </c>
      <c r="J147" s="129">
        <v>131455</v>
      </c>
      <c r="K147" s="201">
        <f t="shared" si="20"/>
        <v>1314550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hidden="1" customHeight="1">
      <c r="A148" s="304" t="str">
        <f>IF(B148&lt;&gt;"",IF(AND(B148&gt;=_TM1,B148&lt;=_TM2,OR(TH!L148="1111",TH!M148="1111")),TH!D148,""),"")</f>
        <v/>
      </c>
      <c r="B148" s="11">
        <f t="shared" si="13"/>
        <v>1</v>
      </c>
      <c r="C148" s="111">
        <f t="shared" si="14"/>
        <v>42394</v>
      </c>
      <c r="D148" s="12" t="s">
        <v>1508</v>
      </c>
      <c r="E148" s="12">
        <v>42394</v>
      </c>
      <c r="F148" s="112" t="s">
        <v>859</v>
      </c>
      <c r="G148" s="310" t="s">
        <v>840</v>
      </c>
      <c r="H148" s="113" t="s">
        <v>316</v>
      </c>
      <c r="I148" s="129">
        <v>10</v>
      </c>
      <c r="J148" s="129">
        <v>150948</v>
      </c>
      <c r="K148" s="201">
        <f t="shared" si="20"/>
        <v>1509480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hidden="1" customHeight="1">
      <c r="A149" s="304" t="str">
        <f>IF(B149&lt;&gt;"",IF(AND(B149&gt;=_TM1,B149&lt;=_TM2,OR(TH!L149="1111",TH!M149="1111")),TH!D149,""),"")</f>
        <v/>
      </c>
      <c r="B149" s="11">
        <f t="shared" si="13"/>
        <v>1</v>
      </c>
      <c r="C149" s="111">
        <f t="shared" si="14"/>
        <v>42394</v>
      </c>
      <c r="D149" s="12" t="s">
        <v>1509</v>
      </c>
      <c r="E149" s="12">
        <v>42394</v>
      </c>
      <c r="F149" s="112" t="s">
        <v>860</v>
      </c>
      <c r="G149" s="310" t="s">
        <v>840</v>
      </c>
      <c r="H149" s="113" t="s">
        <v>316</v>
      </c>
      <c r="I149" s="129">
        <v>16</v>
      </c>
      <c r="J149" s="129">
        <v>63125</v>
      </c>
      <c r="K149" s="201">
        <f t="shared" si="20"/>
        <v>1010000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hidden="1" customHeight="1">
      <c r="A150" s="304" t="str">
        <f>IF(B150&lt;&gt;"",IF(AND(B150&gt;=_TM1,B150&lt;=_TM2,OR(TH!L150="1111",TH!M150="1111")),TH!D150,""),"")</f>
        <v/>
      </c>
      <c r="B150" s="11">
        <f t="shared" si="13"/>
        <v>1</v>
      </c>
      <c r="C150" s="111">
        <f t="shared" si="14"/>
        <v>42394</v>
      </c>
      <c r="D150" s="12" t="s">
        <v>1509</v>
      </c>
      <c r="E150" s="12">
        <v>42394</v>
      </c>
      <c r="F150" s="112" t="s">
        <v>861</v>
      </c>
      <c r="G150" s="310" t="s">
        <v>840</v>
      </c>
      <c r="H150" s="113" t="s">
        <v>316</v>
      </c>
      <c r="I150" s="129">
        <v>10</v>
      </c>
      <c r="J150" s="129">
        <v>45595</v>
      </c>
      <c r="K150" s="201">
        <f t="shared" si="20"/>
        <v>455950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hidden="1" customHeight="1">
      <c r="A151" s="304" t="str">
        <f>IF(B151&lt;&gt;"",IF(AND(B151&gt;=_TM1,B151&lt;=_TM2,OR(TH!L151="1111",TH!M151="1111")),TH!D151,""),"")</f>
        <v/>
      </c>
      <c r="B151" s="11">
        <f t="shared" si="13"/>
        <v>1</v>
      </c>
      <c r="C151" s="111">
        <f t="shared" si="14"/>
        <v>42394</v>
      </c>
      <c r="D151" s="12" t="s">
        <v>1509</v>
      </c>
      <c r="E151" s="12">
        <v>42394</v>
      </c>
      <c r="F151" s="112" t="s">
        <v>862</v>
      </c>
      <c r="G151" s="310" t="s">
        <v>840</v>
      </c>
      <c r="H151" s="113" t="s">
        <v>316</v>
      </c>
      <c r="I151" s="129">
        <v>20</v>
      </c>
      <c r="J151" s="129">
        <v>40788</v>
      </c>
      <c r="K151" s="201">
        <f t="shared" si="20"/>
        <v>815760</v>
      </c>
      <c r="L151" s="202" t="s">
        <v>726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  <c r="AA151" s="198" t="str">
        <f>IF(VLOOKUP(F151,NXT!$B$12:$B$973,1,0)=F151,"","x")</f>
        <v/>
      </c>
    </row>
    <row r="152" spans="1:27" ht="15.75" hidden="1" customHeight="1">
      <c r="A152" s="304" t="str">
        <f>IF(B152&lt;&gt;"",IF(AND(B152&gt;=_TM1,B152&lt;=_TM2,OR(TH!L152="1111",TH!M152="1111")),TH!D152,""),"")</f>
        <v/>
      </c>
      <c r="B152" s="11">
        <f t="shared" ref="B152:B215" si="21">IF(C152&lt;&gt;"",MONTH(C152),"")</f>
        <v>1</v>
      </c>
      <c r="C152" s="111">
        <f t="shared" ref="C152:C215" si="22">E152</f>
        <v>42394</v>
      </c>
      <c r="D152" s="12" t="s">
        <v>1509</v>
      </c>
      <c r="E152" s="12">
        <v>42394</v>
      </c>
      <c r="F152" s="112" t="s">
        <v>332</v>
      </c>
      <c r="G152" s="310" t="s">
        <v>840</v>
      </c>
      <c r="H152" s="113" t="s">
        <v>316</v>
      </c>
      <c r="I152" s="129"/>
      <c r="J152" s="129"/>
      <c r="K152" s="201">
        <v>1897000</v>
      </c>
      <c r="L152" s="202" t="s">
        <v>9</v>
      </c>
      <c r="M152" s="202" t="s">
        <v>8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>
        <v>1</v>
      </c>
    </row>
    <row r="153" spans="1:27" ht="15.75" hidden="1" customHeight="1">
      <c r="A153" s="304" t="str">
        <f>IF(B153&lt;&gt;"",IF(AND(B153&gt;=_TM1,B153&lt;=_TM2,OR(TH!L153="1111",TH!M153="1111")),TH!D153,""),"")</f>
        <v/>
      </c>
      <c r="B153" s="11">
        <f t="shared" si="21"/>
        <v>1</v>
      </c>
      <c r="C153" s="111">
        <f t="shared" si="22"/>
        <v>42394</v>
      </c>
      <c r="D153" s="111" t="s">
        <v>1450</v>
      </c>
      <c r="E153" s="111">
        <v>42394</v>
      </c>
      <c r="F153" s="112" t="s">
        <v>799</v>
      </c>
      <c r="G153" s="310" t="s">
        <v>898</v>
      </c>
      <c r="H153" s="4" t="s">
        <v>759</v>
      </c>
      <c r="I153" s="129">
        <v>270</v>
      </c>
      <c r="J153" s="129">
        <v>29190</v>
      </c>
      <c r="K153" s="201">
        <f>ROUND(I153*J153,0)</f>
        <v>7881300</v>
      </c>
      <c r="L153" s="114" t="s">
        <v>238</v>
      </c>
      <c r="M153" s="114" t="s">
        <v>162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hidden="1" customHeight="1">
      <c r="A154" s="304" t="str">
        <f>IF(B154&lt;&gt;"",IF(AND(B154&gt;=_TM1,B154&lt;=_TM2,OR(TH!L154="1111",TH!M154="1111")),TH!D154,""),"")</f>
        <v/>
      </c>
      <c r="B154" s="11">
        <f t="shared" si="21"/>
        <v>1</v>
      </c>
      <c r="C154" s="111">
        <f t="shared" si="22"/>
        <v>42394</v>
      </c>
      <c r="D154" s="111" t="s">
        <v>1450</v>
      </c>
      <c r="E154" s="111">
        <v>42394</v>
      </c>
      <c r="F154" s="112" t="s">
        <v>332</v>
      </c>
      <c r="G154" s="310" t="s">
        <v>898</v>
      </c>
      <c r="H154" s="4" t="s">
        <v>759</v>
      </c>
      <c r="I154" s="129"/>
      <c r="J154" s="129"/>
      <c r="K154" s="201">
        <v>788130</v>
      </c>
      <c r="L154" s="114" t="s">
        <v>238</v>
      </c>
      <c r="M154" s="114" t="s">
        <v>278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hidden="1" customHeight="1">
      <c r="A155" s="304" t="str">
        <f>IF(B155&lt;&gt;"",IF(AND(B155&gt;=_TM1,B155&lt;=_TM2,OR(TH!L155="1111",TH!M155="1111")),TH!D155,""),"")</f>
        <v/>
      </c>
      <c r="B155" s="11">
        <f t="shared" si="21"/>
        <v>1</v>
      </c>
      <c r="C155" s="111">
        <f t="shared" si="22"/>
        <v>42394</v>
      </c>
      <c r="D155" s="111" t="s">
        <v>1451</v>
      </c>
      <c r="E155" s="111">
        <v>42394</v>
      </c>
      <c r="F155" s="112" t="s">
        <v>559</v>
      </c>
      <c r="G155" s="310" t="s">
        <v>899</v>
      </c>
      <c r="H155" s="113" t="s">
        <v>558</v>
      </c>
      <c r="I155" s="129">
        <v>200</v>
      </c>
      <c r="J155" s="129">
        <v>6000</v>
      </c>
      <c r="K155" s="201">
        <f>ROUND(I155*J155,0)</f>
        <v>1200000</v>
      </c>
      <c r="L155" s="114" t="s">
        <v>238</v>
      </c>
      <c r="M155" s="114" t="s">
        <v>162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hidden="1" customHeight="1">
      <c r="A156" s="304" t="str">
        <f>IF(B156&lt;&gt;"",IF(AND(B156&gt;=_TM1,B156&lt;=_TM2,OR(TH!L156="1111",TH!M156="1111")),TH!D156,""),"")</f>
        <v/>
      </c>
      <c r="B156" s="11">
        <f t="shared" si="21"/>
        <v>1</v>
      </c>
      <c r="C156" s="111">
        <f t="shared" si="22"/>
        <v>42394</v>
      </c>
      <c r="D156" s="111" t="s">
        <v>1451</v>
      </c>
      <c r="E156" s="111">
        <v>42394</v>
      </c>
      <c r="F156" s="112" t="s">
        <v>332</v>
      </c>
      <c r="G156" s="310" t="s">
        <v>899</v>
      </c>
      <c r="H156" s="113" t="s">
        <v>558</v>
      </c>
      <c r="I156" s="129"/>
      <c r="J156" s="129"/>
      <c r="K156" s="201">
        <v>120000</v>
      </c>
      <c r="L156" s="114" t="s">
        <v>238</v>
      </c>
      <c r="M156" s="114" t="s">
        <v>278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/>
      </c>
      <c r="R156" s="24" t="str">
        <f>IF(ISERROR(FIND('112'!$M$9,G156,1)),"",IF((AND(FIND('112'!$M$9,G156,1)&gt;=1,$B156&gt;='112'!$N$8,$B156&lt;='112'!$O$8,OR($L156='112'!$I$6,$M156='112'!$I$6))),"x",""))</f>
        <v/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  <c r="AA156" s="198" t="str">
        <f>IF(VLOOKUP(H156,DS_131,1,0)=H156,"","x")</f>
        <v/>
      </c>
    </row>
    <row r="157" spans="1:27" ht="15.75" hidden="1" customHeight="1">
      <c r="A157" s="304" t="str">
        <f>IF(B157&lt;&gt;"",IF(AND(B157&gt;=_TM1,B157&lt;=_TM2,OR(TH!L157="1111",TH!M157="1111")),TH!D157,""),"")</f>
        <v/>
      </c>
      <c r="B157" s="11">
        <f t="shared" si="21"/>
        <v>1</v>
      </c>
      <c r="C157" s="12">
        <f t="shared" si="22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300000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hidden="1" customHeight="1">
      <c r="A158" s="304" t="str">
        <f>IF(B158&lt;&gt;"",IF(AND(B158&gt;=_TM1,B158&lt;=_TM2,OR(TH!L158="1111",TH!M158="1111")),TH!D158,""),"")</f>
        <v/>
      </c>
      <c r="B158" s="11">
        <f t="shared" si="21"/>
        <v>1</v>
      </c>
      <c r="C158" s="12">
        <f t="shared" si="22"/>
        <v>42395</v>
      </c>
      <c r="D158" s="12" t="s">
        <v>2114</v>
      </c>
      <c r="E158" s="12">
        <v>42395</v>
      </c>
      <c r="F158" s="15" t="s">
        <v>707</v>
      </c>
      <c r="G158" s="309" t="s">
        <v>705</v>
      </c>
      <c r="H158" s="4" t="s">
        <v>706</v>
      </c>
      <c r="I158" s="129"/>
      <c r="J158" s="129"/>
      <c r="K158" s="201">
        <v>500800000</v>
      </c>
      <c r="L158" s="14" t="s">
        <v>24</v>
      </c>
      <c r="M158" s="14" t="s">
        <v>45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>x</v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hidden="1" customHeight="1">
      <c r="A159" s="304" t="str">
        <f>IF(B159&lt;&gt;"",IF(AND(B159&gt;=_TM1,B159&lt;=_TM2,OR(TH!L159="1111",TH!M159="1111")),TH!D159,""),"")</f>
        <v/>
      </c>
      <c r="B159" s="11">
        <f t="shared" si="21"/>
        <v>1</v>
      </c>
      <c r="C159" s="12">
        <f t="shared" si="22"/>
        <v>42395</v>
      </c>
      <c r="D159" s="12" t="s">
        <v>704</v>
      </c>
      <c r="E159" s="12">
        <v>42395</v>
      </c>
      <c r="F159" s="15" t="s">
        <v>708</v>
      </c>
      <c r="G159" s="309" t="s">
        <v>705</v>
      </c>
      <c r="H159" s="121" t="s">
        <v>762</v>
      </c>
      <c r="I159" s="129"/>
      <c r="J159" s="129"/>
      <c r="K159" s="201">
        <v>6830004</v>
      </c>
      <c r="L159" s="14" t="s">
        <v>24</v>
      </c>
      <c r="M159" s="14" t="s">
        <v>238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/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hidden="1" customHeight="1">
      <c r="A160" s="304" t="str">
        <f>IF(B160&lt;&gt;"",IF(AND(B160&gt;=_TM1,B160&lt;=_TM2,OR(TH!L160="1111",TH!M160="1111")),TH!D160,""),"")</f>
        <v/>
      </c>
      <c r="B160" s="11">
        <f t="shared" si="21"/>
        <v>1</v>
      </c>
      <c r="C160" s="12">
        <f t="shared" si="22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182127000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hidden="1" customHeight="1">
      <c r="A161" s="304" t="str">
        <f>IF(B161&lt;&gt;"",IF(AND(B161&gt;=_TM1,B161&lt;=_TM2,OR(TH!L161="1111",TH!M161="1111")),TH!D161,""),"")</f>
        <v/>
      </c>
      <c r="B161" s="11">
        <f t="shared" si="21"/>
        <v>1</v>
      </c>
      <c r="C161" s="12">
        <f t="shared" si="22"/>
        <v>42395</v>
      </c>
      <c r="D161" s="12" t="s">
        <v>2115</v>
      </c>
      <c r="E161" s="12">
        <v>42395</v>
      </c>
      <c r="F161" s="112" t="s">
        <v>712</v>
      </c>
      <c r="G161" s="309" t="s">
        <v>705</v>
      </c>
      <c r="H161" s="4" t="s">
        <v>706</v>
      </c>
      <c r="I161" s="129"/>
      <c r="J161" s="129"/>
      <c r="K161" s="201">
        <v>6900000</v>
      </c>
      <c r="L161" s="14" t="s">
        <v>45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>x</v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hidden="1" customHeight="1">
      <c r="A162" s="304" t="str">
        <f>IF(B162&lt;&gt;"",IF(AND(B162&gt;=_TM1,B162&lt;=_TM2,OR(TH!L162="1111",TH!M162="1111")),TH!D162,""),"")</f>
        <v/>
      </c>
      <c r="B162" s="11">
        <f t="shared" si="21"/>
        <v>1</v>
      </c>
      <c r="C162" s="12">
        <f t="shared" si="22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113" t="s">
        <v>316</v>
      </c>
      <c r="I162" s="129"/>
      <c r="J162" s="129"/>
      <c r="K162" s="201">
        <v>240581220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hidden="1" customHeight="1">
      <c r="A163" s="304" t="str">
        <f>IF(B163&lt;&gt;"",IF(AND(B163&gt;=_TM1,B163&lt;=_TM2,OR(TH!L163="1111",TH!M163="1111")),TH!D163,""),"")</f>
        <v/>
      </c>
      <c r="B163" s="11">
        <f t="shared" si="21"/>
        <v>1</v>
      </c>
      <c r="C163" s="12">
        <f t="shared" si="22"/>
        <v>42395</v>
      </c>
      <c r="D163" s="12" t="s">
        <v>711</v>
      </c>
      <c r="E163" s="12">
        <v>42395</v>
      </c>
      <c r="F163" s="15" t="s">
        <v>713</v>
      </c>
      <c r="G163" s="309" t="s">
        <v>705</v>
      </c>
      <c r="H163" s="4" t="s">
        <v>979</v>
      </c>
      <c r="I163" s="129"/>
      <c r="J163" s="129"/>
      <c r="K163" s="201">
        <f>162659223-22000</f>
        <v>162637223</v>
      </c>
      <c r="L163" s="14" t="s">
        <v>8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hidden="1" customHeight="1">
      <c r="A164" s="304" t="str">
        <f>IF(B164&lt;&gt;"",IF(AND(B164&gt;=_TM1,B164&lt;=_TM2,OR(TH!L164="1111",TH!M164="1111")),TH!D164,""),"")</f>
        <v/>
      </c>
      <c r="B164" s="11">
        <f t="shared" si="21"/>
        <v>1</v>
      </c>
      <c r="C164" s="12">
        <f t="shared" si="22"/>
        <v>42395</v>
      </c>
      <c r="D164" s="12" t="s">
        <v>711</v>
      </c>
      <c r="E164" s="12">
        <v>42395</v>
      </c>
      <c r="F164" s="15" t="s">
        <v>719</v>
      </c>
      <c r="G164" s="309" t="s">
        <v>705</v>
      </c>
      <c r="H164" s="4" t="s">
        <v>979</v>
      </c>
      <c r="I164" s="129"/>
      <c r="J164" s="129"/>
      <c r="K164" s="201">
        <v>22000</v>
      </c>
      <c r="L164" s="14" t="s">
        <v>81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hidden="1" customHeight="1">
      <c r="A165" s="304" t="str">
        <f>IF(B165&lt;&gt;"",IF(AND(B165&gt;=_TM1,B165&lt;=_TM2,OR(TH!L165="1111",TH!M165="1111")),TH!D165,""),"")</f>
        <v/>
      </c>
      <c r="B165" s="11">
        <f t="shared" si="21"/>
        <v>1</v>
      </c>
      <c r="C165" s="12">
        <f t="shared" si="22"/>
        <v>42395</v>
      </c>
      <c r="D165" s="12" t="s">
        <v>711</v>
      </c>
      <c r="E165" s="12">
        <v>42395</v>
      </c>
      <c r="F165" s="15" t="s">
        <v>713</v>
      </c>
      <c r="G165" s="309" t="s">
        <v>705</v>
      </c>
      <c r="H165" s="4" t="s">
        <v>978</v>
      </c>
      <c r="I165" s="129"/>
      <c r="J165" s="129"/>
      <c r="K165" s="201">
        <f>97662136-22000</f>
        <v>97640136</v>
      </c>
      <c r="L165" s="14" t="s">
        <v>8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hidden="1" customHeight="1">
      <c r="A166" s="304" t="str">
        <f>IF(B166&lt;&gt;"",IF(AND(B166&gt;=_TM1,B166&lt;=_TM2,OR(TH!L166="1111",TH!M166="1111")),TH!D166,""),"")</f>
        <v/>
      </c>
      <c r="B166" s="11">
        <f t="shared" si="21"/>
        <v>1</v>
      </c>
      <c r="C166" s="12">
        <f t="shared" si="22"/>
        <v>42395</v>
      </c>
      <c r="D166" s="12" t="s">
        <v>711</v>
      </c>
      <c r="E166" s="12">
        <v>42395</v>
      </c>
      <c r="F166" s="15" t="s">
        <v>719</v>
      </c>
      <c r="G166" s="309" t="s">
        <v>705</v>
      </c>
      <c r="H166" s="4" t="s">
        <v>978</v>
      </c>
      <c r="I166" s="129"/>
      <c r="J166" s="129"/>
      <c r="K166" s="201">
        <v>22000</v>
      </c>
      <c r="L166" s="14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/>
    </row>
    <row r="167" spans="1:27" ht="15.75" hidden="1" customHeight="1">
      <c r="A167" s="304" t="str">
        <f>IF(B167&lt;&gt;"",IF(AND(B167&gt;=_TM1,B167&lt;=_TM2,OR(TH!L167="1111",TH!M167="1111")),TH!D167,""),"")</f>
        <v/>
      </c>
      <c r="B167" s="11">
        <f t="shared" si="21"/>
        <v>1</v>
      </c>
      <c r="C167" s="12">
        <f t="shared" si="22"/>
        <v>42395</v>
      </c>
      <c r="D167" s="12" t="s">
        <v>711</v>
      </c>
      <c r="E167" s="12">
        <v>42395</v>
      </c>
      <c r="F167" s="15" t="s">
        <v>761</v>
      </c>
      <c r="G167" s="309" t="s">
        <v>705</v>
      </c>
      <c r="H167" s="4"/>
      <c r="I167" s="129"/>
      <c r="J167" s="129"/>
      <c r="K167" s="201">
        <v>150251</v>
      </c>
      <c r="L167" s="202" t="s">
        <v>81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hidden="1" customHeight="1">
      <c r="A168" s="304" t="str">
        <f>IF(B168&lt;&gt;"",IF(AND(B168&gt;=_TM1,B168&lt;=_TM2,OR(TH!L168="1111",TH!M168="1111")),TH!D168,""),"")</f>
        <v/>
      </c>
      <c r="B168" s="11">
        <f t="shared" si="21"/>
        <v>1</v>
      </c>
      <c r="C168" s="12">
        <f t="shared" si="22"/>
        <v>42395</v>
      </c>
      <c r="D168" s="12" t="s">
        <v>711</v>
      </c>
      <c r="E168" s="12">
        <v>42395</v>
      </c>
      <c r="F168" s="15" t="s">
        <v>967</v>
      </c>
      <c r="G168" s="309" t="s">
        <v>705</v>
      </c>
      <c r="H168" s="4"/>
      <c r="I168" s="129"/>
      <c r="J168" s="129"/>
      <c r="K168" s="201">
        <v>15025</v>
      </c>
      <c r="L168" s="14" t="s">
        <v>9</v>
      </c>
      <c r="M168" s="14" t="s">
        <v>24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/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>
        <v>2</v>
      </c>
    </row>
    <row r="169" spans="1:27" ht="15.75" hidden="1" customHeight="1">
      <c r="A169" s="304" t="str">
        <f>IF(B169&lt;&gt;"",IF(AND(B169&gt;=_TM1,B169&lt;=_TM2,OR(TH!L169="1111",TH!M169="1111")),TH!D169,""),"")</f>
        <v/>
      </c>
      <c r="B169" s="11">
        <f t="shared" si="21"/>
        <v>1</v>
      </c>
      <c r="C169" s="12">
        <f t="shared" si="22"/>
        <v>42397</v>
      </c>
      <c r="D169" s="12" t="s">
        <v>2117</v>
      </c>
      <c r="E169" s="12">
        <v>42397</v>
      </c>
      <c r="F169" s="15" t="s">
        <v>707</v>
      </c>
      <c r="G169" s="309" t="s">
        <v>705</v>
      </c>
      <c r="H169" s="4" t="s">
        <v>706</v>
      </c>
      <c r="I169" s="129"/>
      <c r="J169" s="129"/>
      <c r="K169" s="201">
        <v>35000000</v>
      </c>
      <c r="L169" s="14" t="s">
        <v>24</v>
      </c>
      <c r="M169" s="14" t="s">
        <v>45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>x</v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hidden="1" customHeight="1">
      <c r="A170" s="304" t="str">
        <f>IF(B170&lt;&gt;"",IF(AND(B170&gt;=_TM1,B170&lt;=_TM2,OR(TH!L170="1111",TH!M170="1111")),TH!D170,""),"")</f>
        <v/>
      </c>
      <c r="B170" s="11">
        <f t="shared" si="21"/>
        <v>1</v>
      </c>
      <c r="C170" s="12">
        <f t="shared" si="22"/>
        <v>42397</v>
      </c>
      <c r="D170" s="12" t="s">
        <v>704</v>
      </c>
      <c r="E170" s="12">
        <v>42397</v>
      </c>
      <c r="F170" s="15" t="s">
        <v>708</v>
      </c>
      <c r="G170" s="309" t="s">
        <v>705</v>
      </c>
      <c r="H170" s="4" t="s">
        <v>710</v>
      </c>
      <c r="I170" s="129"/>
      <c r="J170" s="129"/>
      <c r="K170" s="201">
        <v>9570000</v>
      </c>
      <c r="L170" s="14" t="s">
        <v>24</v>
      </c>
      <c r="M170" s="14" t="s">
        <v>238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hidden="1" customHeight="1">
      <c r="A171" s="304" t="str">
        <f>IF(B171&lt;&gt;"",IF(AND(B171&gt;=_TM1,B171&lt;=_TM2,OR(TH!L171="1111",TH!M171="1111")),TH!D171,""),"")</f>
        <v/>
      </c>
      <c r="B171" s="11">
        <f t="shared" si="21"/>
        <v>1</v>
      </c>
      <c r="C171" s="12">
        <f t="shared" si="22"/>
        <v>42397</v>
      </c>
      <c r="D171" s="12" t="s">
        <v>711</v>
      </c>
      <c r="E171" s="265">
        <v>42397</v>
      </c>
      <c r="F171" s="15" t="s">
        <v>713</v>
      </c>
      <c r="G171" s="309" t="s">
        <v>705</v>
      </c>
      <c r="H171" s="113" t="s">
        <v>299</v>
      </c>
      <c r="I171" s="267"/>
      <c r="J171" s="129"/>
      <c r="K171" s="201">
        <v>35022000</v>
      </c>
      <c r="L171" s="14" t="s">
        <v>8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/>
    </row>
    <row r="172" spans="1:27" ht="15.75" hidden="1" customHeight="1">
      <c r="A172" s="304" t="str">
        <f>IF(B172&lt;&gt;"",IF(AND(B172&gt;=_TM1,B172&lt;=_TM2,OR(TH!L172="1111",TH!M172="1111")),TH!D172,""),"")</f>
        <v/>
      </c>
      <c r="B172" s="11">
        <f t="shared" si="21"/>
        <v>1</v>
      </c>
      <c r="C172" s="12">
        <f t="shared" si="22"/>
        <v>42397</v>
      </c>
      <c r="D172" s="12" t="s">
        <v>711</v>
      </c>
      <c r="E172" s="265">
        <v>42397</v>
      </c>
      <c r="F172" s="15" t="s">
        <v>761</v>
      </c>
      <c r="G172" s="309" t="s">
        <v>705</v>
      </c>
      <c r="H172" s="4"/>
      <c r="I172" s="129"/>
      <c r="J172" s="129"/>
      <c r="K172" s="201">
        <v>20000</v>
      </c>
      <c r="L172" s="14" t="s">
        <v>81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hidden="1" customHeight="1">
      <c r="A173" s="304" t="str">
        <f>IF(B173&lt;&gt;"",IF(AND(B173&gt;=_TM1,B173&lt;=_TM2,OR(TH!L173="1111",TH!M173="1111")),TH!D173,""),"")</f>
        <v/>
      </c>
      <c r="B173" s="11">
        <f t="shared" si="21"/>
        <v>1</v>
      </c>
      <c r="C173" s="12">
        <f t="shared" si="22"/>
        <v>42397</v>
      </c>
      <c r="D173" s="12" t="s">
        <v>711</v>
      </c>
      <c r="E173" s="265">
        <v>42397</v>
      </c>
      <c r="F173" s="15" t="s">
        <v>967</v>
      </c>
      <c r="G173" s="309" t="s">
        <v>705</v>
      </c>
      <c r="H173" s="4"/>
      <c r="I173" s="129"/>
      <c r="J173" s="129"/>
      <c r="K173" s="201">
        <v>2000</v>
      </c>
      <c r="L173" s="14" t="s">
        <v>9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/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>
        <v>2</v>
      </c>
    </row>
    <row r="174" spans="1:27" ht="15.75" hidden="1" customHeight="1">
      <c r="A174" s="304" t="str">
        <f>IF(B174&lt;&gt;"",IF(AND(B174&gt;=_TM1,B174&lt;=_TM2,OR(TH!L174="1111",TH!M174="1111")),TH!D174,""),"")</f>
        <v/>
      </c>
      <c r="B174" s="11">
        <f t="shared" si="21"/>
        <v>1</v>
      </c>
      <c r="C174" s="12">
        <f t="shared" si="22"/>
        <v>42398</v>
      </c>
      <c r="D174" s="12" t="s">
        <v>2116</v>
      </c>
      <c r="E174" s="265">
        <v>42398</v>
      </c>
      <c r="F174" s="112" t="s">
        <v>712</v>
      </c>
      <c r="G174" s="309" t="s">
        <v>705</v>
      </c>
      <c r="H174" s="4" t="s">
        <v>706</v>
      </c>
      <c r="I174" s="129"/>
      <c r="J174" s="129"/>
      <c r="K174" s="201">
        <v>9500000</v>
      </c>
      <c r="L174" s="14" t="s">
        <v>45</v>
      </c>
      <c r="M174" s="14" t="s">
        <v>24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>x</v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>x</v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</row>
    <row r="175" spans="1:27" ht="15.75" hidden="1" customHeight="1">
      <c r="A175" s="304" t="str">
        <f>IF(B175&lt;&gt;"",IF(AND(B175&gt;=_TM1,B175&lt;=_TM2,OR(TH!L175="1111",TH!M175="1111")),TH!D175,""),"")</f>
        <v/>
      </c>
      <c r="B175" s="11">
        <f t="shared" si="21"/>
        <v>1</v>
      </c>
      <c r="C175" s="111">
        <f t="shared" si="22"/>
        <v>42398</v>
      </c>
      <c r="D175" s="111" t="s">
        <v>1452</v>
      </c>
      <c r="E175" s="111">
        <v>42398</v>
      </c>
      <c r="F175" s="112" t="s">
        <v>841</v>
      </c>
      <c r="G175" s="310" t="s">
        <v>900</v>
      </c>
      <c r="H175" s="113" t="s">
        <v>547</v>
      </c>
      <c r="I175" s="129">
        <v>50</v>
      </c>
      <c r="J175" s="129">
        <v>39451</v>
      </c>
      <c r="K175" s="201">
        <f t="shared" ref="K175:K201" si="23">ROUND(I175*J175,0)</f>
        <v>1972550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ref="AA175:AA202" si="24">IF(VLOOKUP(H175,DS_131,1,0)=H175,"","x")</f>
        <v/>
      </c>
    </row>
    <row r="176" spans="1:27" ht="15.75" hidden="1" customHeight="1">
      <c r="A176" s="304" t="str">
        <f>IF(B176&lt;&gt;"",IF(AND(B176&gt;=_TM1,B176&lt;=_TM2,OR(TH!L176="1111",TH!M176="1111")),TH!D176,""),"")</f>
        <v/>
      </c>
      <c r="B176" s="11">
        <f t="shared" si="21"/>
        <v>1</v>
      </c>
      <c r="C176" s="111">
        <f t="shared" si="22"/>
        <v>42398</v>
      </c>
      <c r="D176" s="111" t="s">
        <v>1452</v>
      </c>
      <c r="E176" s="111">
        <v>42398</v>
      </c>
      <c r="F176" s="112" t="s">
        <v>842</v>
      </c>
      <c r="G176" s="310" t="s">
        <v>900</v>
      </c>
      <c r="H176" s="113" t="s">
        <v>547</v>
      </c>
      <c r="I176" s="129">
        <v>14</v>
      </c>
      <c r="J176" s="129">
        <v>60648</v>
      </c>
      <c r="K176" s="201">
        <f t="shared" si="23"/>
        <v>849072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4"/>
        <v/>
      </c>
    </row>
    <row r="177" spans="1:27" ht="15.75" hidden="1" customHeight="1">
      <c r="A177" s="304" t="str">
        <f>IF(B177&lt;&gt;"",IF(AND(B177&gt;=_TM1,B177&lt;=_TM2,OR(TH!L177="1111",TH!M177="1111")),TH!D177,""),"")</f>
        <v/>
      </c>
      <c r="B177" s="11">
        <f t="shared" si="21"/>
        <v>1</v>
      </c>
      <c r="C177" s="111">
        <f t="shared" si="22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3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4"/>
        <v/>
      </c>
    </row>
    <row r="178" spans="1:27" ht="15.75" hidden="1" customHeight="1">
      <c r="A178" s="304" t="str">
        <f>IF(B178&lt;&gt;"",IF(AND(B178&gt;=_TM1,B178&lt;=_TM2,OR(TH!L178="1111",TH!M178="1111")),TH!D178,""),"")</f>
        <v/>
      </c>
      <c r="B178" s="11">
        <f t="shared" si="21"/>
        <v>1</v>
      </c>
      <c r="C178" s="111">
        <f t="shared" si="22"/>
        <v>42398</v>
      </c>
      <c r="D178" s="111" t="s">
        <v>1452</v>
      </c>
      <c r="E178" s="111">
        <v>42398</v>
      </c>
      <c r="F178" s="112" t="s">
        <v>843</v>
      </c>
      <c r="G178" s="310" t="s">
        <v>900</v>
      </c>
      <c r="H178" s="113" t="s">
        <v>547</v>
      </c>
      <c r="I178" s="129">
        <v>12</v>
      </c>
      <c r="J178" s="129">
        <v>69160</v>
      </c>
      <c r="K178" s="201">
        <f t="shared" si="23"/>
        <v>829920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4"/>
        <v/>
      </c>
    </row>
    <row r="179" spans="1:27" ht="15.75" hidden="1" customHeight="1">
      <c r="A179" s="304" t="str">
        <f>IF(B179&lt;&gt;"",IF(AND(B179&gt;=_TM1,B179&lt;=_TM2,OR(TH!L179="1111",TH!M179="1111")),TH!D179,""),"")</f>
        <v/>
      </c>
      <c r="B179" s="11">
        <f t="shared" si="21"/>
        <v>1</v>
      </c>
      <c r="C179" s="111">
        <f t="shared" si="22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3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4"/>
        <v/>
      </c>
    </row>
    <row r="180" spans="1:27" ht="15.75" hidden="1" customHeight="1">
      <c r="A180" s="304" t="str">
        <f>IF(B180&lt;&gt;"",IF(AND(B180&gt;=_TM1,B180&lt;=_TM2,OR(TH!L180="1111",TH!M180="1111")),TH!D180,""),"")</f>
        <v/>
      </c>
      <c r="B180" s="11">
        <f t="shared" si="21"/>
        <v>1</v>
      </c>
      <c r="C180" s="111">
        <f t="shared" si="22"/>
        <v>42398</v>
      </c>
      <c r="D180" s="111" t="s">
        <v>1452</v>
      </c>
      <c r="E180" s="111">
        <v>42398</v>
      </c>
      <c r="F180" s="112" t="s">
        <v>844</v>
      </c>
      <c r="G180" s="310" t="s">
        <v>900</v>
      </c>
      <c r="H180" s="113" t="s">
        <v>547</v>
      </c>
      <c r="I180" s="129">
        <v>18</v>
      </c>
      <c r="J180" s="129">
        <v>44574</v>
      </c>
      <c r="K180" s="201">
        <f t="shared" si="23"/>
        <v>802332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4"/>
        <v/>
      </c>
    </row>
    <row r="181" spans="1:27" ht="15.75" hidden="1" customHeight="1">
      <c r="A181" s="304" t="str">
        <f>IF(B181&lt;&gt;"",IF(AND(B181&gt;=_TM1,B181&lt;=_TM2,OR(TH!L181="1111",TH!M181="1111")),TH!D181,""),"")</f>
        <v/>
      </c>
      <c r="B181" s="11">
        <f t="shared" si="21"/>
        <v>1</v>
      </c>
      <c r="C181" s="111">
        <f t="shared" si="22"/>
        <v>42398</v>
      </c>
      <c r="D181" s="111" t="s">
        <v>1452</v>
      </c>
      <c r="E181" s="111">
        <v>42398</v>
      </c>
      <c r="F181" s="112" t="s">
        <v>845</v>
      </c>
      <c r="G181" s="310" t="s">
        <v>900</v>
      </c>
      <c r="H181" s="113" t="s">
        <v>547</v>
      </c>
      <c r="I181" s="129">
        <v>5</v>
      </c>
      <c r="J181" s="129">
        <v>144552</v>
      </c>
      <c r="K181" s="201">
        <f t="shared" si="23"/>
        <v>722760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4"/>
        <v/>
      </c>
    </row>
    <row r="182" spans="1:27" ht="15.75" hidden="1" customHeight="1">
      <c r="A182" s="304" t="str">
        <f>IF(B182&lt;&gt;"",IF(AND(B182&gt;=_TM1,B182&lt;=_TM2,OR(TH!L182="1111",TH!M182="1111")),TH!D182,""),"")</f>
        <v/>
      </c>
      <c r="B182" s="11">
        <f t="shared" si="21"/>
        <v>1</v>
      </c>
      <c r="C182" s="111">
        <f t="shared" si="22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3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4"/>
        <v/>
      </c>
    </row>
    <row r="183" spans="1:27" ht="15.75" hidden="1" customHeight="1">
      <c r="A183" s="304" t="str">
        <f>IF(B183&lt;&gt;"",IF(AND(B183&gt;=_TM1,B183&lt;=_TM2,OR(TH!L183="1111",TH!M183="1111")),TH!D183,""),"")</f>
        <v/>
      </c>
      <c r="B183" s="11">
        <f t="shared" si="21"/>
        <v>1</v>
      </c>
      <c r="C183" s="111">
        <f t="shared" si="22"/>
        <v>42398</v>
      </c>
      <c r="D183" s="111" t="s">
        <v>1452</v>
      </c>
      <c r="E183" s="111">
        <v>42398</v>
      </c>
      <c r="F183" s="112" t="s">
        <v>846</v>
      </c>
      <c r="G183" s="310" t="s">
        <v>900</v>
      </c>
      <c r="H183" s="113" t="s">
        <v>547</v>
      </c>
      <c r="I183" s="129">
        <v>14</v>
      </c>
      <c r="J183" s="129">
        <v>48260</v>
      </c>
      <c r="K183" s="201">
        <f t="shared" si="23"/>
        <v>675640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4"/>
        <v/>
      </c>
    </row>
    <row r="184" spans="1:27" ht="15.75" hidden="1" customHeight="1">
      <c r="A184" s="304" t="str">
        <f>IF(B184&lt;&gt;"",IF(AND(B184&gt;=_TM1,B184&lt;=_TM2,OR(TH!L184="1111",TH!M184="1111")),TH!D184,""),"")</f>
        <v/>
      </c>
      <c r="B184" s="11">
        <f t="shared" si="21"/>
        <v>1</v>
      </c>
      <c r="C184" s="111">
        <f t="shared" si="22"/>
        <v>42398</v>
      </c>
      <c r="D184" s="111" t="s">
        <v>1452</v>
      </c>
      <c r="E184" s="111">
        <v>42398</v>
      </c>
      <c r="F184" s="112" t="s">
        <v>847</v>
      </c>
      <c r="G184" s="310" t="s">
        <v>900</v>
      </c>
      <c r="H184" s="113" t="s">
        <v>547</v>
      </c>
      <c r="I184" s="129">
        <v>8</v>
      </c>
      <c r="J184" s="129">
        <v>52440</v>
      </c>
      <c r="K184" s="201">
        <f t="shared" si="23"/>
        <v>419520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4"/>
        <v/>
      </c>
    </row>
    <row r="185" spans="1:27" ht="15.75" hidden="1" customHeight="1">
      <c r="A185" s="304" t="str">
        <f>IF(B185&lt;&gt;"",IF(AND(B185&gt;=_TM1,B185&lt;=_TM2,OR(TH!L185="1111",TH!M185="1111")),TH!D185,""),"")</f>
        <v/>
      </c>
      <c r="B185" s="11">
        <f t="shared" si="21"/>
        <v>1</v>
      </c>
      <c r="C185" s="111">
        <f t="shared" si="22"/>
        <v>42398</v>
      </c>
      <c r="D185" s="111" t="s">
        <v>1452</v>
      </c>
      <c r="E185" s="111">
        <v>42398</v>
      </c>
      <c r="F185" s="112" t="s">
        <v>848</v>
      </c>
      <c r="G185" s="310" t="s">
        <v>900</v>
      </c>
      <c r="H185" s="113" t="s">
        <v>547</v>
      </c>
      <c r="I185" s="129">
        <v>8</v>
      </c>
      <c r="J185" s="129">
        <v>73150</v>
      </c>
      <c r="K185" s="201">
        <f t="shared" si="23"/>
        <v>585200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4"/>
        <v/>
      </c>
    </row>
    <row r="186" spans="1:27" ht="15.75" hidden="1" customHeight="1">
      <c r="A186" s="304" t="str">
        <f>IF(B186&lt;&gt;"",IF(AND(B186&gt;=_TM1,B186&lt;=_TM2,OR(TH!L186="1111",TH!M186="1111")),TH!D186,""),"")</f>
        <v/>
      </c>
      <c r="B186" s="11">
        <f t="shared" si="21"/>
        <v>1</v>
      </c>
      <c r="C186" s="111">
        <f t="shared" si="22"/>
        <v>42398</v>
      </c>
      <c r="D186" s="111" t="s">
        <v>1453</v>
      </c>
      <c r="E186" s="111">
        <v>42398</v>
      </c>
      <c r="F186" s="112" t="s">
        <v>849</v>
      </c>
      <c r="G186" s="310" t="s">
        <v>900</v>
      </c>
      <c r="H186" s="113" t="s">
        <v>547</v>
      </c>
      <c r="I186" s="129">
        <v>8</v>
      </c>
      <c r="J186" s="129">
        <v>64600</v>
      </c>
      <c r="K186" s="201">
        <f t="shared" si="23"/>
        <v>516800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4"/>
        <v/>
      </c>
    </row>
    <row r="187" spans="1:27" ht="15.75" hidden="1" customHeight="1">
      <c r="A187" s="304" t="str">
        <f>IF(B187&lt;&gt;"",IF(AND(B187&gt;=_TM1,B187&lt;=_TM2,OR(TH!L187="1111",TH!M187="1111")),TH!D187,""),"")</f>
        <v/>
      </c>
      <c r="B187" s="11">
        <f t="shared" si="21"/>
        <v>1</v>
      </c>
      <c r="C187" s="111">
        <f t="shared" si="22"/>
        <v>42398</v>
      </c>
      <c r="D187" s="111" t="s">
        <v>1453</v>
      </c>
      <c r="E187" s="111">
        <v>42398</v>
      </c>
      <c r="F187" s="112" t="s">
        <v>850</v>
      </c>
      <c r="G187" s="310" t="s">
        <v>900</v>
      </c>
      <c r="H187" s="113" t="s">
        <v>547</v>
      </c>
      <c r="I187" s="129">
        <v>10</v>
      </c>
      <c r="J187" s="129">
        <v>54625</v>
      </c>
      <c r="K187" s="201">
        <f t="shared" si="23"/>
        <v>546250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4"/>
        <v/>
      </c>
    </row>
    <row r="188" spans="1:27" ht="15.75" hidden="1" customHeight="1">
      <c r="A188" s="304" t="str">
        <f>IF(B188&lt;&gt;"",IF(AND(B188&gt;=_TM1,B188&lt;=_TM2,OR(TH!L188="1111",TH!M188="1111")),TH!D188,""),"")</f>
        <v/>
      </c>
      <c r="B188" s="11">
        <f t="shared" si="21"/>
        <v>1</v>
      </c>
      <c r="C188" s="111">
        <f t="shared" si="22"/>
        <v>42398</v>
      </c>
      <c r="D188" s="111" t="s">
        <v>1453</v>
      </c>
      <c r="E188" s="111">
        <v>42398</v>
      </c>
      <c r="F188" s="112" t="s">
        <v>851</v>
      </c>
      <c r="G188" s="310" t="s">
        <v>900</v>
      </c>
      <c r="H188" s="113" t="s">
        <v>547</v>
      </c>
      <c r="I188" s="129">
        <v>12</v>
      </c>
      <c r="J188" s="129">
        <v>32156</v>
      </c>
      <c r="K188" s="201">
        <f t="shared" si="23"/>
        <v>385872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4"/>
        <v/>
      </c>
    </row>
    <row r="189" spans="1:27" ht="15.75" hidden="1" customHeight="1">
      <c r="A189" s="304" t="str">
        <f>IF(B189&lt;&gt;"",IF(AND(B189&gt;=_TM1,B189&lt;=_TM2,OR(TH!L189="1111",TH!M189="1111")),TH!D189,""),"")</f>
        <v/>
      </c>
      <c r="B189" s="11">
        <f t="shared" si="21"/>
        <v>1</v>
      </c>
      <c r="C189" s="111">
        <f t="shared" si="22"/>
        <v>42398</v>
      </c>
      <c r="D189" s="111" t="s">
        <v>1453</v>
      </c>
      <c r="E189" s="111">
        <v>42398</v>
      </c>
      <c r="F189" s="112" t="s">
        <v>429</v>
      </c>
      <c r="G189" s="310" t="s">
        <v>900</v>
      </c>
      <c r="H189" s="113" t="s">
        <v>547</v>
      </c>
      <c r="I189" s="129">
        <v>12</v>
      </c>
      <c r="J189" s="129">
        <v>31612</v>
      </c>
      <c r="K189" s="201">
        <f t="shared" si="23"/>
        <v>379344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4"/>
        <v/>
      </c>
    </row>
    <row r="190" spans="1:27" ht="15.75" hidden="1" customHeight="1">
      <c r="A190" s="304" t="str">
        <f>IF(B190&lt;&gt;"",IF(AND(B190&gt;=_TM1,B190&lt;=_TM2,OR(TH!L190="1111",TH!M190="1111")),TH!D190,""),"")</f>
        <v/>
      </c>
      <c r="B190" s="11">
        <f t="shared" si="21"/>
        <v>1</v>
      </c>
      <c r="C190" s="111">
        <f t="shared" si="22"/>
        <v>42398</v>
      </c>
      <c r="D190" s="111" t="s">
        <v>1453</v>
      </c>
      <c r="E190" s="111">
        <v>42398</v>
      </c>
      <c r="F190" s="112" t="s">
        <v>852</v>
      </c>
      <c r="G190" s="310" t="s">
        <v>900</v>
      </c>
      <c r="H190" s="113" t="s">
        <v>547</v>
      </c>
      <c r="I190" s="129">
        <v>6</v>
      </c>
      <c r="J190" s="129">
        <v>74822</v>
      </c>
      <c r="K190" s="201">
        <f t="shared" si="23"/>
        <v>448932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4"/>
        <v/>
      </c>
    </row>
    <row r="191" spans="1:27" ht="15.75" hidden="1" customHeight="1">
      <c r="A191" s="304" t="str">
        <f>IF(B191&lt;&gt;"",IF(AND(B191&gt;=_TM1,B191&lt;=_TM2,OR(TH!L191="1111",TH!M191="1111")),TH!D191,""),"")</f>
        <v/>
      </c>
      <c r="B191" s="11">
        <f t="shared" si="21"/>
        <v>1</v>
      </c>
      <c r="C191" s="111">
        <f t="shared" si="22"/>
        <v>42398</v>
      </c>
      <c r="D191" s="111" t="s">
        <v>1453</v>
      </c>
      <c r="E191" s="111">
        <v>42398</v>
      </c>
      <c r="F191" s="112" t="s">
        <v>951</v>
      </c>
      <c r="G191" s="310" t="s">
        <v>900</v>
      </c>
      <c r="H191" s="113" t="s">
        <v>547</v>
      </c>
      <c r="I191" s="129">
        <v>8</v>
      </c>
      <c r="J191" s="129">
        <v>22100</v>
      </c>
      <c r="K191" s="201">
        <f t="shared" si="23"/>
        <v>176800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4"/>
        <v/>
      </c>
    </row>
    <row r="192" spans="1:27" ht="15.75" hidden="1" customHeight="1">
      <c r="A192" s="304" t="str">
        <f>IF(B192&lt;&gt;"",IF(AND(B192&gt;=_TM1,B192&lt;=_TM2,OR(TH!L192="1111",TH!M192="1111")),TH!D192,""),"")</f>
        <v/>
      </c>
      <c r="B192" s="11">
        <f t="shared" si="21"/>
        <v>1</v>
      </c>
      <c r="C192" s="111">
        <f t="shared" si="22"/>
        <v>42398</v>
      </c>
      <c r="D192" s="111" t="s">
        <v>1453</v>
      </c>
      <c r="E192" s="111">
        <v>42398</v>
      </c>
      <c r="F192" s="112" t="s">
        <v>952</v>
      </c>
      <c r="G192" s="310" t="s">
        <v>900</v>
      </c>
      <c r="H192" s="113" t="s">
        <v>547</v>
      </c>
      <c r="I192" s="129">
        <v>6</v>
      </c>
      <c r="J192" s="129">
        <v>35600</v>
      </c>
      <c r="K192" s="201">
        <f t="shared" si="23"/>
        <v>213600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4"/>
        <v/>
      </c>
    </row>
    <row r="193" spans="1:27" ht="15.75" hidden="1" customHeight="1">
      <c r="A193" s="304" t="str">
        <f>IF(B193&lt;&gt;"",IF(AND(B193&gt;=_TM1,B193&lt;=_TM2,OR(TH!L193="1111",TH!M193="1111")),TH!D193,""),"")</f>
        <v/>
      </c>
      <c r="B193" s="11">
        <f t="shared" si="21"/>
        <v>1</v>
      </c>
      <c r="C193" s="111">
        <f t="shared" si="22"/>
        <v>42398</v>
      </c>
      <c r="D193" s="111" t="s">
        <v>1453</v>
      </c>
      <c r="E193" s="111">
        <v>42398</v>
      </c>
      <c r="F193" s="112" t="s">
        <v>953</v>
      </c>
      <c r="G193" s="310" t="s">
        <v>900</v>
      </c>
      <c r="H193" s="113" t="s">
        <v>547</v>
      </c>
      <c r="I193" s="129">
        <v>4</v>
      </c>
      <c r="J193" s="129">
        <v>26580</v>
      </c>
      <c r="K193" s="201">
        <f t="shared" si="23"/>
        <v>106320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4"/>
        <v/>
      </c>
    </row>
    <row r="194" spans="1:27" ht="15.75" hidden="1" customHeight="1">
      <c r="A194" s="304" t="str">
        <f>IF(B194&lt;&gt;"",IF(AND(B194&gt;=_TM1,B194&lt;=_TM2,OR(TH!L194="1111",TH!M194="1111")),TH!D194,""),"")</f>
        <v/>
      </c>
      <c r="B194" s="11">
        <f t="shared" si="21"/>
        <v>1</v>
      </c>
      <c r="C194" s="111">
        <f t="shared" si="22"/>
        <v>42398</v>
      </c>
      <c r="D194" s="111" t="s">
        <v>1453</v>
      </c>
      <c r="E194" s="111">
        <v>42398</v>
      </c>
      <c r="F194" s="112" t="s">
        <v>855</v>
      </c>
      <c r="G194" s="310" t="s">
        <v>900</v>
      </c>
      <c r="H194" s="113" t="s">
        <v>547</v>
      </c>
      <c r="I194" s="129">
        <v>10</v>
      </c>
      <c r="J194" s="129">
        <v>102418</v>
      </c>
      <c r="K194" s="201">
        <f t="shared" si="23"/>
        <v>1024180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4"/>
        <v/>
      </c>
    </row>
    <row r="195" spans="1:27" ht="15.75" hidden="1" customHeight="1">
      <c r="A195" s="304" t="str">
        <f>IF(B195&lt;&gt;"",IF(AND(B195&gt;=_TM1,B195&lt;=_TM2,OR(TH!L195="1111",TH!M195="1111")),TH!D195,""),"")</f>
        <v/>
      </c>
      <c r="B195" s="11">
        <f t="shared" si="21"/>
        <v>1</v>
      </c>
      <c r="C195" s="111">
        <f t="shared" si="22"/>
        <v>42398</v>
      </c>
      <c r="D195" s="111" t="s">
        <v>1453</v>
      </c>
      <c r="E195" s="111">
        <v>42398</v>
      </c>
      <c r="F195" s="112" t="s">
        <v>856</v>
      </c>
      <c r="G195" s="310" t="s">
        <v>900</v>
      </c>
      <c r="H195" s="113" t="s">
        <v>547</v>
      </c>
      <c r="I195" s="129">
        <v>10</v>
      </c>
      <c r="J195" s="129">
        <v>79477</v>
      </c>
      <c r="K195" s="201">
        <f t="shared" si="23"/>
        <v>794770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4"/>
        <v/>
      </c>
    </row>
    <row r="196" spans="1:27" ht="15.75" hidden="1" customHeight="1">
      <c r="A196" s="304" t="str">
        <f>IF(B196&lt;&gt;"",IF(AND(B196&gt;=_TM1,B196&lt;=_TM2,OR(TH!L196="1111",TH!M196="1111")),TH!D196,""),"")</f>
        <v/>
      </c>
      <c r="B196" s="11">
        <f t="shared" si="21"/>
        <v>1</v>
      </c>
      <c r="C196" s="111">
        <f t="shared" si="22"/>
        <v>42398</v>
      </c>
      <c r="D196" s="111" t="s">
        <v>1453</v>
      </c>
      <c r="E196" s="111">
        <v>42398</v>
      </c>
      <c r="F196" s="112" t="s">
        <v>954</v>
      </c>
      <c r="G196" s="310" t="s">
        <v>900</v>
      </c>
      <c r="H196" s="113" t="s">
        <v>547</v>
      </c>
      <c r="I196" s="129">
        <v>12</v>
      </c>
      <c r="J196" s="129">
        <v>69690</v>
      </c>
      <c r="K196" s="201">
        <f t="shared" si="23"/>
        <v>836280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4"/>
        <v/>
      </c>
    </row>
    <row r="197" spans="1:27" ht="15.75" hidden="1" customHeight="1">
      <c r="A197" s="304" t="str">
        <f>IF(B197&lt;&gt;"",IF(AND(B197&gt;=_TM1,B197&lt;=_TM2,OR(TH!L197="1111",TH!M197="1111")),TH!D197,""),"")</f>
        <v/>
      </c>
      <c r="B197" s="11">
        <f t="shared" si="21"/>
        <v>1</v>
      </c>
      <c r="C197" s="111">
        <f t="shared" si="22"/>
        <v>42398</v>
      </c>
      <c r="D197" s="111" t="s">
        <v>1454</v>
      </c>
      <c r="E197" s="111">
        <v>42398</v>
      </c>
      <c r="F197" s="112" t="s">
        <v>955</v>
      </c>
      <c r="G197" s="310" t="s">
        <v>900</v>
      </c>
      <c r="H197" s="113" t="s">
        <v>547</v>
      </c>
      <c r="I197" s="129">
        <v>10</v>
      </c>
      <c r="J197" s="129">
        <v>138374</v>
      </c>
      <c r="K197" s="201">
        <f t="shared" si="23"/>
        <v>1383740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4"/>
        <v/>
      </c>
    </row>
    <row r="198" spans="1:27" ht="15.75" hidden="1" customHeight="1">
      <c r="A198" s="304" t="str">
        <f>IF(B198&lt;&gt;"",IF(AND(B198&gt;=_TM1,B198&lt;=_TM2,OR(TH!L198="1111",TH!M198="1111")),TH!D198,""),"")</f>
        <v/>
      </c>
      <c r="B198" s="11">
        <f t="shared" si="21"/>
        <v>1</v>
      </c>
      <c r="C198" s="111">
        <f t="shared" si="22"/>
        <v>42398</v>
      </c>
      <c r="D198" s="111" t="s">
        <v>1454</v>
      </c>
      <c r="E198" s="111">
        <v>42398</v>
      </c>
      <c r="F198" s="112" t="s">
        <v>956</v>
      </c>
      <c r="G198" s="310" t="s">
        <v>900</v>
      </c>
      <c r="H198" s="113" t="s">
        <v>547</v>
      </c>
      <c r="I198" s="129">
        <v>10</v>
      </c>
      <c r="J198" s="129">
        <v>158893</v>
      </c>
      <c r="K198" s="201">
        <f t="shared" si="23"/>
        <v>1588930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4"/>
        <v/>
      </c>
    </row>
    <row r="199" spans="1:27" ht="15.75" hidden="1" customHeight="1">
      <c r="A199" s="304" t="str">
        <f>IF(B199&lt;&gt;"",IF(AND(B199&gt;=_TM1,B199&lt;=_TM2,OR(TH!L199="1111",TH!M199="1111")),TH!D199,""),"")</f>
        <v/>
      </c>
      <c r="B199" s="11">
        <f t="shared" si="21"/>
        <v>1</v>
      </c>
      <c r="C199" s="111">
        <f t="shared" si="22"/>
        <v>42398</v>
      </c>
      <c r="D199" s="111" t="s">
        <v>1454</v>
      </c>
      <c r="E199" s="111">
        <v>42398</v>
      </c>
      <c r="F199" s="112" t="s">
        <v>957</v>
      </c>
      <c r="G199" s="310" t="s">
        <v>900</v>
      </c>
      <c r="H199" s="113" t="s">
        <v>547</v>
      </c>
      <c r="I199" s="129">
        <v>16</v>
      </c>
      <c r="J199" s="129">
        <v>66448</v>
      </c>
      <c r="K199" s="201">
        <f t="shared" si="23"/>
        <v>1063168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4"/>
        <v/>
      </c>
    </row>
    <row r="200" spans="1:27" ht="15.75" hidden="1" customHeight="1">
      <c r="A200" s="304" t="str">
        <f>IF(B200&lt;&gt;"",IF(AND(B200&gt;=_TM1,B200&lt;=_TM2,OR(TH!L200="1111",TH!M200="1111")),TH!D200,""),"")</f>
        <v/>
      </c>
      <c r="B200" s="11">
        <f t="shared" si="21"/>
        <v>1</v>
      </c>
      <c r="C200" s="111">
        <f t="shared" si="22"/>
        <v>42398</v>
      </c>
      <c r="D200" s="111" t="s">
        <v>1454</v>
      </c>
      <c r="E200" s="111">
        <v>42398</v>
      </c>
      <c r="F200" s="112" t="s">
        <v>958</v>
      </c>
      <c r="G200" s="310" t="s">
        <v>900</v>
      </c>
      <c r="H200" s="113" t="s">
        <v>547</v>
      </c>
      <c r="I200" s="129">
        <v>10</v>
      </c>
      <c r="J200" s="129">
        <v>47995</v>
      </c>
      <c r="K200" s="201">
        <f t="shared" si="23"/>
        <v>479950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4"/>
        <v/>
      </c>
    </row>
    <row r="201" spans="1:27" ht="15.75" hidden="1" customHeight="1">
      <c r="A201" s="304" t="str">
        <f>IF(B201&lt;&gt;"",IF(AND(B201&gt;=_TM1,B201&lt;=_TM2,OR(TH!L201="1111",TH!M201="1111")),TH!D201,""),"")</f>
        <v/>
      </c>
      <c r="B201" s="11">
        <f t="shared" si="21"/>
        <v>1</v>
      </c>
      <c r="C201" s="111">
        <f t="shared" si="22"/>
        <v>42398</v>
      </c>
      <c r="D201" s="111" t="s">
        <v>1454</v>
      </c>
      <c r="E201" s="111">
        <v>42398</v>
      </c>
      <c r="F201" s="112" t="s">
        <v>959</v>
      </c>
      <c r="G201" s="310" t="s">
        <v>900</v>
      </c>
      <c r="H201" s="113" t="s">
        <v>547</v>
      </c>
      <c r="I201" s="129">
        <v>20</v>
      </c>
      <c r="J201" s="129">
        <v>42935</v>
      </c>
      <c r="K201" s="201">
        <f t="shared" si="23"/>
        <v>858700</v>
      </c>
      <c r="L201" s="114" t="s">
        <v>238</v>
      </c>
      <c r="M201" s="114" t="s">
        <v>162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4"/>
        <v/>
      </c>
    </row>
    <row r="202" spans="1:27" ht="15.75" hidden="1" customHeight="1">
      <c r="A202" s="304" t="str">
        <f>IF(B202&lt;&gt;"",IF(AND(B202&gt;=_TM1,B202&lt;=_TM2,OR(TH!L202="1111",TH!M202="1111")),TH!D202,""),"")</f>
        <v/>
      </c>
      <c r="B202" s="11">
        <f t="shared" si="21"/>
        <v>1</v>
      </c>
      <c r="C202" s="111">
        <f t="shared" si="22"/>
        <v>42398</v>
      </c>
      <c r="D202" s="111" t="s">
        <v>1454</v>
      </c>
      <c r="E202" s="111">
        <v>42398</v>
      </c>
      <c r="F202" s="112" t="s">
        <v>332</v>
      </c>
      <c r="G202" s="310" t="s">
        <v>900</v>
      </c>
      <c r="H202" s="113" t="s">
        <v>547</v>
      </c>
      <c r="I202" s="129"/>
      <c r="J202" s="129"/>
      <c r="K202" s="201">
        <v>1996852</v>
      </c>
      <c r="L202" s="114" t="s">
        <v>238</v>
      </c>
      <c r="M202" s="114" t="s">
        <v>278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  <c r="AA202" s="198" t="str">
        <f t="shared" si="24"/>
        <v/>
      </c>
    </row>
    <row r="203" spans="1:27" ht="15.75" hidden="1" customHeight="1">
      <c r="A203" s="304" t="str">
        <f>IF(B203&lt;&gt;"",IF(AND(B203&gt;=_TM1,B203&lt;=_TM2,OR(TH!L203="1111",TH!M203="1111")),TH!D203,""),"")</f>
        <v/>
      </c>
      <c r="B203" s="11">
        <f t="shared" si="21"/>
        <v>1</v>
      </c>
      <c r="C203" s="111">
        <f t="shared" si="22"/>
        <v>42399</v>
      </c>
      <c r="D203" s="111" t="s">
        <v>711</v>
      </c>
      <c r="E203" s="265">
        <v>42399</v>
      </c>
      <c r="F203" s="110" t="s">
        <v>709</v>
      </c>
      <c r="G203" s="310" t="s">
        <v>2077</v>
      </c>
      <c r="H203" s="113"/>
      <c r="I203" s="129"/>
      <c r="J203" s="129"/>
      <c r="K203" s="201">
        <v>144</v>
      </c>
      <c r="L203" s="14" t="s">
        <v>24</v>
      </c>
      <c r="M203" s="14" t="s">
        <v>38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/>
    </row>
    <row r="204" spans="1:27" ht="15.75" hidden="1" customHeight="1">
      <c r="A204" s="304" t="str">
        <f>IF(B204&lt;&gt;"",IF(AND(B204&gt;=_TM1,B204&lt;=_TM2,OR(TH!L204="1111",TH!M204="1111")),TH!D204,""),"")</f>
        <v/>
      </c>
      <c r="B204" s="11">
        <f t="shared" si="21"/>
        <v>1</v>
      </c>
      <c r="C204" s="111">
        <f t="shared" si="22"/>
        <v>42399</v>
      </c>
      <c r="D204" s="12" t="s">
        <v>1510</v>
      </c>
      <c r="E204" s="106">
        <v>42399</v>
      </c>
      <c r="F204" s="112" t="s">
        <v>806</v>
      </c>
      <c r="G204" s="311" t="s">
        <v>805</v>
      </c>
      <c r="H204" s="113" t="s">
        <v>299</v>
      </c>
      <c r="I204" s="129">
        <v>400</v>
      </c>
      <c r="J204" s="129">
        <v>18113</v>
      </c>
      <c r="K204" s="201">
        <f t="shared" ref="K204:K206" si="25">ROUND(I204*J204,0)</f>
        <v>7245200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hidden="1" customHeight="1">
      <c r="A205" s="304" t="str">
        <f>IF(B205&lt;&gt;"",IF(AND(B205&gt;=_TM1,B205&lt;=_TM2,OR(TH!L205="1111",TH!M205="1111")),TH!D205,""),"")</f>
        <v/>
      </c>
      <c r="B205" s="11">
        <f t="shared" si="21"/>
        <v>1</v>
      </c>
      <c r="C205" s="111">
        <f t="shared" si="22"/>
        <v>42399</v>
      </c>
      <c r="D205" s="12" t="s">
        <v>1510</v>
      </c>
      <c r="E205" s="106">
        <v>42399</v>
      </c>
      <c r="F205" s="112" t="s">
        <v>807</v>
      </c>
      <c r="G205" s="311" t="s">
        <v>805</v>
      </c>
      <c r="H205" s="113" t="s">
        <v>299</v>
      </c>
      <c r="I205" s="129">
        <v>125</v>
      </c>
      <c r="J205" s="129">
        <v>18548</v>
      </c>
      <c r="K205" s="201">
        <f t="shared" si="25"/>
        <v>2318500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hidden="1" customHeight="1">
      <c r="A206" s="304" t="str">
        <f>IF(B206&lt;&gt;"",IF(AND(B206&gt;=_TM1,B206&lt;=_TM2,OR(TH!L206="1111",TH!M206="1111")),TH!D206,""),"")</f>
        <v/>
      </c>
      <c r="B206" s="11">
        <f t="shared" si="21"/>
        <v>1</v>
      </c>
      <c r="C206" s="111">
        <f t="shared" si="22"/>
        <v>42399</v>
      </c>
      <c r="D206" s="12" t="s">
        <v>1510</v>
      </c>
      <c r="E206" s="106">
        <v>42399</v>
      </c>
      <c r="F206" s="112" t="s">
        <v>808</v>
      </c>
      <c r="G206" s="311" t="s">
        <v>805</v>
      </c>
      <c r="H206" s="113" t="s">
        <v>299</v>
      </c>
      <c r="I206" s="129">
        <v>200</v>
      </c>
      <c r="J206" s="129">
        <v>14466</v>
      </c>
      <c r="K206" s="201">
        <f t="shared" si="25"/>
        <v>2893200</v>
      </c>
      <c r="L206" s="202" t="s">
        <v>726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  <c r="AA206" s="198" t="str">
        <f>IF(VLOOKUP(F206,NXT!$B$12:$B$973,1,0)=F206,"","x")</f>
        <v/>
      </c>
    </row>
    <row r="207" spans="1:27" ht="15.75" hidden="1" customHeight="1">
      <c r="A207" s="304" t="str">
        <f>IF(B207&lt;&gt;"",IF(AND(B207&gt;=_TM1,B207&lt;=_TM2,OR(TH!L207="1111",TH!M207="1111")),TH!D207,""),"")</f>
        <v/>
      </c>
      <c r="B207" s="11">
        <f t="shared" si="21"/>
        <v>1</v>
      </c>
      <c r="C207" s="111">
        <f t="shared" si="22"/>
        <v>42399</v>
      </c>
      <c r="D207" s="12" t="s">
        <v>1510</v>
      </c>
      <c r="E207" s="106">
        <v>42399</v>
      </c>
      <c r="F207" s="112" t="s">
        <v>332</v>
      </c>
      <c r="G207" s="311" t="s">
        <v>805</v>
      </c>
      <c r="H207" s="113" t="s">
        <v>299</v>
      </c>
      <c r="I207" s="129"/>
      <c r="J207" s="129"/>
      <c r="K207" s="201">
        <v>1245690</v>
      </c>
      <c r="L207" s="202" t="s">
        <v>9</v>
      </c>
      <c r="M207" s="202" t="s">
        <v>8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>
        <v>1</v>
      </c>
    </row>
    <row r="208" spans="1:27" ht="15.75" hidden="1" customHeight="1">
      <c r="A208" s="304" t="str">
        <f>IF(B208&lt;&gt;"",IF(AND(B208&gt;=_TM1,B208&lt;=_TM2,OR(TH!L208="1111",TH!M208="1111")),TH!D208,""),"")</f>
        <v/>
      </c>
      <c r="B208" s="11">
        <f t="shared" si="21"/>
        <v>1</v>
      </c>
      <c r="C208" s="111">
        <f t="shared" si="22"/>
        <v>42399</v>
      </c>
      <c r="D208" s="111" t="s">
        <v>1455</v>
      </c>
      <c r="E208" s="111">
        <v>42399</v>
      </c>
      <c r="F208" s="112" t="s">
        <v>533</v>
      </c>
      <c r="G208" s="310" t="s">
        <v>901</v>
      </c>
      <c r="H208" s="4" t="s">
        <v>758</v>
      </c>
      <c r="I208" s="129">
        <v>210</v>
      </c>
      <c r="J208" s="129">
        <v>86596.652380952379</v>
      </c>
      <c r="K208" s="201">
        <f>ROUND(I208*J208,0)</f>
        <v>18185297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ref="AA208:AA214" si="26">IF(VLOOKUP(H208,DS_131,1,0)=H208,"","x")</f>
        <v/>
      </c>
    </row>
    <row r="209" spans="1:30" ht="15.75" hidden="1" customHeight="1">
      <c r="A209" s="304" t="str">
        <f>IF(B209&lt;&gt;"",IF(AND(B209&gt;=_TM1,B209&lt;=_TM2,OR(TH!L209="1111",TH!M209="1111")),TH!D209,""),"")</f>
        <v/>
      </c>
      <c r="B209" s="11">
        <f t="shared" si="21"/>
        <v>1</v>
      </c>
      <c r="C209" s="111">
        <f t="shared" si="22"/>
        <v>42399</v>
      </c>
      <c r="D209" s="111" t="s">
        <v>1455</v>
      </c>
      <c r="E209" s="111">
        <v>42399</v>
      </c>
      <c r="F209" s="112" t="s">
        <v>552</v>
      </c>
      <c r="G209" s="310" t="s">
        <v>901</v>
      </c>
      <c r="H209" s="4" t="s">
        <v>758</v>
      </c>
      <c r="I209" s="129">
        <v>210</v>
      </c>
      <c r="J209" s="129">
        <v>57731.1</v>
      </c>
      <c r="K209" s="201">
        <f>ROUND(I209*J209,0)</f>
        <v>12123531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6"/>
        <v/>
      </c>
    </row>
    <row r="210" spans="1:30" ht="15.75" hidden="1" customHeight="1">
      <c r="A210" s="304" t="str">
        <f>IF(B210&lt;&gt;"",IF(AND(B210&gt;=_TM1,B210&lt;=_TM2,OR(TH!L210="1111",TH!M210="1111")),TH!D210,""),"")</f>
        <v/>
      </c>
      <c r="B210" s="11">
        <f t="shared" si="21"/>
        <v>1</v>
      </c>
      <c r="C210" s="111">
        <f t="shared" si="22"/>
        <v>42399</v>
      </c>
      <c r="D210" s="111" t="s">
        <v>1455</v>
      </c>
      <c r="E210" s="111">
        <v>42399</v>
      </c>
      <c r="F210" s="112" t="s">
        <v>790</v>
      </c>
      <c r="G210" s="310" t="s">
        <v>901</v>
      </c>
      <c r="H210" s="4" t="s">
        <v>758</v>
      </c>
      <c r="I210" s="129">
        <v>916</v>
      </c>
      <c r="J210" s="129">
        <v>7473</v>
      </c>
      <c r="K210" s="201">
        <f>ROUND(I210*J210,0)</f>
        <v>6845268</v>
      </c>
      <c r="L210" s="114" t="s">
        <v>238</v>
      </c>
      <c r="M210" s="114" t="s">
        <v>162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6"/>
        <v/>
      </c>
    </row>
    <row r="211" spans="1:30" ht="15.75" hidden="1" customHeight="1">
      <c r="A211" s="304" t="str">
        <f>IF(B211&lt;&gt;"",IF(AND(B211&gt;=_TM1,B211&lt;=_TM2,OR(TH!L211="1111",TH!M211="1111")),TH!D211,""),"")</f>
        <v/>
      </c>
      <c r="B211" s="11">
        <f t="shared" si="21"/>
        <v>1</v>
      </c>
      <c r="C211" s="111">
        <f t="shared" si="22"/>
        <v>42399</v>
      </c>
      <c r="D211" s="111" t="s">
        <v>1455</v>
      </c>
      <c r="E211" s="111">
        <v>42399</v>
      </c>
      <c r="F211" s="112" t="s">
        <v>332</v>
      </c>
      <c r="G211" s="310" t="s">
        <v>901</v>
      </c>
      <c r="H211" s="4" t="s">
        <v>758</v>
      </c>
      <c r="I211" s="129"/>
      <c r="J211" s="129"/>
      <c r="K211" s="201">
        <v>3715409</v>
      </c>
      <c r="L211" s="114" t="s">
        <v>238</v>
      </c>
      <c r="M211" s="114" t="s">
        <v>278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6"/>
        <v/>
      </c>
    </row>
    <row r="212" spans="1:30" ht="15.75" hidden="1" customHeight="1">
      <c r="A212" s="304" t="str">
        <f>IF(B212&lt;&gt;"",IF(AND(B212&gt;=_TM1,B212&lt;=_TM2,OR(TH!L212="1111",TH!M212="1111")),TH!D212,""),"")</f>
        <v/>
      </c>
      <c r="B212" s="11">
        <f t="shared" si="21"/>
        <v>1</v>
      </c>
      <c r="C212" s="111">
        <f t="shared" si="22"/>
        <v>42399</v>
      </c>
      <c r="D212" s="111" t="s">
        <v>1456</v>
      </c>
      <c r="E212" s="111">
        <v>42399</v>
      </c>
      <c r="F212" s="112" t="s">
        <v>807</v>
      </c>
      <c r="G212" s="310" t="s">
        <v>902</v>
      </c>
      <c r="H212" s="4" t="s">
        <v>903</v>
      </c>
      <c r="I212" s="129">
        <v>125</v>
      </c>
      <c r="J212" s="129">
        <v>18648</v>
      </c>
      <c r="K212" s="201">
        <f>ROUND(I212*J212,0)</f>
        <v>2331000</v>
      </c>
      <c r="L212" s="114" t="s">
        <v>238</v>
      </c>
      <c r="M212" s="114" t="s">
        <v>162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6"/>
        <v/>
      </c>
    </row>
    <row r="213" spans="1:30" ht="15.75" hidden="1" customHeight="1">
      <c r="A213" s="304" t="str">
        <f>IF(B213&lt;&gt;"",IF(AND(B213&gt;=_TM1,B213&lt;=_TM2,OR(TH!L213="1111",TH!M213="1111")),TH!D213,""),"")</f>
        <v/>
      </c>
      <c r="B213" s="11">
        <f t="shared" si="21"/>
        <v>1</v>
      </c>
      <c r="C213" s="111">
        <f t="shared" si="22"/>
        <v>42399</v>
      </c>
      <c r="D213" s="111" t="s">
        <v>1456</v>
      </c>
      <c r="E213" s="111">
        <v>42399</v>
      </c>
      <c r="F213" s="112" t="s">
        <v>332</v>
      </c>
      <c r="G213" s="310" t="s">
        <v>902</v>
      </c>
      <c r="H213" s="4" t="s">
        <v>903</v>
      </c>
      <c r="I213" s="129"/>
      <c r="J213" s="129"/>
      <c r="K213" s="201">
        <v>233100</v>
      </c>
      <c r="L213" s="114" t="s">
        <v>238</v>
      </c>
      <c r="M213" s="114" t="s">
        <v>278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/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6"/>
        <v/>
      </c>
    </row>
    <row r="214" spans="1:30" ht="15.75" hidden="1" customHeight="1">
      <c r="A214" s="304" t="str">
        <f>IF(B214&lt;&gt;"",IF(AND(B214&gt;=_TM1,B214&lt;=_TM2,OR(TH!L214="1111",TH!M214="1111")),TH!D214,""),"")</f>
        <v/>
      </c>
      <c r="B214" s="11">
        <f t="shared" si="21"/>
        <v>1</v>
      </c>
      <c r="C214" s="111">
        <f t="shared" si="22"/>
        <v>42399</v>
      </c>
      <c r="D214" s="111" t="s">
        <v>2118</v>
      </c>
      <c r="E214" s="111">
        <v>42399</v>
      </c>
      <c r="F214" s="112" t="s">
        <v>708</v>
      </c>
      <c r="G214" s="310" t="s">
        <v>902</v>
      </c>
      <c r="H214" s="4" t="s">
        <v>903</v>
      </c>
      <c r="I214" s="129"/>
      <c r="J214" s="129"/>
      <c r="K214" s="201">
        <v>2564100</v>
      </c>
      <c r="L214" s="114" t="s">
        <v>45</v>
      </c>
      <c r="M214" s="114" t="s">
        <v>238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 t="str">
        <f t="shared" si="26"/>
        <v/>
      </c>
    </row>
    <row r="215" spans="1:30" ht="15.75" hidden="1" customHeight="1">
      <c r="A215" s="304" t="str">
        <f>IF(B215&lt;&gt;"",IF(AND(B215&gt;=_TM1,B215&lt;=_TM2,OR(TH!L215="1111",TH!M215="1111")),TH!D215,""),"")</f>
        <v/>
      </c>
      <c r="B215" s="11">
        <f t="shared" si="21"/>
        <v>1</v>
      </c>
      <c r="C215" s="111">
        <f t="shared" si="22"/>
        <v>42399</v>
      </c>
      <c r="D215" s="111" t="s">
        <v>2119</v>
      </c>
      <c r="E215" s="111">
        <v>42399</v>
      </c>
      <c r="F215" s="112" t="s">
        <v>490</v>
      </c>
      <c r="G215" s="310" t="s">
        <v>904</v>
      </c>
      <c r="H215" s="113" t="s">
        <v>548</v>
      </c>
      <c r="I215" s="129"/>
      <c r="J215" s="129"/>
      <c r="K215" s="201">
        <v>16300000</v>
      </c>
      <c r="L215" s="114" t="s">
        <v>45</v>
      </c>
      <c r="M215" s="114" t="s">
        <v>492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hidden="1" customHeight="1">
      <c r="A216" s="304" t="str">
        <f>IF(B216&lt;&gt;"",IF(AND(B216&gt;=_TM1,B216&lt;=_TM2,OR(TH!L216="1111",TH!M216="1111")),TH!D216,""),"")</f>
        <v/>
      </c>
      <c r="B216" s="11">
        <f t="shared" ref="B216:B279" si="27">IF(C216&lt;&gt;"",MONTH(C216),"")</f>
        <v>1</v>
      </c>
      <c r="C216" s="111">
        <f t="shared" ref="C216:C279" si="28">E216</f>
        <v>42399</v>
      </c>
      <c r="D216" s="111" t="s">
        <v>2119</v>
      </c>
      <c r="E216" s="111">
        <v>42399</v>
      </c>
      <c r="F216" s="112" t="s">
        <v>491</v>
      </c>
      <c r="G216" s="310" t="s">
        <v>904</v>
      </c>
      <c r="H216" s="113" t="s">
        <v>548</v>
      </c>
      <c r="I216" s="129"/>
      <c r="J216" s="129"/>
      <c r="K216" s="201">
        <v>1630000</v>
      </c>
      <c r="L216" s="114" t="s">
        <v>45</v>
      </c>
      <c r="M216" s="114" t="s">
        <v>278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hidden="1" customHeight="1">
      <c r="A217" s="304" t="str">
        <f>IF(B217&lt;&gt;"",IF(AND(B217&gt;=_TM1,B217&lt;=_TM2,OR(TH!L217="1111",TH!M217="1111")),TH!D217,""),"")</f>
        <v/>
      </c>
      <c r="B217" s="11">
        <f t="shared" si="27"/>
        <v>1</v>
      </c>
      <c r="C217" s="111">
        <f t="shared" si="28"/>
        <v>42399</v>
      </c>
      <c r="D217" s="111" t="s">
        <v>2120</v>
      </c>
      <c r="E217" s="273">
        <v>42399</v>
      </c>
      <c r="F217" s="112" t="s">
        <v>490</v>
      </c>
      <c r="G217" s="310" t="s">
        <v>906</v>
      </c>
      <c r="H217" s="113" t="s">
        <v>905</v>
      </c>
      <c r="I217" s="129"/>
      <c r="J217" s="129"/>
      <c r="K217" s="201">
        <v>2500000</v>
      </c>
      <c r="L217" s="114" t="s">
        <v>45</v>
      </c>
      <c r="M217" s="114" t="s">
        <v>492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</row>
    <row r="218" spans="1:30" ht="15.75" hidden="1" customHeight="1">
      <c r="A218" s="304" t="str">
        <f>IF(B218&lt;&gt;"",IF(AND(B218&gt;=_TM1,B218&lt;=_TM2,OR(TH!L218="1111",TH!M218="1111")),TH!D218,""),"")</f>
        <v/>
      </c>
      <c r="B218" s="11">
        <f t="shared" si="27"/>
        <v>1</v>
      </c>
      <c r="C218" s="111">
        <f t="shared" si="28"/>
        <v>42399</v>
      </c>
      <c r="D218" s="111" t="s">
        <v>2120</v>
      </c>
      <c r="E218" s="273">
        <v>42399</v>
      </c>
      <c r="F218" s="112" t="s">
        <v>491</v>
      </c>
      <c r="G218" s="310" t="s">
        <v>906</v>
      </c>
      <c r="H218" s="113" t="s">
        <v>905</v>
      </c>
      <c r="I218" s="129"/>
      <c r="J218" s="129"/>
      <c r="K218" s="201">
        <v>250000</v>
      </c>
      <c r="L218" s="114" t="s">
        <v>45</v>
      </c>
      <c r="M218" s="114" t="s">
        <v>278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>x</v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03"/>
      <c r="AA218" s="198"/>
      <c r="AD218" s="198"/>
    </row>
    <row r="219" spans="1:30" ht="15.75" hidden="1" customHeight="1">
      <c r="A219" s="304" t="str">
        <f>IF(B219&lt;&gt;"",IF(AND(B219&gt;=_TM1,B219&lt;=_TM2,OR(TH!L219="1111",TH!M219="1111")),TH!D219,""),"")</f>
        <v/>
      </c>
      <c r="B219" s="11">
        <f t="shared" si="27"/>
        <v>1</v>
      </c>
      <c r="C219" s="346">
        <f t="shared" si="28"/>
        <v>42400</v>
      </c>
      <c r="D219" s="346" t="s">
        <v>255</v>
      </c>
      <c r="E219" s="411">
        <v>42400</v>
      </c>
      <c r="F219" s="348" t="s">
        <v>1182</v>
      </c>
      <c r="G219" s="375"/>
      <c r="H219" s="350"/>
      <c r="I219" s="351"/>
      <c r="J219" s="351"/>
      <c r="K219" s="352">
        <v>11000000</v>
      </c>
      <c r="L219" s="376" t="s">
        <v>81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hidden="1" customHeight="1">
      <c r="A220" s="304" t="str">
        <f>IF(B220&lt;&gt;"",IF(AND(B220&gt;=_TM1,B220&lt;=_TM2,OR(TH!L220="1111",TH!M220="1111")),TH!D220,""),"")</f>
        <v/>
      </c>
      <c r="B220" s="11">
        <f t="shared" si="27"/>
        <v>1</v>
      </c>
      <c r="C220" s="346">
        <f t="shared" si="28"/>
        <v>42400</v>
      </c>
      <c r="D220" s="346" t="s">
        <v>255</v>
      </c>
      <c r="E220" s="411">
        <v>42400</v>
      </c>
      <c r="F220" s="348" t="s">
        <v>1183</v>
      </c>
      <c r="G220" s="375"/>
      <c r="H220" s="350"/>
      <c r="I220" s="351"/>
      <c r="J220" s="351"/>
      <c r="K220" s="352">
        <v>3500000</v>
      </c>
      <c r="L220" s="376" t="s">
        <v>158</v>
      </c>
      <c r="M220" s="376" t="s">
        <v>240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/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hidden="1" customHeight="1">
      <c r="A221" s="304" t="str">
        <f>IF(B221&lt;&gt;"",IF(AND(B221&gt;=_TM1,B221&lt;=_TM2,OR(TH!L221="1111",TH!M221="1111")),TH!D221,""),"")</f>
        <v/>
      </c>
      <c r="B221" s="11">
        <f t="shared" si="27"/>
        <v>1</v>
      </c>
      <c r="C221" s="346">
        <f t="shared" si="28"/>
        <v>42400</v>
      </c>
      <c r="D221" s="347" t="s">
        <v>2121</v>
      </c>
      <c r="E221" s="411">
        <v>42400</v>
      </c>
      <c r="F221" s="348" t="s">
        <v>1185</v>
      </c>
      <c r="G221" s="375"/>
      <c r="H221" s="4" t="s">
        <v>706</v>
      </c>
      <c r="I221" s="351"/>
      <c r="J221" s="351"/>
      <c r="K221" s="352">
        <f>K219+K220</f>
        <v>14500000</v>
      </c>
      <c r="L221" s="376" t="s">
        <v>240</v>
      </c>
      <c r="M221" s="376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77"/>
      <c r="AA221" s="198"/>
      <c r="AD221" s="198"/>
    </row>
    <row r="222" spans="1:30" ht="15.75" hidden="1" customHeight="1">
      <c r="A222" s="304" t="str">
        <f>IF(B222&lt;&gt;"",IF(AND(B222&gt;=_TM1,B222&lt;=_TM2,OR(TH!L222="1111",TH!M222="1111")),TH!D222,""),"")</f>
        <v/>
      </c>
      <c r="B222" s="11">
        <f t="shared" si="27"/>
        <v>2</v>
      </c>
      <c r="C222" s="111">
        <f t="shared" si="28"/>
        <v>42401</v>
      </c>
      <c r="D222" s="111" t="s">
        <v>2122</v>
      </c>
      <c r="E222" s="273">
        <v>42401</v>
      </c>
      <c r="F222" s="112" t="s">
        <v>2014</v>
      </c>
      <c r="G222" s="310" t="s">
        <v>974</v>
      </c>
      <c r="H222" s="113" t="s">
        <v>467</v>
      </c>
      <c r="I222" s="129"/>
      <c r="J222" s="129"/>
      <c r="K222" s="201">
        <f>172727+32076</f>
        <v>204803</v>
      </c>
      <c r="L222" s="114" t="s">
        <v>81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hidden="1" customHeight="1">
      <c r="A223" s="304" t="str">
        <f>IF(B223&lt;&gt;"",IF(AND(B223&gt;=_TM1,B223&lt;=_TM2,OR(TH!L223="1111",TH!M223="1111")),TH!D223,""),"")</f>
        <v/>
      </c>
      <c r="B223" s="11">
        <f t="shared" si="27"/>
        <v>2</v>
      </c>
      <c r="C223" s="111">
        <f t="shared" si="28"/>
        <v>42401</v>
      </c>
      <c r="D223" s="111" t="s">
        <v>2122</v>
      </c>
      <c r="E223" s="273">
        <v>42401</v>
      </c>
      <c r="F223" s="112" t="s">
        <v>969</v>
      </c>
      <c r="G223" s="310" t="s">
        <v>974</v>
      </c>
      <c r="H223" s="113" t="s">
        <v>467</v>
      </c>
      <c r="I223" s="129"/>
      <c r="J223" s="129"/>
      <c r="K223" s="201">
        <f>3208+17273</f>
        <v>20481</v>
      </c>
      <c r="L223" s="14" t="s">
        <v>9</v>
      </c>
      <c r="M223" s="114" t="s">
        <v>45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>x</v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>
        <v>2</v>
      </c>
      <c r="AA223" s="198"/>
    </row>
    <row r="224" spans="1:30" ht="15.75" hidden="1" customHeight="1">
      <c r="A224" s="304" t="str">
        <f>IF(B224&lt;&gt;"",IF(AND(B224&gt;=_TM1,B224&lt;=_TM2,OR(TH!L224="1111",TH!M224="1111")),TH!D224,""),"")</f>
        <v/>
      </c>
      <c r="B224" s="11">
        <f t="shared" si="27"/>
        <v>2</v>
      </c>
      <c r="C224" s="111">
        <f t="shared" si="28"/>
        <v>42401</v>
      </c>
      <c r="D224" s="111" t="s">
        <v>1457</v>
      </c>
      <c r="E224" s="273">
        <v>42401</v>
      </c>
      <c r="F224" s="140" t="s">
        <v>319</v>
      </c>
      <c r="G224" s="310" t="s">
        <v>907</v>
      </c>
      <c r="H224" s="4" t="s">
        <v>710</v>
      </c>
      <c r="I224" s="129">
        <v>1000</v>
      </c>
      <c r="J224" s="129">
        <v>8700</v>
      </c>
      <c r="K224" s="201">
        <f>ROUND(I224*J224,0)</f>
        <v>8700000</v>
      </c>
      <c r="L224" s="114" t="s">
        <v>238</v>
      </c>
      <c r="M224" s="114" t="s">
        <v>162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hidden="1" customHeight="1">
      <c r="A225" s="304" t="str">
        <f>IF(B225&lt;&gt;"",IF(AND(B225&gt;=_TM1,B225&lt;=_TM2,OR(TH!L225="1111",TH!M225="1111")),TH!D225,""),"")</f>
        <v/>
      </c>
      <c r="B225" s="11">
        <f t="shared" si="27"/>
        <v>2</v>
      </c>
      <c r="C225" s="111">
        <f t="shared" si="28"/>
        <v>42401</v>
      </c>
      <c r="D225" s="111" t="s">
        <v>1457</v>
      </c>
      <c r="E225" s="273">
        <v>42401</v>
      </c>
      <c r="F225" s="112" t="s">
        <v>890</v>
      </c>
      <c r="G225" s="310" t="s">
        <v>907</v>
      </c>
      <c r="H225" s="4" t="s">
        <v>710</v>
      </c>
      <c r="I225" s="129"/>
      <c r="J225" s="129"/>
      <c r="K225" s="201">
        <v>870000</v>
      </c>
      <c r="L225" s="114" t="s">
        <v>238</v>
      </c>
      <c r="M225" s="114" t="s">
        <v>278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hidden="1" customHeight="1">
      <c r="A226" s="304" t="str">
        <f>IF(B226&lt;&gt;"",IF(AND(B226&gt;=_TM1,B226&lt;=_TM2,OR(TH!L226="1111",TH!M226="1111")),TH!D226,""),"")</f>
        <v/>
      </c>
      <c r="B226" s="11">
        <f t="shared" si="27"/>
        <v>2</v>
      </c>
      <c r="C226" s="111">
        <f t="shared" si="28"/>
        <v>42401</v>
      </c>
      <c r="D226" s="111" t="s">
        <v>1458</v>
      </c>
      <c r="E226" s="273">
        <v>42401</v>
      </c>
      <c r="F226" s="112" t="s">
        <v>806</v>
      </c>
      <c r="G226" s="310" t="s">
        <v>908</v>
      </c>
      <c r="H226" s="4" t="s">
        <v>759</v>
      </c>
      <c r="I226" s="129">
        <v>396</v>
      </c>
      <c r="J226" s="129">
        <v>24877</v>
      </c>
      <c r="K226" s="201">
        <f>ROUND(I226*J226,0)</f>
        <v>9851292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hidden="1" customHeight="1">
      <c r="A227" s="304" t="str">
        <f>IF(B227&lt;&gt;"",IF(AND(B227&gt;=_TM1,B227&lt;=_TM2,OR(TH!L227="1111",TH!M227="1111")),TH!D227,""),"")</f>
        <v/>
      </c>
      <c r="B227" s="11">
        <f t="shared" si="27"/>
        <v>2</v>
      </c>
      <c r="C227" s="111">
        <f t="shared" si="28"/>
        <v>42401</v>
      </c>
      <c r="D227" s="111" t="s">
        <v>1458</v>
      </c>
      <c r="E227" s="273">
        <v>42401</v>
      </c>
      <c r="F227" s="112" t="s">
        <v>808</v>
      </c>
      <c r="G227" s="310" t="s">
        <v>908</v>
      </c>
      <c r="H227" s="4" t="s">
        <v>759</v>
      </c>
      <c r="I227" s="129">
        <v>150</v>
      </c>
      <c r="J227" s="129">
        <v>22650</v>
      </c>
      <c r="K227" s="201">
        <f>ROUND(I227*J227,0)</f>
        <v>3397500</v>
      </c>
      <c r="L227" s="114" t="s">
        <v>238</v>
      </c>
      <c r="M227" s="114" t="s">
        <v>162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hidden="1" customHeight="1">
      <c r="A228" s="304" t="str">
        <f>IF(B228&lt;&gt;"",IF(AND(B228&gt;=_TM1,B228&lt;=_TM2,OR(TH!L228="1111",TH!M228="1111")),TH!D228,""),"")</f>
        <v/>
      </c>
      <c r="B228" s="11">
        <f t="shared" si="27"/>
        <v>2</v>
      </c>
      <c r="C228" s="111">
        <f t="shared" si="28"/>
        <v>42401</v>
      </c>
      <c r="D228" s="111" t="s">
        <v>1458</v>
      </c>
      <c r="E228" s="273">
        <v>42401</v>
      </c>
      <c r="F228" s="112" t="s">
        <v>332</v>
      </c>
      <c r="G228" s="310" t="s">
        <v>908</v>
      </c>
      <c r="H228" s="4" t="s">
        <v>759</v>
      </c>
      <c r="I228" s="129"/>
      <c r="J228" s="129"/>
      <c r="K228" s="201">
        <v>1324879</v>
      </c>
      <c r="L228" s="114" t="s">
        <v>238</v>
      </c>
      <c r="M228" s="114" t="s">
        <v>278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/>
      <c r="AA228" s="198" t="str">
        <f>IF(VLOOKUP(H228,DS_131,1,0)=H228,"","x")</f>
        <v/>
      </c>
      <c r="AD228" s="198"/>
    </row>
    <row r="229" spans="1:30" ht="15.75" hidden="1" customHeight="1">
      <c r="A229" s="304" t="str">
        <f>IF(B229&lt;&gt;"",IF(AND(B229&gt;=_TM1,B229&lt;=_TM2,OR(TH!L229="1111",TH!M229="1111")),TH!D229,""),"")</f>
        <v/>
      </c>
      <c r="B229" s="11">
        <f t="shared" si="27"/>
        <v>2</v>
      </c>
      <c r="C229" s="111">
        <f t="shared" si="28"/>
        <v>42402</v>
      </c>
      <c r="D229" s="12" t="s">
        <v>1511</v>
      </c>
      <c r="E229" s="273">
        <v>42402</v>
      </c>
      <c r="F229" s="112" t="s">
        <v>528</v>
      </c>
      <c r="G229" s="310" t="s">
        <v>809</v>
      </c>
      <c r="H229" s="113" t="s">
        <v>299</v>
      </c>
      <c r="I229" s="129">
        <v>3984</v>
      </c>
      <c r="J229" s="129">
        <v>8771</v>
      </c>
      <c r="K229" s="201">
        <f>ROUND(I229*J229,0)</f>
        <v>34943664</v>
      </c>
      <c r="L229" s="202" t="s">
        <v>726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  <c r="AA229" s="198" t="str">
        <f>IF(VLOOKUP(F229,NXT!$B$12:$B$973,1,0)=F229,"","x")</f>
        <v/>
      </c>
    </row>
    <row r="230" spans="1:30" ht="15.75" hidden="1" customHeight="1">
      <c r="A230" s="304" t="str">
        <f>IF(B230&lt;&gt;"",IF(AND(B230&gt;=_TM1,B230&lt;=_TM2,OR(TH!L230="1111",TH!M230="1111")),TH!D230,""),"")</f>
        <v/>
      </c>
      <c r="B230" s="11">
        <f t="shared" si="27"/>
        <v>2</v>
      </c>
      <c r="C230" s="111">
        <f t="shared" si="28"/>
        <v>42402</v>
      </c>
      <c r="D230" s="12" t="s">
        <v>1511</v>
      </c>
      <c r="E230" s="273">
        <v>42402</v>
      </c>
      <c r="F230" s="112" t="s">
        <v>332</v>
      </c>
      <c r="G230" s="310" t="s">
        <v>809</v>
      </c>
      <c r="H230" s="113" t="s">
        <v>299</v>
      </c>
      <c r="I230" s="129"/>
      <c r="J230" s="129"/>
      <c r="K230" s="201">
        <v>3494366</v>
      </c>
      <c r="L230" s="202" t="s">
        <v>9</v>
      </c>
      <c r="M230" s="202" t="s">
        <v>8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>
        <v>1</v>
      </c>
    </row>
    <row r="231" spans="1:30" ht="15.75" hidden="1" customHeight="1">
      <c r="A231" s="304" t="str">
        <f>IF(B231&lt;&gt;"",IF(AND(B231&gt;=_TM1,B231&lt;=_TM2,OR(TH!L231="1111",TH!M231="1111")),TH!D231,""),"")</f>
        <v/>
      </c>
      <c r="B231" s="11">
        <f t="shared" si="27"/>
        <v>2</v>
      </c>
      <c r="C231" s="111">
        <f t="shared" si="28"/>
        <v>42402</v>
      </c>
      <c r="D231" s="111" t="s">
        <v>1459</v>
      </c>
      <c r="E231" s="273">
        <v>42402</v>
      </c>
      <c r="F231" s="112" t="s">
        <v>528</v>
      </c>
      <c r="G231" s="310" t="s">
        <v>909</v>
      </c>
      <c r="H231" s="113" t="s">
        <v>527</v>
      </c>
      <c r="I231" s="129">
        <v>1000</v>
      </c>
      <c r="J231" s="129">
        <v>9800</v>
      </c>
      <c r="K231" s="201">
        <f>ROUND(I231*J231,0)</f>
        <v>9800000</v>
      </c>
      <c r="L231" s="114" t="s">
        <v>238</v>
      </c>
      <c r="M231" s="114" t="s">
        <v>162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hidden="1" customHeight="1">
      <c r="A232" s="304" t="str">
        <f>IF(B232&lt;&gt;"",IF(AND(B232&gt;=_TM1,B232&lt;=_TM2,OR(TH!L232="1111",TH!M232="1111")),TH!D232,""),"")</f>
        <v/>
      </c>
      <c r="B232" s="11">
        <f t="shared" si="27"/>
        <v>2</v>
      </c>
      <c r="C232" s="111">
        <f t="shared" si="28"/>
        <v>42402</v>
      </c>
      <c r="D232" s="111" t="s">
        <v>1459</v>
      </c>
      <c r="E232" s="273">
        <v>42402</v>
      </c>
      <c r="F232" s="112" t="s">
        <v>332</v>
      </c>
      <c r="G232" s="310" t="s">
        <v>909</v>
      </c>
      <c r="H232" s="113" t="s">
        <v>527</v>
      </c>
      <c r="I232" s="129"/>
      <c r="J232" s="129"/>
      <c r="K232" s="201">
        <v>980000</v>
      </c>
      <c r="L232" s="114" t="s">
        <v>238</v>
      </c>
      <c r="M232" s="114" t="s">
        <v>278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/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hidden="1" customHeight="1">
      <c r="A233" s="304" t="str">
        <f>IF(B233&lt;&gt;"",IF(AND(B233&gt;=_TM1,B233&lt;=_TM2,OR(TH!L233="1111",TH!M233="1111")),TH!D233,""),"")</f>
        <v/>
      </c>
      <c r="B233" s="11">
        <f t="shared" si="27"/>
        <v>2</v>
      </c>
      <c r="C233" s="111">
        <f t="shared" si="28"/>
        <v>42402</v>
      </c>
      <c r="D233" s="111" t="s">
        <v>2123</v>
      </c>
      <c r="E233" s="273">
        <v>42402</v>
      </c>
      <c r="F233" s="112" t="s">
        <v>708</v>
      </c>
      <c r="G233" s="310" t="s">
        <v>909</v>
      </c>
      <c r="H233" s="113" t="s">
        <v>527</v>
      </c>
      <c r="I233" s="129"/>
      <c r="J233" s="129"/>
      <c r="K233" s="201">
        <f>K231+K232</f>
        <v>10780000</v>
      </c>
      <c r="L233" s="114" t="s">
        <v>45</v>
      </c>
      <c r="M233" s="1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>x</v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/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  <c r="AA233" s="198" t="str">
        <f>IF(VLOOKUP(H233,DS_131,1,0)=H233,"","x")</f>
        <v/>
      </c>
      <c r="AD233" s="198"/>
    </row>
    <row r="234" spans="1:30" ht="15.75" hidden="1" customHeight="1">
      <c r="A234" s="304" t="str">
        <f>IF(B234&lt;&gt;"",IF(AND(B234&gt;=_TM1,B234&lt;=_TM2,OR(TH!L234="1111",TH!M234="1111")),TH!D234,""),"")</f>
        <v/>
      </c>
      <c r="B234" s="11">
        <f t="shared" si="27"/>
        <v>2</v>
      </c>
      <c r="C234" s="12">
        <f t="shared" si="28"/>
        <v>42403</v>
      </c>
      <c r="D234" s="12" t="s">
        <v>704</v>
      </c>
      <c r="E234" s="264">
        <v>42403</v>
      </c>
      <c r="F234" s="15" t="s">
        <v>708</v>
      </c>
      <c r="G234" s="309" t="s">
        <v>705</v>
      </c>
      <c r="H234" s="113" t="s">
        <v>763</v>
      </c>
      <c r="I234" s="129"/>
      <c r="J234" s="129"/>
      <c r="K234" s="201">
        <v>7315000</v>
      </c>
      <c r="L234" s="14" t="s">
        <v>24</v>
      </c>
      <c r="M234" s="14" t="s">
        <v>238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/>
      </c>
      <c r="R234" s="24" t="str">
        <f>IF(ISERROR(FIND('112'!$M$9,G234,1)),"",IF((AND(FIND('112'!$M$9,G234,1)&gt;=1,$B234&gt;='112'!$N$8,$B234&lt;='112'!$O$8,OR($L234='112'!$I$6,$M234='112'!$I$6))),"x",""))</f>
        <v>x</v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/>
    </row>
    <row r="235" spans="1:30" ht="15.75" hidden="1" customHeight="1">
      <c r="A235" s="304" t="str">
        <f>IF(B235&lt;&gt;"",IF(AND(B235&gt;=_TM1,B235&lt;=_TM2,OR(TH!L235="1111",TH!M235="1111")),TH!D235,""),"")</f>
        <v/>
      </c>
      <c r="B235" s="11">
        <f t="shared" si="27"/>
        <v>2</v>
      </c>
      <c r="C235" s="111">
        <f t="shared" si="28"/>
        <v>42403</v>
      </c>
      <c r="D235" s="111" t="s">
        <v>2124</v>
      </c>
      <c r="E235" s="273">
        <v>42403</v>
      </c>
      <c r="F235" s="112" t="s">
        <v>470</v>
      </c>
      <c r="G235" s="310" t="s">
        <v>764</v>
      </c>
      <c r="H235" s="113" t="s">
        <v>765</v>
      </c>
      <c r="I235" s="129"/>
      <c r="J235" s="129"/>
      <c r="K235" s="201">
        <v>420000</v>
      </c>
      <c r="L235" s="202" t="s">
        <v>239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hidden="1" customHeight="1">
      <c r="A236" s="304" t="str">
        <f>IF(B236&lt;&gt;"",IF(AND(B236&gt;=_TM1,B236&lt;=_TM2,OR(TH!L236="1111",TH!M236="1111")),TH!D236,""),"")</f>
        <v/>
      </c>
      <c r="B236" s="11">
        <f t="shared" si="27"/>
        <v>2</v>
      </c>
      <c r="C236" s="111">
        <f t="shared" si="28"/>
        <v>42403</v>
      </c>
      <c r="D236" s="111" t="s">
        <v>2124</v>
      </c>
      <c r="E236" s="273">
        <v>42403</v>
      </c>
      <c r="F236" s="112" t="s">
        <v>471</v>
      </c>
      <c r="G236" s="310" t="s">
        <v>764</v>
      </c>
      <c r="H236" s="113" t="s">
        <v>765</v>
      </c>
      <c r="I236" s="129"/>
      <c r="J236" s="129"/>
      <c r="K236" s="201">
        <v>42000</v>
      </c>
      <c r="L236" s="202" t="s">
        <v>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1</v>
      </c>
    </row>
    <row r="237" spans="1:30" ht="15.75" hidden="1" customHeight="1">
      <c r="A237" s="304" t="str">
        <f>IF(B237&lt;&gt;"",IF(AND(B237&gt;=_TM1,B237&lt;=_TM2,OR(TH!L237="1111",TH!M237="1111")),TH!D237,""),"")</f>
        <v/>
      </c>
      <c r="B237" s="11">
        <f t="shared" si="27"/>
        <v>2</v>
      </c>
      <c r="C237" s="111">
        <f t="shared" si="28"/>
        <v>42405</v>
      </c>
      <c r="D237" s="111" t="s">
        <v>2125</v>
      </c>
      <c r="E237" s="273">
        <v>42405</v>
      </c>
      <c r="F237" s="112" t="s">
        <v>1577</v>
      </c>
      <c r="G237" s="310" t="s">
        <v>1585</v>
      </c>
      <c r="H237" s="113" t="s">
        <v>464</v>
      </c>
      <c r="I237" s="129"/>
      <c r="J237" s="129"/>
      <c r="K237" s="13">
        <f>198675+253055+296583</f>
        <v>748313</v>
      </c>
      <c r="L237" s="114" t="s">
        <v>239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hidden="1" customHeight="1">
      <c r="A238" s="304" t="str">
        <f>IF(B238&lt;&gt;"",IF(AND(B238&gt;=_TM1,B238&lt;=_TM2,OR(TH!L238="1111",TH!M238="1111")),TH!D238,""),"")</f>
        <v/>
      </c>
      <c r="B238" s="11">
        <f t="shared" si="27"/>
        <v>2</v>
      </c>
      <c r="C238" s="111">
        <f t="shared" si="28"/>
        <v>42405</v>
      </c>
      <c r="D238" s="111" t="s">
        <v>2125</v>
      </c>
      <c r="E238" s="273">
        <v>42405</v>
      </c>
      <c r="F238" s="112" t="s">
        <v>1578</v>
      </c>
      <c r="G238" s="310" t="s">
        <v>1585</v>
      </c>
      <c r="H238" s="113" t="s">
        <v>464</v>
      </c>
      <c r="I238" s="129"/>
      <c r="J238" s="129"/>
      <c r="K238" s="13">
        <f>19868+25306+29658</f>
        <v>74832</v>
      </c>
      <c r="L238" s="14" t="s">
        <v>9</v>
      </c>
      <c r="M238" s="202" t="s">
        <v>45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/>
      </c>
      <c r="Q238" s="24" t="str">
        <f>IF(AND($M238=$O$7,$B238&lt;'111'!$N$11),"x","")</f>
        <v>x</v>
      </c>
      <c r="R238" s="24" t="str">
        <f>IF(ISERROR(FIND('112'!$M$9,G238,1)),"",IF((AND(FIND('112'!$M$9,G238,1)&gt;=1,$B238&gt;='112'!$N$8,$B238&lt;='112'!$O$8,OR($L238='112'!$I$6,$M238='112'!$I$6))),"x",""))</f>
        <v/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>
        <v>3</v>
      </c>
      <c r="AA238" s="198"/>
    </row>
    <row r="239" spans="1:30" ht="15.75" hidden="1" customHeight="1">
      <c r="A239" s="304" t="str">
        <f>IF(B239&lt;&gt;"",IF(AND(B239&gt;=_TM1,B239&lt;=_TM2,OR(TH!L239="1111",TH!M239="1111")),TH!D239,""),"")</f>
        <v/>
      </c>
      <c r="B239" s="11">
        <f t="shared" si="27"/>
        <v>2</v>
      </c>
      <c r="C239" s="12">
        <f t="shared" si="28"/>
        <v>42406</v>
      </c>
      <c r="D239" s="12" t="s">
        <v>2126</v>
      </c>
      <c r="E239" s="264">
        <v>42406</v>
      </c>
      <c r="F239" s="112" t="s">
        <v>712</v>
      </c>
      <c r="G239" s="309" t="s">
        <v>705</v>
      </c>
      <c r="H239" s="4" t="s">
        <v>706</v>
      </c>
      <c r="I239" s="129"/>
      <c r="J239" s="129"/>
      <c r="K239" s="201">
        <v>7300000</v>
      </c>
      <c r="L239" s="14" t="s">
        <v>45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>x</v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/>
    </row>
    <row r="240" spans="1:30" ht="15.75" hidden="1" customHeight="1">
      <c r="A240" s="304" t="str">
        <f>IF(B240&lt;&gt;"",IF(AND(B240&gt;=_TM1,B240&lt;=_TM2,OR(TH!L240="1111",TH!M240="1111")),TH!D240,""),"")</f>
        <v/>
      </c>
      <c r="B240" s="11">
        <f t="shared" si="27"/>
        <v>2</v>
      </c>
      <c r="C240" s="12">
        <f t="shared" si="28"/>
        <v>42406</v>
      </c>
      <c r="D240" s="12" t="s">
        <v>711</v>
      </c>
      <c r="E240" s="264">
        <v>42406</v>
      </c>
      <c r="F240" s="15" t="s">
        <v>760</v>
      </c>
      <c r="G240" s="309" t="s">
        <v>705</v>
      </c>
      <c r="H240" s="4"/>
      <c r="I240" s="129"/>
      <c r="J240" s="129"/>
      <c r="K240" s="201">
        <v>50000</v>
      </c>
      <c r="L240" s="14" t="s">
        <v>81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hidden="1" customHeight="1">
      <c r="A241" s="304" t="str">
        <f>IF(B241&lt;&gt;"",IF(AND(B241&gt;=_TM1,B241&lt;=_TM2,OR(TH!L241="1111",TH!M241="1111")),TH!D241,""),"")</f>
        <v/>
      </c>
      <c r="B241" s="11">
        <f t="shared" si="27"/>
        <v>2</v>
      </c>
      <c r="C241" s="12">
        <f t="shared" si="28"/>
        <v>42406</v>
      </c>
      <c r="D241" s="12" t="s">
        <v>711</v>
      </c>
      <c r="E241" s="264">
        <v>42406</v>
      </c>
      <c r="F241" s="15" t="s">
        <v>966</v>
      </c>
      <c r="G241" s="309" t="s">
        <v>705</v>
      </c>
      <c r="H241" s="4"/>
      <c r="I241" s="129"/>
      <c r="J241" s="129"/>
      <c r="K241" s="201">
        <v>5000</v>
      </c>
      <c r="L241" s="14" t="s">
        <v>9</v>
      </c>
      <c r="M241" s="14" t="s">
        <v>24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/>
      </c>
      <c r="R241" s="24" t="str">
        <f>IF(ISERROR(FIND('112'!$M$9,G241,1)),"",IF((AND(FIND('112'!$M$9,G241,1)&gt;=1,$B241&gt;='112'!$N$8,$B241&lt;='112'!$O$8,OR($L241='112'!$I$6,$M241='112'!$I$6))),"x",""))</f>
        <v>x</v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hidden="1" customHeight="1">
      <c r="A242" s="304" t="str">
        <f>IF(B242&lt;&gt;"",IF(AND(B242&gt;=_TM1,B242&lt;=_TM2,OR(TH!L242="1111",TH!M242="1111")),TH!D242,""),"")</f>
        <v/>
      </c>
      <c r="B242" s="11">
        <f t="shared" si="27"/>
        <v>2</v>
      </c>
      <c r="C242" s="111">
        <f t="shared" si="28"/>
        <v>42406</v>
      </c>
      <c r="D242" s="12" t="s">
        <v>2127</v>
      </c>
      <c r="E242" s="409">
        <v>42406</v>
      </c>
      <c r="F242" s="112" t="s">
        <v>777</v>
      </c>
      <c r="G242" s="313" t="s">
        <v>776</v>
      </c>
      <c r="H242" s="4" t="s">
        <v>774</v>
      </c>
      <c r="I242" s="129"/>
      <c r="J242" s="129"/>
      <c r="K242" s="201">
        <f>4600000+160000</f>
        <v>4760000</v>
      </c>
      <c r="L242" s="202" t="s">
        <v>239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hidden="1" customHeight="1">
      <c r="A243" s="304" t="str">
        <f>IF(B243&lt;&gt;"",IF(AND(B243&gt;=_TM1,B243&lt;=_TM2,OR(TH!L243="1111",TH!M243="1111")),TH!D243,""),"")</f>
        <v/>
      </c>
      <c r="B243" s="11">
        <f t="shared" si="27"/>
        <v>2</v>
      </c>
      <c r="C243" s="111">
        <f t="shared" si="28"/>
        <v>42406</v>
      </c>
      <c r="D243" s="12" t="s">
        <v>2127</v>
      </c>
      <c r="E243" s="409">
        <v>42406</v>
      </c>
      <c r="F243" s="112" t="s">
        <v>775</v>
      </c>
      <c r="G243" s="313" t="s">
        <v>776</v>
      </c>
      <c r="H243" s="4" t="s">
        <v>774</v>
      </c>
      <c r="I243" s="129"/>
      <c r="J243" s="129"/>
      <c r="K243" s="201">
        <v>460000</v>
      </c>
      <c r="L243" s="14" t="s">
        <v>9</v>
      </c>
      <c r="M243" s="202" t="s">
        <v>45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/>
      </c>
      <c r="Q243" s="24" t="str">
        <f>IF(AND($M243=$O$7,$B243&lt;'111'!$N$11),"x","")</f>
        <v>x</v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>
        <v>2</v>
      </c>
    </row>
    <row r="244" spans="1:30" ht="15.75" hidden="1" customHeight="1">
      <c r="A244" s="304" t="str">
        <f>IF(B244&lt;&gt;"",IF(AND(B244&gt;=_TM1,B244&lt;=_TM2,OR(TH!L244="1111",TH!M244="1111")),TH!D244,""),"")</f>
        <v/>
      </c>
      <c r="B244" s="11">
        <f t="shared" si="27"/>
        <v>2</v>
      </c>
      <c r="C244" s="111">
        <f t="shared" si="28"/>
        <v>42410</v>
      </c>
      <c r="D244" s="111" t="s">
        <v>2128</v>
      </c>
      <c r="E244" s="273">
        <v>42410</v>
      </c>
      <c r="F244" s="112" t="s">
        <v>490</v>
      </c>
      <c r="G244" s="310" t="s">
        <v>911</v>
      </c>
      <c r="H244" s="113" t="s">
        <v>910</v>
      </c>
      <c r="I244" s="129"/>
      <c r="J244" s="129"/>
      <c r="K244" s="201">
        <v>6500000</v>
      </c>
      <c r="L244" s="114" t="s">
        <v>45</v>
      </c>
      <c r="M244" s="114" t="s">
        <v>492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hidden="1" customHeight="1">
      <c r="A245" s="304" t="str">
        <f>IF(B245&lt;&gt;"",IF(AND(B245&gt;=_TM1,B245&lt;=_TM2,OR(TH!L245="1111",TH!M245="1111")),TH!D245,""),"")</f>
        <v/>
      </c>
      <c r="B245" s="11">
        <f t="shared" si="27"/>
        <v>2</v>
      </c>
      <c r="C245" s="111">
        <f t="shared" si="28"/>
        <v>42410</v>
      </c>
      <c r="D245" s="111" t="s">
        <v>2128</v>
      </c>
      <c r="E245" s="273">
        <v>42410</v>
      </c>
      <c r="F245" s="112" t="s">
        <v>491</v>
      </c>
      <c r="G245" s="310" t="s">
        <v>911</v>
      </c>
      <c r="H245" s="113" t="s">
        <v>910</v>
      </c>
      <c r="I245" s="129"/>
      <c r="J245" s="129"/>
      <c r="K245" s="201">
        <v>650000</v>
      </c>
      <c r="L245" s="114" t="s">
        <v>45</v>
      </c>
      <c r="M245" s="114" t="s">
        <v>278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>x</v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/>
      <c r="AD245" s="198"/>
    </row>
    <row r="246" spans="1:30" ht="15.75" hidden="1" customHeight="1">
      <c r="A246" s="304" t="str">
        <f>IF(B246&lt;&gt;"",IF(AND(B246&gt;=_TM1,B246&lt;=_TM2,OR(TH!L246="1111",TH!M246="1111")),TH!D246,""),"")</f>
        <v/>
      </c>
      <c r="B246" s="11">
        <f t="shared" si="27"/>
        <v>2</v>
      </c>
      <c r="C246" s="111">
        <f t="shared" si="28"/>
        <v>42416</v>
      </c>
      <c r="D246" s="111" t="s">
        <v>1460</v>
      </c>
      <c r="E246" s="273">
        <v>42416</v>
      </c>
      <c r="F246" s="112" t="s">
        <v>528</v>
      </c>
      <c r="G246" s="310" t="s">
        <v>912</v>
      </c>
      <c r="H246" s="113" t="s">
        <v>527</v>
      </c>
      <c r="I246" s="129">
        <v>1000</v>
      </c>
      <c r="J246" s="129">
        <v>9800</v>
      </c>
      <c r="K246" s="201">
        <f>ROUND(I246*J246,0)</f>
        <v>9800000</v>
      </c>
      <c r="L246" s="114" t="s">
        <v>238</v>
      </c>
      <c r="M246" s="114" t="s">
        <v>162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hidden="1" customHeight="1">
      <c r="A247" s="304" t="str">
        <f>IF(B247&lt;&gt;"",IF(AND(B247&gt;=_TM1,B247&lt;=_TM2,OR(TH!L247="1111",TH!M247="1111")),TH!D247,""),"")</f>
        <v/>
      </c>
      <c r="B247" s="11">
        <f t="shared" si="27"/>
        <v>2</v>
      </c>
      <c r="C247" s="111">
        <f t="shared" si="28"/>
        <v>42416</v>
      </c>
      <c r="D247" s="111" t="s">
        <v>1460</v>
      </c>
      <c r="E247" s="273">
        <v>42416</v>
      </c>
      <c r="F247" s="112" t="s">
        <v>332</v>
      </c>
      <c r="G247" s="310" t="s">
        <v>912</v>
      </c>
      <c r="H247" s="113" t="s">
        <v>527</v>
      </c>
      <c r="I247" s="129"/>
      <c r="J247" s="129"/>
      <c r="K247" s="201">
        <v>980000</v>
      </c>
      <c r="L247" s="114" t="s">
        <v>238</v>
      </c>
      <c r="M247" s="114" t="s">
        <v>278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/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hidden="1" customHeight="1">
      <c r="A248" s="304" t="str">
        <f>IF(B248&lt;&gt;"",IF(AND(B248&gt;=_TM1,B248&lt;=_TM2,OR(TH!L248="1111",TH!M248="1111")),TH!D248,""),"")</f>
        <v/>
      </c>
      <c r="B248" s="11">
        <f t="shared" si="27"/>
        <v>2</v>
      </c>
      <c r="C248" s="111">
        <f t="shared" si="28"/>
        <v>42416</v>
      </c>
      <c r="D248" s="111" t="s">
        <v>2129</v>
      </c>
      <c r="E248" s="273">
        <v>42416</v>
      </c>
      <c r="F248" s="112" t="s">
        <v>708</v>
      </c>
      <c r="G248" s="310" t="s">
        <v>912</v>
      </c>
      <c r="H248" s="113" t="s">
        <v>527</v>
      </c>
      <c r="I248" s="129"/>
      <c r="J248" s="129"/>
      <c r="K248" s="201">
        <v>10780000</v>
      </c>
      <c r="L248" s="114" t="s">
        <v>45</v>
      </c>
      <c r="M248" s="114" t="s">
        <v>238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>x</v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  <c r="AD248" s="198"/>
    </row>
    <row r="249" spans="1:30" ht="15.75" hidden="1" customHeight="1">
      <c r="A249" s="304" t="str">
        <f>IF(B249&lt;&gt;"",IF(AND(B249&gt;=_TM1,B249&lt;=_TM2,OR(TH!L249="1111",TH!M249="1111")),TH!D249,""),"")</f>
        <v/>
      </c>
      <c r="B249" s="11">
        <f t="shared" si="27"/>
        <v>2</v>
      </c>
      <c r="C249" s="111">
        <f t="shared" si="28"/>
        <v>42416</v>
      </c>
      <c r="D249" s="111" t="s">
        <v>1461</v>
      </c>
      <c r="E249" s="273">
        <v>42416</v>
      </c>
      <c r="F249" s="112" t="s">
        <v>506</v>
      </c>
      <c r="G249" s="310" t="s">
        <v>913</v>
      </c>
      <c r="H249" s="113" t="s">
        <v>499</v>
      </c>
      <c r="I249" s="129">
        <v>438</v>
      </c>
      <c r="J249" s="129">
        <v>6881</v>
      </c>
      <c r="K249" s="201">
        <f>ROUND(I249*J249,0)</f>
        <v>3013878</v>
      </c>
      <c r="L249" s="114" t="s">
        <v>238</v>
      </c>
      <c r="M249" s="114" t="s">
        <v>162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hidden="1" customHeight="1">
      <c r="A250" s="304" t="str">
        <f>IF(B250&lt;&gt;"",IF(AND(B250&gt;=_TM1,B250&lt;=_TM2,OR(TH!L250="1111",TH!M250="1111")),TH!D250,""),"")</f>
        <v/>
      </c>
      <c r="B250" s="11">
        <f t="shared" si="27"/>
        <v>2</v>
      </c>
      <c r="C250" s="111">
        <f t="shared" si="28"/>
        <v>42416</v>
      </c>
      <c r="D250" s="111" t="s">
        <v>1461</v>
      </c>
      <c r="E250" s="273">
        <v>42416</v>
      </c>
      <c r="F250" s="112" t="s">
        <v>332</v>
      </c>
      <c r="G250" s="310" t="s">
        <v>913</v>
      </c>
      <c r="H250" s="113" t="s">
        <v>499</v>
      </c>
      <c r="I250" s="129"/>
      <c r="J250" s="129"/>
      <c r="K250" s="201">
        <v>301388</v>
      </c>
      <c r="L250" s="114" t="s">
        <v>238</v>
      </c>
      <c r="M250" s="114" t="s">
        <v>278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/>
      <c r="AA250" s="198" t="str">
        <f>IF(VLOOKUP(H250,DS_131,1,0)=H250,"","x")</f>
        <v/>
      </c>
    </row>
    <row r="251" spans="1:30" ht="15.75" hidden="1" customHeight="1">
      <c r="A251" s="304" t="str">
        <f>IF(B251&lt;&gt;"",IF(AND(B251&gt;=_TM1,B251&lt;=_TM2,OR(TH!L251="1111",TH!M251="1111")),TH!D251,""),"")</f>
        <v/>
      </c>
      <c r="B251" s="11">
        <f t="shared" si="27"/>
        <v>2</v>
      </c>
      <c r="C251" s="111">
        <f t="shared" si="28"/>
        <v>42419</v>
      </c>
      <c r="D251" s="12" t="s">
        <v>1512</v>
      </c>
      <c r="E251" s="273">
        <v>42419</v>
      </c>
      <c r="F251" s="112" t="s">
        <v>808</v>
      </c>
      <c r="G251" s="310" t="s">
        <v>810</v>
      </c>
      <c r="H251" s="113" t="s">
        <v>299</v>
      </c>
      <c r="I251" s="129">
        <v>50</v>
      </c>
      <c r="J251" s="129">
        <v>32416</v>
      </c>
      <c r="K251" s="201">
        <f t="shared" ref="K251:K254" si="29">ROUND(I251*J251,0)</f>
        <v>1620800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hidden="1" customHeight="1">
      <c r="A252" s="304" t="str">
        <f>IF(B252&lt;&gt;"",IF(AND(B252&gt;=_TM1,B252&lt;=_TM2,OR(TH!L252="1111",TH!M252="1111")),TH!D252,""),"")</f>
        <v/>
      </c>
      <c r="B252" s="11">
        <f t="shared" si="27"/>
        <v>2</v>
      </c>
      <c r="C252" s="111">
        <f t="shared" si="28"/>
        <v>42419</v>
      </c>
      <c r="D252" s="12" t="s">
        <v>1512</v>
      </c>
      <c r="E252" s="273">
        <v>42419</v>
      </c>
      <c r="F252" s="112" t="s">
        <v>811</v>
      </c>
      <c r="G252" s="310" t="s">
        <v>810</v>
      </c>
      <c r="H252" s="113" t="s">
        <v>299</v>
      </c>
      <c r="I252" s="129">
        <v>90</v>
      </c>
      <c r="J252" s="129">
        <v>48420</v>
      </c>
      <c r="K252" s="201">
        <f t="shared" si="29"/>
        <v>4357800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hidden="1" customHeight="1">
      <c r="A253" s="304" t="str">
        <f>IF(B253&lt;&gt;"",IF(AND(B253&gt;=_TM1,B253&lt;=_TM2,OR(TH!L253="1111",TH!M253="1111")),TH!D253,""),"")</f>
        <v/>
      </c>
      <c r="B253" s="11">
        <f t="shared" si="27"/>
        <v>2</v>
      </c>
      <c r="C253" s="111">
        <f t="shared" si="28"/>
        <v>42419</v>
      </c>
      <c r="D253" s="12" t="s">
        <v>1512</v>
      </c>
      <c r="E253" s="273">
        <v>42419</v>
      </c>
      <c r="F253" s="112" t="s">
        <v>812</v>
      </c>
      <c r="G253" s="310" t="s">
        <v>810</v>
      </c>
      <c r="H253" s="113" t="s">
        <v>299</v>
      </c>
      <c r="I253" s="129">
        <v>61</v>
      </c>
      <c r="J253" s="129">
        <v>46021</v>
      </c>
      <c r="K253" s="201">
        <f t="shared" si="29"/>
        <v>2807281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hidden="1" customHeight="1">
      <c r="A254" s="304" t="str">
        <f>IF(B254&lt;&gt;"",IF(AND(B254&gt;=_TM1,B254&lt;=_TM2,OR(TH!L254="1111",TH!M254="1111")),TH!D254,""),"")</f>
        <v/>
      </c>
      <c r="B254" s="11">
        <f t="shared" si="27"/>
        <v>2</v>
      </c>
      <c r="C254" s="111">
        <f t="shared" si="28"/>
        <v>42419</v>
      </c>
      <c r="D254" s="12" t="s">
        <v>1512</v>
      </c>
      <c r="E254" s="273">
        <v>42419</v>
      </c>
      <c r="F254" s="112" t="s">
        <v>883</v>
      </c>
      <c r="G254" s="310" t="s">
        <v>810</v>
      </c>
      <c r="H254" s="113" t="s">
        <v>299</v>
      </c>
      <c r="I254" s="129">
        <v>200</v>
      </c>
      <c r="J254" s="129">
        <v>56265</v>
      </c>
      <c r="K254" s="201">
        <f t="shared" si="29"/>
        <v>11253000</v>
      </c>
      <c r="L254" s="202" t="s">
        <v>726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  <c r="AA254" s="198" t="str">
        <f>IF(VLOOKUP(F254,NXT!$B$12:$B$973,1,0)=F254,"","x")</f>
        <v/>
      </c>
    </row>
    <row r="255" spans="1:30" ht="15.75" hidden="1" customHeight="1">
      <c r="A255" s="304" t="str">
        <f>IF(B255&lt;&gt;"",IF(AND(B255&gt;=_TM1,B255&lt;=_TM2,OR(TH!L255="1111",TH!M255="1111")),TH!D255,""),"")</f>
        <v/>
      </c>
      <c r="B255" s="11">
        <f t="shared" si="27"/>
        <v>2</v>
      </c>
      <c r="C255" s="111">
        <f t="shared" si="28"/>
        <v>42419</v>
      </c>
      <c r="D255" s="12" t="s">
        <v>1512</v>
      </c>
      <c r="E255" s="273">
        <v>42419</v>
      </c>
      <c r="F255" s="112" t="s">
        <v>332</v>
      </c>
      <c r="G255" s="310" t="s">
        <v>810</v>
      </c>
      <c r="H255" s="113" t="s">
        <v>299</v>
      </c>
      <c r="I255" s="129"/>
      <c r="J255" s="129"/>
      <c r="K255" s="201">
        <v>2003888</v>
      </c>
      <c r="L255" s="202" t="s">
        <v>9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</row>
    <row r="256" spans="1:30" ht="15.75" hidden="1" customHeight="1">
      <c r="A256" s="304" t="str">
        <f>IF(B256&lt;&gt;"",IF(AND(B256&gt;=_TM1,B256&lt;=_TM2,OR(TH!L256="1111",TH!M256="1111")),TH!D256,""),"")</f>
        <v/>
      </c>
      <c r="B256" s="11">
        <f t="shared" si="27"/>
        <v>2</v>
      </c>
      <c r="C256" s="111">
        <f t="shared" si="28"/>
        <v>42419</v>
      </c>
      <c r="D256" s="12" t="s">
        <v>1513</v>
      </c>
      <c r="E256" s="273">
        <v>42419</v>
      </c>
      <c r="F256" s="112" t="s">
        <v>815</v>
      </c>
      <c r="G256" s="310" t="s">
        <v>813</v>
      </c>
      <c r="H256" s="113" t="s">
        <v>299</v>
      </c>
      <c r="I256" s="129">
        <v>200</v>
      </c>
      <c r="J256" s="129">
        <v>10355</v>
      </c>
      <c r="K256" s="201">
        <f t="shared" ref="K256:K263" si="30">ROUND(I256*J256,0)</f>
        <v>2071000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hidden="1" customHeight="1">
      <c r="A257" s="304" t="str">
        <f>IF(B257&lt;&gt;"",IF(AND(B257&gt;=_TM1,B257&lt;=_TM2,OR(TH!L257="1111",TH!M257="1111")),TH!D257,""),"")</f>
        <v/>
      </c>
      <c r="B257" s="11">
        <f t="shared" si="27"/>
        <v>2</v>
      </c>
      <c r="C257" s="111">
        <f t="shared" si="28"/>
        <v>42419</v>
      </c>
      <c r="D257" s="12" t="s">
        <v>1513</v>
      </c>
      <c r="E257" s="273">
        <v>42419</v>
      </c>
      <c r="F257" s="112" t="s">
        <v>814</v>
      </c>
      <c r="G257" s="310" t="s">
        <v>813</v>
      </c>
      <c r="H257" s="113" t="s">
        <v>299</v>
      </c>
      <c r="I257" s="129">
        <v>500</v>
      </c>
      <c r="J257" s="129">
        <v>12341</v>
      </c>
      <c r="K257" s="201">
        <f t="shared" si="30"/>
        <v>6170500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hidden="1" customHeight="1">
      <c r="A258" s="304" t="str">
        <f>IF(B258&lt;&gt;"",IF(AND(B258&gt;=_TM1,B258&lt;=_TM2,OR(TH!L258="1111",TH!M258="1111")),TH!D258,""),"")</f>
        <v/>
      </c>
      <c r="B258" s="11">
        <f t="shared" si="27"/>
        <v>2</v>
      </c>
      <c r="C258" s="111">
        <f t="shared" si="28"/>
        <v>42419</v>
      </c>
      <c r="D258" s="12" t="s">
        <v>1513</v>
      </c>
      <c r="E258" s="273">
        <v>42419</v>
      </c>
      <c r="F258" s="112" t="s">
        <v>816</v>
      </c>
      <c r="G258" s="310" t="s">
        <v>813</v>
      </c>
      <c r="H258" s="113" t="s">
        <v>299</v>
      </c>
      <c r="I258" s="129">
        <v>300</v>
      </c>
      <c r="J258" s="129">
        <v>12752</v>
      </c>
      <c r="K258" s="201">
        <f t="shared" si="30"/>
        <v>3825600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hidden="1" customHeight="1">
      <c r="A259" s="304" t="str">
        <f>IF(B259&lt;&gt;"",IF(AND(B259&gt;=_TM1,B259&lt;=_TM2,OR(TH!L259="1111",TH!M259="1111")),TH!D259,""),"")</f>
        <v/>
      </c>
      <c r="B259" s="11">
        <f t="shared" si="27"/>
        <v>2</v>
      </c>
      <c r="C259" s="111">
        <f t="shared" si="28"/>
        <v>42419</v>
      </c>
      <c r="D259" s="12" t="s">
        <v>1513</v>
      </c>
      <c r="E259" s="273">
        <v>42419</v>
      </c>
      <c r="F259" s="112" t="s">
        <v>817</v>
      </c>
      <c r="G259" s="310" t="s">
        <v>813</v>
      </c>
      <c r="H259" s="113" t="s">
        <v>299</v>
      </c>
      <c r="I259" s="129">
        <v>260</v>
      </c>
      <c r="J259" s="129">
        <v>12379</v>
      </c>
      <c r="K259" s="201">
        <f t="shared" si="30"/>
        <v>3218540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hidden="1" customHeight="1">
      <c r="A260" s="304" t="str">
        <f>IF(B260&lt;&gt;"",IF(AND(B260&gt;=_TM1,B260&lt;=_TM2,OR(TH!L260="1111",TH!M260="1111")),TH!D260,""),"")</f>
        <v/>
      </c>
      <c r="B260" s="11">
        <f t="shared" si="27"/>
        <v>2</v>
      </c>
      <c r="C260" s="111">
        <f t="shared" si="28"/>
        <v>42419</v>
      </c>
      <c r="D260" s="12" t="s">
        <v>1513</v>
      </c>
      <c r="E260" s="273">
        <v>42419</v>
      </c>
      <c r="F260" s="112" t="s">
        <v>818</v>
      </c>
      <c r="G260" s="310" t="s">
        <v>813</v>
      </c>
      <c r="H260" s="113" t="s">
        <v>299</v>
      </c>
      <c r="I260" s="129">
        <v>36</v>
      </c>
      <c r="J260" s="129">
        <v>55264</v>
      </c>
      <c r="K260" s="201">
        <f t="shared" si="30"/>
        <v>1989504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hidden="1" customHeight="1">
      <c r="A261" s="304" t="str">
        <f>IF(B261&lt;&gt;"",IF(AND(B261&gt;=_TM1,B261&lt;=_TM2,OR(TH!L261="1111",TH!M261="1111")),TH!D261,""),"")</f>
        <v/>
      </c>
      <c r="B261" s="11">
        <f t="shared" si="27"/>
        <v>2</v>
      </c>
      <c r="C261" s="111">
        <f t="shared" si="28"/>
        <v>42419</v>
      </c>
      <c r="D261" s="12" t="s">
        <v>1513</v>
      </c>
      <c r="E261" s="273">
        <v>42419</v>
      </c>
      <c r="F261" s="112" t="s">
        <v>821</v>
      </c>
      <c r="G261" s="310" t="s">
        <v>813</v>
      </c>
      <c r="H261" s="113" t="s">
        <v>299</v>
      </c>
      <c r="I261" s="129">
        <v>72</v>
      </c>
      <c r="J261" s="129">
        <v>22641</v>
      </c>
      <c r="K261" s="201">
        <f t="shared" si="30"/>
        <v>1630152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hidden="1" customHeight="1">
      <c r="A262" s="304" t="str">
        <f>IF(B262&lt;&gt;"",IF(AND(B262&gt;=_TM1,B262&lt;=_TM2,OR(TH!L262="1111",TH!M262="1111")),TH!D262,""),"")</f>
        <v/>
      </c>
      <c r="B262" s="11">
        <f t="shared" si="27"/>
        <v>2</v>
      </c>
      <c r="C262" s="111">
        <f t="shared" si="28"/>
        <v>42419</v>
      </c>
      <c r="D262" s="12" t="s">
        <v>1513</v>
      </c>
      <c r="E262" s="273">
        <v>42419</v>
      </c>
      <c r="F262" s="112" t="s">
        <v>819</v>
      </c>
      <c r="G262" s="310" t="s">
        <v>813</v>
      </c>
      <c r="H262" s="113" t="s">
        <v>299</v>
      </c>
      <c r="I262" s="129">
        <v>54</v>
      </c>
      <c r="J262" s="129">
        <v>35219</v>
      </c>
      <c r="K262" s="201">
        <f t="shared" si="30"/>
        <v>1901826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hidden="1" customHeight="1">
      <c r="A263" s="304" t="str">
        <f>IF(B263&lt;&gt;"",IF(AND(B263&gt;=_TM1,B263&lt;=_TM2,OR(TH!L263="1111",TH!M263="1111")),TH!D263,""),"")</f>
        <v/>
      </c>
      <c r="B263" s="11">
        <f t="shared" si="27"/>
        <v>2</v>
      </c>
      <c r="C263" s="111">
        <f t="shared" si="28"/>
        <v>42419</v>
      </c>
      <c r="D263" s="12" t="s">
        <v>1513</v>
      </c>
      <c r="E263" s="273">
        <v>42419</v>
      </c>
      <c r="F263" s="112" t="s">
        <v>820</v>
      </c>
      <c r="G263" s="310" t="s">
        <v>813</v>
      </c>
      <c r="H263" s="113" t="s">
        <v>299</v>
      </c>
      <c r="I263" s="129">
        <v>30</v>
      </c>
      <c r="J263" s="129">
        <v>84084</v>
      </c>
      <c r="K263" s="201">
        <f t="shared" si="30"/>
        <v>2522520</v>
      </c>
      <c r="L263" s="202" t="s">
        <v>726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  <c r="AA263" s="198" t="str">
        <f>IF(VLOOKUP(F263,NXT!$B$12:$B$973,1,0)=F263,"","x")</f>
        <v/>
      </c>
    </row>
    <row r="264" spans="1:30" ht="15.75" hidden="1" customHeight="1">
      <c r="A264" s="304" t="str">
        <f>IF(B264&lt;&gt;"",IF(AND(B264&gt;=_TM1,B264&lt;=_TM2,OR(TH!L264="1111",TH!M264="1111")),TH!D264,""),"")</f>
        <v/>
      </c>
      <c r="B264" s="11">
        <f t="shared" si="27"/>
        <v>2</v>
      </c>
      <c r="C264" s="111">
        <f t="shared" si="28"/>
        <v>42419</v>
      </c>
      <c r="D264" s="12" t="s">
        <v>1513</v>
      </c>
      <c r="E264" s="273">
        <v>42419</v>
      </c>
      <c r="F264" s="112" t="s">
        <v>332</v>
      </c>
      <c r="G264" s="310" t="s">
        <v>813</v>
      </c>
      <c r="H264" s="113" t="s">
        <v>299</v>
      </c>
      <c r="I264" s="129"/>
      <c r="J264" s="129"/>
      <c r="K264" s="201">
        <v>2332964</v>
      </c>
      <c r="L264" s="202" t="s">
        <v>9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</row>
    <row r="265" spans="1:30" ht="15.75" hidden="1" customHeight="1">
      <c r="A265" s="304" t="str">
        <f>IF(B265&lt;&gt;"",IF(AND(B265&gt;=_TM1,B265&lt;=_TM2,OR(TH!L265="1111",TH!M265="1111")),TH!D265,""),"")</f>
        <v/>
      </c>
      <c r="B265" s="11">
        <f t="shared" si="27"/>
        <v>2</v>
      </c>
      <c r="C265" s="111">
        <f t="shared" si="28"/>
        <v>42420</v>
      </c>
      <c r="D265" s="12" t="s">
        <v>1514</v>
      </c>
      <c r="E265" s="409">
        <v>42420</v>
      </c>
      <c r="F265" s="112" t="s">
        <v>1046</v>
      </c>
      <c r="G265" s="313" t="s">
        <v>863</v>
      </c>
      <c r="H265" s="113" t="s">
        <v>316</v>
      </c>
      <c r="I265" s="129">
        <v>850</v>
      </c>
      <c r="J265" s="129">
        <v>30875</v>
      </c>
      <c r="K265" s="201">
        <f t="shared" ref="K265:K268" si="31">ROUND(I265*J265,0)</f>
        <v>26243750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hidden="1" customHeight="1">
      <c r="A266" s="304" t="str">
        <f>IF(B266&lt;&gt;"",IF(AND(B266&gt;=_TM1,B266&lt;=_TM2,OR(TH!L266="1111",TH!M266="1111")),TH!D266,""),"")</f>
        <v/>
      </c>
      <c r="B266" s="11">
        <f t="shared" si="27"/>
        <v>2</v>
      </c>
      <c r="C266" s="111">
        <f t="shared" si="28"/>
        <v>42420</v>
      </c>
      <c r="D266" s="12" t="s">
        <v>1514</v>
      </c>
      <c r="E266" s="409">
        <v>42420</v>
      </c>
      <c r="F266" s="112" t="s">
        <v>1047</v>
      </c>
      <c r="G266" s="313" t="s">
        <v>863</v>
      </c>
      <c r="H266" s="113" t="s">
        <v>316</v>
      </c>
      <c r="I266" s="129">
        <v>850</v>
      </c>
      <c r="J266" s="129">
        <v>31155</v>
      </c>
      <c r="K266" s="201">
        <f t="shared" si="31"/>
        <v>26481750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/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hidden="1" customHeight="1">
      <c r="A267" s="304" t="str">
        <f>IF(B267&lt;&gt;"",IF(AND(B267&gt;=_TM1,B267&lt;=_TM2,OR(TH!L267="1111",TH!M267="1111")),TH!D267,""),"")</f>
        <v/>
      </c>
      <c r="B267" s="11">
        <f t="shared" si="27"/>
        <v>2</v>
      </c>
      <c r="C267" s="111">
        <f t="shared" si="28"/>
        <v>42420</v>
      </c>
      <c r="D267" s="12" t="s">
        <v>1514</v>
      </c>
      <c r="E267" s="409">
        <v>42420</v>
      </c>
      <c r="F267" s="140" t="s">
        <v>321</v>
      </c>
      <c r="G267" s="313" t="s">
        <v>863</v>
      </c>
      <c r="H267" s="113" t="s">
        <v>316</v>
      </c>
      <c r="I267" s="129">
        <v>3000</v>
      </c>
      <c r="J267" s="129">
        <v>15675</v>
      </c>
      <c r="K267" s="201">
        <f t="shared" si="31"/>
        <v>47025000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>x</v>
      </c>
      <c r="W267" s="24" t="str">
        <f>IF(AND(OR(LEFT(TH!L267,2)="15",LEFT(TH!M267,2)="15"),TK!$E$7=TH!F267),"x","")</f>
        <v/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hidden="1" customHeight="1">
      <c r="A268" s="304" t="str">
        <f>IF(B268&lt;&gt;"",IF(AND(B268&gt;=_TM1,B268&lt;=_TM2,OR(TH!L268="1111",TH!M268="1111")),TH!D268,""),"")</f>
        <v/>
      </c>
      <c r="B268" s="11">
        <f t="shared" si="27"/>
        <v>2</v>
      </c>
      <c r="C268" s="111">
        <f t="shared" si="28"/>
        <v>42420</v>
      </c>
      <c r="D268" s="12" t="s">
        <v>1514</v>
      </c>
      <c r="E268" s="409">
        <v>42420</v>
      </c>
      <c r="F268" s="140" t="s">
        <v>322</v>
      </c>
      <c r="G268" s="313" t="s">
        <v>863</v>
      </c>
      <c r="H268" s="113" t="s">
        <v>316</v>
      </c>
      <c r="I268" s="129">
        <v>2500</v>
      </c>
      <c r="J268" s="129">
        <v>14250</v>
      </c>
      <c r="K268" s="201">
        <f t="shared" si="31"/>
        <v>35625000</v>
      </c>
      <c r="L268" s="202" t="s">
        <v>726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>x</v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  <c r="AA268" s="198" t="str">
        <f>IF(VLOOKUP(F268,NXT!$B$12:$B$973,1,0)=F268,"","x")</f>
        <v/>
      </c>
    </row>
    <row r="269" spans="1:30" ht="15.75" hidden="1" customHeight="1">
      <c r="A269" s="304" t="str">
        <f>IF(B269&lt;&gt;"",IF(AND(B269&gt;=_TM1,B269&lt;=_TM2,OR(TH!L269="1111",TH!M269="1111")),TH!D269,""),"")</f>
        <v/>
      </c>
      <c r="B269" s="11">
        <f t="shared" si="27"/>
        <v>2</v>
      </c>
      <c r="C269" s="111">
        <f t="shared" si="28"/>
        <v>42420</v>
      </c>
      <c r="D269" s="12" t="s">
        <v>1514</v>
      </c>
      <c r="E269" s="409">
        <v>42420</v>
      </c>
      <c r="F269" s="112" t="s">
        <v>332</v>
      </c>
      <c r="G269" s="313" t="s">
        <v>863</v>
      </c>
      <c r="H269" s="113" t="s">
        <v>316</v>
      </c>
      <c r="I269" s="129"/>
      <c r="J269" s="129"/>
      <c r="K269" s="201">
        <v>13537550</v>
      </c>
      <c r="L269" s="202" t="s">
        <v>9</v>
      </c>
      <c r="M269" s="202" t="s">
        <v>8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>
        <v>1</v>
      </c>
    </row>
    <row r="270" spans="1:30" ht="15.75" hidden="1" customHeight="1">
      <c r="A270" s="304" t="str">
        <f>IF(B270&lt;&gt;"",IF(AND(B270&gt;=_TM1,B270&lt;=_TM2,OR(TH!L270="1111",TH!M270="1111")),TH!D270,""),"")</f>
        <v/>
      </c>
      <c r="B270" s="11">
        <f t="shared" si="27"/>
        <v>2</v>
      </c>
      <c r="C270" s="111">
        <f t="shared" si="28"/>
        <v>42420</v>
      </c>
      <c r="D270" s="111" t="s">
        <v>1462</v>
      </c>
      <c r="E270" s="273">
        <v>42420</v>
      </c>
      <c r="F270" s="112" t="s">
        <v>814</v>
      </c>
      <c r="G270" s="310" t="s">
        <v>914</v>
      </c>
      <c r="H270" s="113" t="s">
        <v>915</v>
      </c>
      <c r="I270" s="129">
        <v>500</v>
      </c>
      <c r="J270" s="129">
        <v>16000</v>
      </c>
      <c r="K270" s="201">
        <f>ROUND(I270*J270,0)</f>
        <v>8000000</v>
      </c>
      <c r="L270" s="114" t="s">
        <v>238</v>
      </c>
      <c r="M270" s="114" t="s">
        <v>162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ref="AA270:AA279" si="32">IF(VLOOKUP(H270,DS_131,1,0)=H270,"","x")</f>
        <v/>
      </c>
      <c r="AD270" s="198"/>
    </row>
    <row r="271" spans="1:30" ht="15.75" hidden="1" customHeight="1">
      <c r="A271" s="304" t="str">
        <f>IF(B271&lt;&gt;"",IF(AND(B271&gt;=_TM1,B271&lt;=_TM2,OR(TH!L271="1111",TH!M271="1111")),TH!D271,""),"")</f>
        <v/>
      </c>
      <c r="B271" s="11">
        <f t="shared" si="27"/>
        <v>2</v>
      </c>
      <c r="C271" s="111">
        <f t="shared" si="28"/>
        <v>42420</v>
      </c>
      <c r="D271" s="111" t="s">
        <v>1462</v>
      </c>
      <c r="E271" s="273">
        <v>42420</v>
      </c>
      <c r="F271" s="112" t="s">
        <v>890</v>
      </c>
      <c r="G271" s="310" t="s">
        <v>914</v>
      </c>
      <c r="H271" s="113" t="s">
        <v>915</v>
      </c>
      <c r="I271" s="129"/>
      <c r="J271" s="129"/>
      <c r="K271" s="201">
        <v>800000</v>
      </c>
      <c r="L271" s="114" t="s">
        <v>238</v>
      </c>
      <c r="M271" s="114" t="s">
        <v>278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2"/>
        <v/>
      </c>
      <c r="AD271" s="198"/>
    </row>
    <row r="272" spans="1:30" ht="15.75" hidden="1" customHeight="1">
      <c r="A272" s="304" t="str">
        <f>IF(B272&lt;&gt;"",IF(AND(B272&gt;=_TM1,B272&lt;=_TM2,OR(TH!L272="1111",TH!M272="1111")),TH!D272,""),"")</f>
        <v/>
      </c>
      <c r="B272" s="11">
        <f t="shared" si="27"/>
        <v>2</v>
      </c>
      <c r="C272" s="111">
        <f t="shared" si="28"/>
        <v>42422</v>
      </c>
      <c r="D272" s="111" t="s">
        <v>1463</v>
      </c>
      <c r="E272" s="273">
        <v>42422</v>
      </c>
      <c r="F272" s="112" t="s">
        <v>1046</v>
      </c>
      <c r="G272" s="310" t="s">
        <v>916</v>
      </c>
      <c r="H272" s="113" t="s">
        <v>531</v>
      </c>
      <c r="I272" s="129">
        <v>850</v>
      </c>
      <c r="J272" s="129">
        <v>32500</v>
      </c>
      <c r="K272" s="201">
        <f>ROUND(I272*J272,0)</f>
        <v>27625000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2"/>
        <v/>
      </c>
      <c r="AD272" s="198"/>
    </row>
    <row r="273" spans="1:30" ht="15.75" hidden="1" customHeight="1">
      <c r="A273" s="304" t="str">
        <f>IF(B273&lt;&gt;"",IF(AND(B273&gt;=_TM1,B273&lt;=_TM2,OR(TH!L273="1111",TH!M273="1111")),TH!D273,""),"")</f>
        <v/>
      </c>
      <c r="B273" s="11">
        <f t="shared" si="27"/>
        <v>2</v>
      </c>
      <c r="C273" s="111">
        <f t="shared" si="28"/>
        <v>42422</v>
      </c>
      <c r="D273" s="111" t="s">
        <v>1463</v>
      </c>
      <c r="E273" s="273">
        <v>42422</v>
      </c>
      <c r="F273" s="112" t="s">
        <v>1047</v>
      </c>
      <c r="G273" s="310" t="s">
        <v>916</v>
      </c>
      <c r="H273" s="113" t="s">
        <v>531</v>
      </c>
      <c r="I273" s="129">
        <v>850</v>
      </c>
      <c r="J273" s="129">
        <v>31700</v>
      </c>
      <c r="K273" s="201">
        <f>ROUND(I273*J273,0)</f>
        <v>26945000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2"/>
        <v/>
      </c>
      <c r="AD273" s="198"/>
    </row>
    <row r="274" spans="1:30" ht="15.75" hidden="1" customHeight="1">
      <c r="A274" s="304" t="str">
        <f>IF(B274&lt;&gt;"",IF(AND(B274&gt;=_TM1,B274&lt;=_TM2,OR(TH!L274="1111",TH!M274="1111")),TH!D274,""),"")</f>
        <v/>
      </c>
      <c r="B274" s="11">
        <f t="shared" si="27"/>
        <v>2</v>
      </c>
      <c r="C274" s="111">
        <f t="shared" si="28"/>
        <v>42422</v>
      </c>
      <c r="D274" s="111" t="s">
        <v>1463</v>
      </c>
      <c r="E274" s="273">
        <v>42422</v>
      </c>
      <c r="F274" s="140" t="s">
        <v>322</v>
      </c>
      <c r="G274" s="310" t="s">
        <v>916</v>
      </c>
      <c r="H274" s="113" t="s">
        <v>531</v>
      </c>
      <c r="I274" s="129">
        <v>3000</v>
      </c>
      <c r="J274" s="129">
        <v>15000</v>
      </c>
      <c r="K274" s="201">
        <f>ROUND(I274*J274,0)</f>
        <v>45000000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2"/>
        <v/>
      </c>
      <c r="AD274" s="198"/>
    </row>
    <row r="275" spans="1:30" ht="15.75" hidden="1" customHeight="1">
      <c r="A275" s="304" t="str">
        <f>IF(B275&lt;&gt;"",IF(AND(B275&gt;=_TM1,B275&lt;=_TM2,OR(TH!L275="1111",TH!M275="1111")),TH!D275,""),"")</f>
        <v/>
      </c>
      <c r="B275" s="11">
        <f t="shared" si="27"/>
        <v>2</v>
      </c>
      <c r="C275" s="111">
        <f t="shared" si="28"/>
        <v>42422</v>
      </c>
      <c r="D275" s="111" t="s">
        <v>1463</v>
      </c>
      <c r="E275" s="273">
        <v>42422</v>
      </c>
      <c r="F275" s="140" t="s">
        <v>321</v>
      </c>
      <c r="G275" s="310" t="s">
        <v>916</v>
      </c>
      <c r="H275" s="113" t="s">
        <v>531</v>
      </c>
      <c r="I275" s="129">
        <v>3000</v>
      </c>
      <c r="J275" s="129">
        <v>16500</v>
      </c>
      <c r="K275" s="201">
        <f>ROUND(I275*J275,0)</f>
        <v>49500000</v>
      </c>
      <c r="L275" s="114" t="s">
        <v>238</v>
      </c>
      <c r="M275" s="114" t="s">
        <v>162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2"/>
        <v/>
      </c>
    </row>
    <row r="276" spans="1:30" ht="15.75" hidden="1" customHeight="1">
      <c r="A276" s="304" t="str">
        <f>IF(B276&lt;&gt;"",IF(AND(B276&gt;=_TM1,B276&lt;=_TM2,OR(TH!L276="1111",TH!M276="1111")),TH!D276,""),"")</f>
        <v/>
      </c>
      <c r="B276" s="11">
        <f t="shared" si="27"/>
        <v>2</v>
      </c>
      <c r="C276" s="111">
        <f t="shared" si="28"/>
        <v>42422</v>
      </c>
      <c r="D276" s="111" t="s">
        <v>1463</v>
      </c>
      <c r="E276" s="273">
        <v>42422</v>
      </c>
      <c r="F276" s="112" t="s">
        <v>332</v>
      </c>
      <c r="G276" s="310" t="s">
        <v>916</v>
      </c>
      <c r="H276" s="113" t="s">
        <v>531</v>
      </c>
      <c r="I276" s="129"/>
      <c r="J276" s="129"/>
      <c r="K276" s="201">
        <v>14907000</v>
      </c>
      <c r="L276" s="114" t="s">
        <v>238</v>
      </c>
      <c r="M276" s="114" t="s">
        <v>278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2"/>
        <v/>
      </c>
    </row>
    <row r="277" spans="1:30" ht="15.75" hidden="1" customHeight="1">
      <c r="A277" s="304" t="str">
        <f>IF(B277&lt;&gt;"",IF(AND(B277&gt;=_TM1,B277&lt;=_TM2,OR(TH!L277="1111",TH!M277="1111")),TH!D277,""),"")</f>
        <v/>
      </c>
      <c r="B277" s="11">
        <f t="shared" si="27"/>
        <v>2</v>
      </c>
      <c r="C277" s="111">
        <f t="shared" si="28"/>
        <v>42423</v>
      </c>
      <c r="D277" s="111" t="s">
        <v>1464</v>
      </c>
      <c r="E277" s="273">
        <v>42423</v>
      </c>
      <c r="F277" s="112" t="s">
        <v>815</v>
      </c>
      <c r="G277" s="310" t="s">
        <v>917</v>
      </c>
      <c r="H277" s="4" t="s">
        <v>892</v>
      </c>
      <c r="I277" s="129">
        <v>200</v>
      </c>
      <c r="J277" s="129">
        <v>14266</v>
      </c>
      <c r="K277" s="201">
        <f>ROUND(I277*J277,0)</f>
        <v>2853200</v>
      </c>
      <c r="L277" s="114" t="s">
        <v>238</v>
      </c>
      <c r="M277" s="114" t="s">
        <v>162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2"/>
        <v/>
      </c>
    </row>
    <row r="278" spans="1:30" ht="15.75" hidden="1" customHeight="1">
      <c r="A278" s="304" t="str">
        <f>IF(B278&lt;&gt;"",IF(AND(B278&gt;=_TM1,B278&lt;=_TM2,OR(TH!L278="1111",TH!M278="1111")),TH!D278,""),"")</f>
        <v/>
      </c>
      <c r="B278" s="11">
        <f t="shared" si="27"/>
        <v>2</v>
      </c>
      <c r="C278" s="111">
        <f t="shared" si="28"/>
        <v>42423</v>
      </c>
      <c r="D278" s="111" t="s">
        <v>1464</v>
      </c>
      <c r="E278" s="273">
        <v>42423</v>
      </c>
      <c r="F278" s="112" t="s">
        <v>332</v>
      </c>
      <c r="G278" s="310" t="s">
        <v>917</v>
      </c>
      <c r="H278" s="4" t="s">
        <v>892</v>
      </c>
      <c r="I278" s="129"/>
      <c r="J278" s="129"/>
      <c r="K278" s="201">
        <v>285320</v>
      </c>
      <c r="L278" s="114" t="s">
        <v>238</v>
      </c>
      <c r="M278" s="114" t="s">
        <v>278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/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2"/>
        <v/>
      </c>
    </row>
    <row r="279" spans="1:30" ht="15.75" hidden="1" customHeight="1">
      <c r="A279" s="304" t="str">
        <f>IF(B279&lt;&gt;"",IF(AND(B279&gt;=_TM1,B279&lt;=_TM2,OR(TH!L279="1111",TH!M279="1111")),TH!D279,""),"")</f>
        <v/>
      </c>
      <c r="B279" s="11">
        <f t="shared" si="27"/>
        <v>2</v>
      </c>
      <c r="C279" s="111">
        <f t="shared" si="28"/>
        <v>42423</v>
      </c>
      <c r="D279" s="111" t="s">
        <v>2130</v>
      </c>
      <c r="E279" s="273">
        <v>42423</v>
      </c>
      <c r="F279" s="112" t="s">
        <v>708</v>
      </c>
      <c r="G279" s="310" t="s">
        <v>2102</v>
      </c>
      <c r="H279" s="4" t="s">
        <v>892</v>
      </c>
      <c r="I279" s="129"/>
      <c r="J279" s="129"/>
      <c r="K279" s="201">
        <v>4232360</v>
      </c>
      <c r="L279" s="114" t="s">
        <v>45</v>
      </c>
      <c r="M279" s="114" t="s">
        <v>238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>x</v>
      </c>
      <c r="Q279" s="24" t="str">
        <f>IF(AND($M279=$O$7,$B279&lt;'111'!$N$11),"x","")</f>
        <v/>
      </c>
      <c r="R279" s="24" t="str">
        <f>IF(ISERROR(FIND('112'!$M$9,G279,1)),"",IF((AND(FIND('112'!$M$9,G279,1)&gt;=1,$B279&gt;='112'!$N$8,$B279&lt;='112'!$O$8,OR($L279='112'!$I$6,$M279='112'!$I$6))),"x",""))</f>
        <v/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  <c r="AA279" s="198" t="str">
        <f t="shared" si="32"/>
        <v/>
      </c>
    </row>
    <row r="280" spans="1:30" ht="15.75" hidden="1" customHeight="1">
      <c r="A280" s="304" t="str">
        <f>IF(B280&lt;&gt;"",IF(AND(B280&gt;=_TM1,B280&lt;=_TM2,OR(TH!L280="1111",TH!M280="1111")),TH!D280,""),"")</f>
        <v/>
      </c>
      <c r="B280" s="11">
        <f t="shared" ref="B280:B343" si="33">IF(C280&lt;&gt;"",MONTH(C280),"")</f>
        <v>2</v>
      </c>
      <c r="C280" s="12">
        <f t="shared" ref="C280:C343" si="34">E280</f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25000000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hidden="1" customHeight="1">
      <c r="A281" s="304" t="str">
        <f>IF(B281&lt;&gt;"",IF(AND(B281&gt;=_TM1,B281&lt;=_TM2,OR(TH!L281="1111",TH!M281="1111")),TH!D281,""),"")</f>
        <v/>
      </c>
      <c r="B281" s="11">
        <f t="shared" si="33"/>
        <v>2</v>
      </c>
      <c r="C281" s="12">
        <f t="shared" si="34"/>
        <v>42424</v>
      </c>
      <c r="D281" s="12" t="s">
        <v>2131</v>
      </c>
      <c r="E281" s="264">
        <v>42424</v>
      </c>
      <c r="F281" s="15" t="s">
        <v>707</v>
      </c>
      <c r="G281" s="309" t="s">
        <v>705</v>
      </c>
      <c r="H281" s="4" t="s">
        <v>706</v>
      </c>
      <c r="I281" s="267"/>
      <c r="J281" s="129"/>
      <c r="K281" s="201">
        <v>50000</v>
      </c>
      <c r="L281" s="14" t="s">
        <v>24</v>
      </c>
      <c r="M281" s="14" t="s">
        <v>45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>x</v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hidden="1" customHeight="1">
      <c r="A282" s="304" t="str">
        <f>IF(B282&lt;&gt;"",IF(AND(B282&gt;=_TM1,B282&lt;=_TM2,OR(TH!L282="1111",TH!M282="1111")),TH!D282,""),"")</f>
        <v/>
      </c>
      <c r="B282" s="11">
        <f t="shared" si="33"/>
        <v>2</v>
      </c>
      <c r="C282" s="12">
        <f t="shared" si="34"/>
        <v>42424</v>
      </c>
      <c r="D282" s="12" t="s">
        <v>704</v>
      </c>
      <c r="E282" s="264">
        <v>42424</v>
      </c>
      <c r="F282" s="15" t="s">
        <v>708</v>
      </c>
      <c r="G282" s="309" t="s">
        <v>705</v>
      </c>
      <c r="H282" s="113" t="s">
        <v>547</v>
      </c>
      <c r="I282" s="129"/>
      <c r="J282" s="129"/>
      <c r="K282" s="201">
        <v>21965374</v>
      </c>
      <c r="L282" s="14" t="s">
        <v>24</v>
      </c>
      <c r="M282" s="14" t="s">
        <v>238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hidden="1" customHeight="1">
      <c r="A283" s="304" t="str">
        <f>IF(B283&lt;&gt;"",IF(AND(B283&gt;=_TM1,B283&lt;=_TM2,OR(TH!L283="1111",TH!M283="1111")),TH!D283,""),"")</f>
        <v/>
      </c>
      <c r="B283" s="11">
        <f t="shared" si="33"/>
        <v>2</v>
      </c>
      <c r="C283" s="12">
        <f t="shared" si="34"/>
        <v>42424</v>
      </c>
      <c r="D283" s="12" t="s">
        <v>711</v>
      </c>
      <c r="E283" s="264">
        <v>42424</v>
      </c>
      <c r="F283" s="112" t="s">
        <v>712</v>
      </c>
      <c r="G283" s="309" t="s">
        <v>705</v>
      </c>
      <c r="H283" s="113" t="s">
        <v>299</v>
      </c>
      <c r="I283" s="129"/>
      <c r="J283" s="129"/>
      <c r="K283" s="201">
        <v>25022000</v>
      </c>
      <c r="L283" s="14" t="s">
        <v>8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/>
    </row>
    <row r="284" spans="1:30" ht="15.75" hidden="1" customHeight="1">
      <c r="A284" s="304" t="str">
        <f>IF(B284&lt;&gt;"",IF(AND(B284&gt;=_TM1,B284&lt;=_TM2,OR(TH!L284="1111",TH!M284="1111")),TH!D284,""),"")</f>
        <v/>
      </c>
      <c r="B284" s="11">
        <f t="shared" si="33"/>
        <v>2</v>
      </c>
      <c r="C284" s="12">
        <f t="shared" si="34"/>
        <v>42424</v>
      </c>
      <c r="D284" s="12" t="s">
        <v>711</v>
      </c>
      <c r="E284" s="264">
        <v>42424</v>
      </c>
      <c r="F284" s="15" t="s">
        <v>761</v>
      </c>
      <c r="G284" s="309" t="s">
        <v>705</v>
      </c>
      <c r="H284" s="4"/>
      <c r="I284" s="129"/>
      <c r="J284" s="129"/>
      <c r="K284" s="201">
        <v>20000</v>
      </c>
      <c r="L284" s="14" t="s">
        <v>81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hidden="1" customHeight="1">
      <c r="A285" s="304" t="str">
        <f>IF(B285&lt;&gt;"",IF(AND(B285&gt;=_TM1,B285&lt;=_TM2,OR(TH!L285="1111",TH!M285="1111")),TH!D285,""),"")</f>
        <v/>
      </c>
      <c r="B285" s="11">
        <f t="shared" si="33"/>
        <v>2</v>
      </c>
      <c r="C285" s="12">
        <f t="shared" si="34"/>
        <v>42424</v>
      </c>
      <c r="D285" s="12" t="s">
        <v>711</v>
      </c>
      <c r="E285" s="264">
        <v>42424</v>
      </c>
      <c r="F285" s="15" t="s">
        <v>967</v>
      </c>
      <c r="G285" s="309" t="s">
        <v>705</v>
      </c>
      <c r="H285" s="4"/>
      <c r="I285" s="129"/>
      <c r="J285" s="129"/>
      <c r="K285" s="201">
        <v>2000</v>
      </c>
      <c r="L285" s="14" t="s">
        <v>9</v>
      </c>
      <c r="M285" s="14" t="s">
        <v>24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>x</v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2</v>
      </c>
    </row>
    <row r="286" spans="1:30" ht="15.75" hidden="1" customHeight="1">
      <c r="A286" s="304" t="str">
        <f>IF(B286&lt;&gt;"",IF(AND(B286&gt;=_TM1,B286&lt;=_TM2,OR(TH!L286="1111",TH!M286="1111")),TH!D286,""),"")</f>
        <v/>
      </c>
      <c r="B286" s="11">
        <f t="shared" si="33"/>
        <v>2</v>
      </c>
      <c r="C286" s="111">
        <f t="shared" si="34"/>
        <v>42424</v>
      </c>
      <c r="D286" s="12" t="s">
        <v>1515</v>
      </c>
      <c r="E286" s="409">
        <v>42424</v>
      </c>
      <c r="F286" s="112" t="s">
        <v>823</v>
      </c>
      <c r="G286" s="313" t="s">
        <v>822</v>
      </c>
      <c r="H286" s="113" t="s">
        <v>299</v>
      </c>
      <c r="I286" s="129">
        <v>500</v>
      </c>
      <c r="J286" s="129">
        <v>17334</v>
      </c>
      <c r="K286" s="201">
        <f t="shared" ref="K286:K289" si="35">ROUND(I286*J286,0)</f>
        <v>8667000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hidden="1" customHeight="1">
      <c r="A287" s="304" t="str">
        <f>IF(B287&lt;&gt;"",IF(AND(B287&gt;=_TM1,B287&lt;=_TM2,OR(TH!L287="1111",TH!M287="1111")),TH!D287,""),"")</f>
        <v/>
      </c>
      <c r="B287" s="11">
        <f t="shared" si="33"/>
        <v>2</v>
      </c>
      <c r="C287" s="111">
        <f t="shared" si="34"/>
        <v>42424</v>
      </c>
      <c r="D287" s="12" t="s">
        <v>1515</v>
      </c>
      <c r="E287" s="409">
        <v>42424</v>
      </c>
      <c r="F287" s="112" t="s">
        <v>551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5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hidden="1" customHeight="1">
      <c r="A288" s="304" t="str">
        <f>IF(B288&lt;&gt;"",IF(AND(B288&gt;=_TM1,B288&lt;=_TM2,OR(TH!L288="1111",TH!M288="1111")),TH!D288,""),"")</f>
        <v/>
      </c>
      <c r="B288" s="11">
        <f t="shared" si="33"/>
        <v>2</v>
      </c>
      <c r="C288" s="111">
        <f t="shared" si="34"/>
        <v>42424</v>
      </c>
      <c r="D288" s="12" t="s">
        <v>1515</v>
      </c>
      <c r="E288" s="409">
        <v>42424</v>
      </c>
      <c r="F288" s="112" t="s">
        <v>623</v>
      </c>
      <c r="G288" s="313" t="s">
        <v>822</v>
      </c>
      <c r="H288" s="113" t="s">
        <v>299</v>
      </c>
      <c r="I288" s="129">
        <v>1000</v>
      </c>
      <c r="J288" s="129">
        <v>763</v>
      </c>
      <c r="K288" s="201">
        <f t="shared" si="35"/>
        <v>763000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hidden="1" customHeight="1">
      <c r="A289" s="304" t="str">
        <f>IF(B289&lt;&gt;"",IF(AND(B289&gt;=_TM1,B289&lt;=_TM2,OR(TH!L289="1111",TH!M289="1111")),TH!D289,""),"")</f>
        <v/>
      </c>
      <c r="B289" s="11">
        <f t="shared" si="33"/>
        <v>2</v>
      </c>
      <c r="C289" s="111">
        <f t="shared" si="34"/>
        <v>42424</v>
      </c>
      <c r="D289" s="12" t="s">
        <v>1515</v>
      </c>
      <c r="E289" s="409">
        <v>42424</v>
      </c>
      <c r="F289" s="112" t="s">
        <v>824</v>
      </c>
      <c r="G289" s="313" t="s">
        <v>822</v>
      </c>
      <c r="H289" s="113" t="s">
        <v>299</v>
      </c>
      <c r="I289" s="129">
        <v>200</v>
      </c>
      <c r="J289" s="129">
        <v>6750</v>
      </c>
      <c r="K289" s="201">
        <f t="shared" si="35"/>
        <v>1350000</v>
      </c>
      <c r="L289" s="202" t="s">
        <v>726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  <c r="AA289" s="198" t="str">
        <f>IF(VLOOKUP(F289,NXT!$B$12:$B$973,1,0)=F289,"","x")</f>
        <v/>
      </c>
    </row>
    <row r="290" spans="1:27" ht="15.75" hidden="1" customHeight="1">
      <c r="A290" s="304" t="str">
        <f>IF(B290&lt;&gt;"",IF(AND(B290&gt;=_TM1,B290&lt;=_TM2,OR(TH!L290="1111",TH!M290="1111")),TH!D290,""),"")</f>
        <v/>
      </c>
      <c r="B290" s="11">
        <f t="shared" si="33"/>
        <v>2</v>
      </c>
      <c r="C290" s="111">
        <f t="shared" si="34"/>
        <v>42424</v>
      </c>
      <c r="D290" s="12" t="s">
        <v>1515</v>
      </c>
      <c r="E290" s="409">
        <v>42424</v>
      </c>
      <c r="F290" s="112" t="s">
        <v>332</v>
      </c>
      <c r="G290" s="313" t="s">
        <v>822</v>
      </c>
      <c r="H290" s="113" t="s">
        <v>299</v>
      </c>
      <c r="I290" s="129"/>
      <c r="J290" s="129"/>
      <c r="K290" s="201">
        <v>1154300</v>
      </c>
      <c r="L290" s="202" t="s">
        <v>9</v>
      </c>
      <c r="M290" s="202" t="s">
        <v>8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/>
      </c>
      <c r="R290" s="24" t="str">
        <f>IF(ISERROR(FIND('112'!$M$9,G290,1)),"",IF((AND(FIND('112'!$M$9,G290,1)&gt;=1,$B290&gt;='112'!$N$8,$B290&lt;='112'!$O$8,OR($L290='112'!$I$6,$M290='112'!$I$6))),"x",""))</f>
        <v/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>
        <v>1</v>
      </c>
    </row>
    <row r="291" spans="1:27" ht="15.75" hidden="1" customHeight="1">
      <c r="A291" s="304" t="str">
        <f>IF(B291&lt;&gt;"",IF(AND(B291&gt;=_TM1,B291&lt;=_TM2,OR(TH!L291="1111",TH!M291="1111")),TH!D291,""),"")</f>
        <v/>
      </c>
      <c r="B291" s="11">
        <f t="shared" si="33"/>
        <v>2</v>
      </c>
      <c r="C291" s="12">
        <f t="shared" si="34"/>
        <v>42425</v>
      </c>
      <c r="D291" s="12" t="s">
        <v>2133</v>
      </c>
      <c r="E291" s="264">
        <v>42425</v>
      </c>
      <c r="F291" s="15" t="s">
        <v>707</v>
      </c>
      <c r="G291" s="309" t="s">
        <v>705</v>
      </c>
      <c r="H291" s="4" t="s">
        <v>706</v>
      </c>
      <c r="I291" s="129"/>
      <c r="J291" s="129"/>
      <c r="K291" s="201">
        <v>5100000</v>
      </c>
      <c r="L291" s="14" t="s">
        <v>24</v>
      </c>
      <c r="M291" s="14" t="s">
        <v>45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>x</v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/>
    </row>
    <row r="292" spans="1:27" ht="15.75" hidden="1" customHeight="1">
      <c r="A292" s="304" t="str">
        <f>IF(B292&lt;&gt;"",IF(AND(B292&gt;=_TM1,B292&lt;=_TM2,OR(TH!L292="1111",TH!M292="1111")),TH!D292,""),"")</f>
        <v/>
      </c>
      <c r="B292" s="11">
        <f t="shared" si="33"/>
        <v>2</v>
      </c>
      <c r="C292" s="12">
        <f t="shared" si="34"/>
        <v>42425</v>
      </c>
      <c r="D292" s="12" t="s">
        <v>711</v>
      </c>
      <c r="E292" s="264">
        <v>42425</v>
      </c>
      <c r="F292" s="15" t="s">
        <v>716</v>
      </c>
      <c r="G292" s="309" t="s">
        <v>705</v>
      </c>
      <c r="H292" s="4"/>
      <c r="I292" s="129"/>
      <c r="J292" s="129"/>
      <c r="K292" s="201">
        <v>10000</v>
      </c>
      <c r="L292" s="14" t="s">
        <v>81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hidden="1" customHeight="1">
      <c r="A293" s="304" t="str">
        <f>IF(B293&lt;&gt;"",IF(AND(B293&gt;=_TM1,B293&lt;=_TM2,OR(TH!L293="1111",TH!M293="1111")),TH!D293,""),"")</f>
        <v/>
      </c>
      <c r="B293" s="11">
        <f t="shared" si="33"/>
        <v>2</v>
      </c>
      <c r="C293" s="12">
        <f t="shared" si="34"/>
        <v>42425</v>
      </c>
      <c r="D293" s="12" t="s">
        <v>711</v>
      </c>
      <c r="E293" s="264">
        <v>42425</v>
      </c>
      <c r="F293" s="15" t="s">
        <v>717</v>
      </c>
      <c r="G293" s="309" t="s">
        <v>705</v>
      </c>
      <c r="H293" s="4"/>
      <c r="I293" s="129"/>
      <c r="J293" s="129"/>
      <c r="K293" s="201">
        <v>1000</v>
      </c>
      <c r="L293" s="14" t="s">
        <v>9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/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>
        <v>2</v>
      </c>
    </row>
    <row r="294" spans="1:27" ht="15.75" hidden="1" customHeight="1">
      <c r="A294" s="304" t="str">
        <f>IF(B294&lt;&gt;"",IF(AND(B294&gt;=_TM1,B294&lt;=_TM2,OR(TH!L294="1111",TH!M294="1111")),TH!D294,""),"")</f>
        <v/>
      </c>
      <c r="B294" s="11">
        <f t="shared" si="33"/>
        <v>2</v>
      </c>
      <c r="C294" s="12">
        <f t="shared" si="34"/>
        <v>42425</v>
      </c>
      <c r="D294" s="12" t="s">
        <v>2132</v>
      </c>
      <c r="E294" s="264">
        <v>42425</v>
      </c>
      <c r="F294" s="112" t="s">
        <v>712</v>
      </c>
      <c r="G294" s="309" t="s">
        <v>705</v>
      </c>
      <c r="H294" s="4" t="s">
        <v>706</v>
      </c>
      <c r="I294" s="129"/>
      <c r="J294" s="129"/>
      <c r="K294" s="201">
        <v>6900000</v>
      </c>
      <c r="L294" s="14" t="s">
        <v>45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>x</v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hidden="1" customHeight="1">
      <c r="A295" s="304" t="str">
        <f>IF(B295&lt;&gt;"",IF(AND(B295&gt;=_TM1,B295&lt;=_TM2,OR(TH!L295="1111",TH!M295="1111")),TH!D295,""),"")</f>
        <v/>
      </c>
      <c r="B295" s="11">
        <f t="shared" si="33"/>
        <v>2</v>
      </c>
      <c r="C295" s="12">
        <f t="shared" si="34"/>
        <v>42425</v>
      </c>
      <c r="D295" s="12" t="s">
        <v>711</v>
      </c>
      <c r="E295" s="264">
        <v>42425</v>
      </c>
      <c r="F295" s="112" t="s">
        <v>713</v>
      </c>
      <c r="G295" s="309" t="s">
        <v>705</v>
      </c>
      <c r="H295" s="113" t="s">
        <v>299</v>
      </c>
      <c r="I295" s="129"/>
      <c r="J295" s="129"/>
      <c r="K295" s="201">
        <v>20022000</v>
      </c>
      <c r="L295" s="14" t="s">
        <v>8</v>
      </c>
      <c r="M295" s="14" t="s">
        <v>24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>x</v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/>
    </row>
    <row r="296" spans="1:27" ht="15.75" hidden="1" customHeight="1">
      <c r="A296" s="304" t="str">
        <f>IF(B296&lt;&gt;"",IF(AND(B296&gt;=_TM1,B296&lt;=_TM2,OR(TH!L296="1111",TH!M296="1111")),TH!D296,""),"")</f>
        <v/>
      </c>
      <c r="B296" s="11">
        <f t="shared" si="33"/>
        <v>2</v>
      </c>
      <c r="C296" s="111">
        <f t="shared" si="34"/>
        <v>42425</v>
      </c>
      <c r="D296" s="12" t="s">
        <v>1516</v>
      </c>
      <c r="E296" s="409">
        <v>42425</v>
      </c>
      <c r="F296" s="112" t="s">
        <v>865</v>
      </c>
      <c r="G296" s="313" t="s">
        <v>864</v>
      </c>
      <c r="H296" s="113" t="s">
        <v>316</v>
      </c>
      <c r="I296" s="129">
        <v>3</v>
      </c>
      <c r="J296" s="129">
        <v>23765</v>
      </c>
      <c r="K296" s="201">
        <f t="shared" ref="K296:K323" si="36">ROUND(I296*J296,0)</f>
        <v>71295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hidden="1" customHeight="1">
      <c r="A297" s="304" t="str">
        <f>IF(B297&lt;&gt;"",IF(AND(B297&gt;=_TM1,B297&lt;=_TM2,OR(TH!L297="1111",TH!M297="1111")),TH!D297,""),"")</f>
        <v/>
      </c>
      <c r="B297" s="11">
        <f t="shared" si="33"/>
        <v>2</v>
      </c>
      <c r="C297" s="111">
        <f t="shared" si="34"/>
        <v>42425</v>
      </c>
      <c r="D297" s="12" t="s">
        <v>1516</v>
      </c>
      <c r="E297" s="409">
        <v>42425</v>
      </c>
      <c r="F297" s="112" t="s">
        <v>866</v>
      </c>
      <c r="G297" s="313" t="s">
        <v>864</v>
      </c>
      <c r="H297" s="113" t="s">
        <v>316</v>
      </c>
      <c r="I297" s="129">
        <v>24</v>
      </c>
      <c r="J297" s="129">
        <v>8755</v>
      </c>
      <c r="K297" s="201">
        <f t="shared" si="36"/>
        <v>210120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hidden="1" customHeight="1">
      <c r="A298" s="304" t="str">
        <f>IF(B298&lt;&gt;"",IF(AND(B298&gt;=_TM1,B298&lt;=_TM2,OR(TH!L298="1111",TH!M298="1111")),TH!D298,""),"")</f>
        <v/>
      </c>
      <c r="B298" s="11">
        <f t="shared" si="33"/>
        <v>2</v>
      </c>
      <c r="C298" s="111">
        <f t="shared" si="34"/>
        <v>42425</v>
      </c>
      <c r="D298" s="12" t="s">
        <v>1516</v>
      </c>
      <c r="E298" s="409">
        <v>42425</v>
      </c>
      <c r="F298" s="112" t="s">
        <v>867</v>
      </c>
      <c r="G298" s="313" t="s">
        <v>864</v>
      </c>
      <c r="H298" s="113" t="s">
        <v>316</v>
      </c>
      <c r="I298" s="129">
        <v>20</v>
      </c>
      <c r="J298" s="129">
        <v>11999</v>
      </c>
      <c r="K298" s="201">
        <f t="shared" si="36"/>
        <v>239980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hidden="1" customHeight="1">
      <c r="A299" s="304" t="str">
        <f>IF(B299&lt;&gt;"",IF(AND(B299&gt;=_TM1,B299&lt;=_TM2,OR(TH!L299="1111",TH!M299="1111")),TH!D299,""),"")</f>
        <v/>
      </c>
      <c r="B299" s="11">
        <f t="shared" si="33"/>
        <v>2</v>
      </c>
      <c r="C299" s="111">
        <f t="shared" si="34"/>
        <v>42425</v>
      </c>
      <c r="D299" s="12" t="s">
        <v>1516</v>
      </c>
      <c r="E299" s="409">
        <v>42425</v>
      </c>
      <c r="F299" s="112" t="s">
        <v>868</v>
      </c>
      <c r="G299" s="313" t="s">
        <v>864</v>
      </c>
      <c r="H299" s="113" t="s">
        <v>316</v>
      </c>
      <c r="I299" s="129">
        <v>15</v>
      </c>
      <c r="J299" s="129">
        <v>31128</v>
      </c>
      <c r="K299" s="201">
        <f t="shared" si="36"/>
        <v>466920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hidden="1" customHeight="1">
      <c r="A300" s="304" t="str">
        <f>IF(B300&lt;&gt;"",IF(AND(B300&gt;=_TM1,B300&lt;=_TM2,OR(TH!L300="1111",TH!M300="1111")),TH!D300,""),"")</f>
        <v/>
      </c>
      <c r="B300" s="11">
        <f t="shared" si="33"/>
        <v>2</v>
      </c>
      <c r="C300" s="111">
        <f t="shared" si="34"/>
        <v>42425</v>
      </c>
      <c r="D300" s="12" t="s">
        <v>1516</v>
      </c>
      <c r="E300" s="409">
        <v>42425</v>
      </c>
      <c r="F300" s="112" t="s">
        <v>869</v>
      </c>
      <c r="G300" s="313" t="s">
        <v>864</v>
      </c>
      <c r="H300" s="113" t="s">
        <v>316</v>
      </c>
      <c r="I300" s="129">
        <v>6</v>
      </c>
      <c r="J300" s="129">
        <v>4474</v>
      </c>
      <c r="K300" s="201">
        <f t="shared" si="36"/>
        <v>26844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hidden="1" customHeight="1">
      <c r="A301" s="304" t="str">
        <f>IF(B301&lt;&gt;"",IF(AND(B301&gt;=_TM1,B301&lt;=_TM2,OR(TH!L301="1111",TH!M301="1111")),TH!D301,""),"")</f>
        <v/>
      </c>
      <c r="B301" s="11">
        <f t="shared" si="33"/>
        <v>2</v>
      </c>
      <c r="C301" s="111">
        <f t="shared" si="34"/>
        <v>42425</v>
      </c>
      <c r="D301" s="12" t="s">
        <v>1516</v>
      </c>
      <c r="E301" s="409">
        <v>42425</v>
      </c>
      <c r="F301" s="112" t="s">
        <v>870</v>
      </c>
      <c r="G301" s="313" t="s">
        <v>864</v>
      </c>
      <c r="H301" s="113" t="s">
        <v>316</v>
      </c>
      <c r="I301" s="129">
        <v>6</v>
      </c>
      <c r="J301" s="129">
        <v>6480</v>
      </c>
      <c r="K301" s="201">
        <f t="shared" si="36"/>
        <v>38880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hidden="1" customHeight="1">
      <c r="A302" s="304" t="str">
        <f>IF(B302&lt;&gt;"",IF(AND(B302&gt;=_TM1,B302&lt;=_TM2,OR(TH!L302="1111",TH!M302="1111")),TH!D302,""),"")</f>
        <v/>
      </c>
      <c r="B302" s="11">
        <f t="shared" si="33"/>
        <v>2</v>
      </c>
      <c r="C302" s="111">
        <f t="shared" si="34"/>
        <v>42425</v>
      </c>
      <c r="D302" s="12" t="s">
        <v>1516</v>
      </c>
      <c r="E302" s="409">
        <v>42425</v>
      </c>
      <c r="F302" s="112" t="s">
        <v>871</v>
      </c>
      <c r="G302" s="313" t="s">
        <v>864</v>
      </c>
      <c r="H302" s="113" t="s">
        <v>316</v>
      </c>
      <c r="I302" s="129">
        <v>24</v>
      </c>
      <c r="J302" s="129">
        <v>20813</v>
      </c>
      <c r="K302" s="201">
        <f t="shared" si="36"/>
        <v>499512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hidden="1" customHeight="1">
      <c r="A303" s="304" t="str">
        <f>IF(B303&lt;&gt;"",IF(AND(B303&gt;=_TM1,B303&lt;=_TM2,OR(TH!L303="1111",TH!M303="1111")),TH!D303,""),"")</f>
        <v/>
      </c>
      <c r="B303" s="11">
        <f t="shared" si="33"/>
        <v>2</v>
      </c>
      <c r="C303" s="111">
        <f t="shared" si="34"/>
        <v>42425</v>
      </c>
      <c r="D303" s="12" t="s">
        <v>1516</v>
      </c>
      <c r="E303" s="409">
        <v>42425</v>
      </c>
      <c r="F303" s="112" t="s">
        <v>872</v>
      </c>
      <c r="G303" s="313" t="s">
        <v>864</v>
      </c>
      <c r="H303" s="113" t="s">
        <v>316</v>
      </c>
      <c r="I303" s="129">
        <v>60</v>
      </c>
      <c r="J303" s="129">
        <v>20256</v>
      </c>
      <c r="K303" s="201">
        <f t="shared" si="36"/>
        <v>1215360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hidden="1" customHeight="1">
      <c r="A304" s="304" t="str">
        <f>IF(B304&lt;&gt;"",IF(AND(B304&gt;=_TM1,B304&lt;=_TM2,OR(TH!L304="1111",TH!M304="1111")),TH!D304,""),"")</f>
        <v/>
      </c>
      <c r="B304" s="11">
        <f t="shared" si="33"/>
        <v>2</v>
      </c>
      <c r="C304" s="111">
        <f t="shared" si="34"/>
        <v>42425</v>
      </c>
      <c r="D304" s="12" t="s">
        <v>1516</v>
      </c>
      <c r="E304" s="409">
        <v>42425</v>
      </c>
      <c r="F304" s="112" t="s">
        <v>751</v>
      </c>
      <c r="G304" s="313" t="s">
        <v>864</v>
      </c>
      <c r="H304" s="113" t="s">
        <v>316</v>
      </c>
      <c r="I304" s="129">
        <v>30</v>
      </c>
      <c r="J304" s="129">
        <v>13567</v>
      </c>
      <c r="K304" s="201">
        <f t="shared" si="36"/>
        <v>407010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hidden="1" customHeight="1">
      <c r="A305" s="304" t="str">
        <f>IF(B305&lt;&gt;"",IF(AND(B305&gt;=_TM1,B305&lt;=_TM2,OR(TH!L305="1111",TH!M305="1111")),TH!D305,""),"")</f>
        <v/>
      </c>
      <c r="B305" s="11">
        <f t="shared" si="33"/>
        <v>2</v>
      </c>
      <c r="C305" s="111">
        <f t="shared" si="34"/>
        <v>42425</v>
      </c>
      <c r="D305" s="12" t="s">
        <v>1516</v>
      </c>
      <c r="E305" s="409">
        <v>42425</v>
      </c>
      <c r="F305" s="112" t="s">
        <v>413</v>
      </c>
      <c r="G305" s="313" t="s">
        <v>864</v>
      </c>
      <c r="H305" s="113" t="s">
        <v>316</v>
      </c>
      <c r="I305" s="129">
        <v>180</v>
      </c>
      <c r="J305" s="129">
        <v>37996</v>
      </c>
      <c r="K305" s="201">
        <f t="shared" si="36"/>
        <v>6839280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hidden="1" customHeight="1">
      <c r="A306" s="304" t="str">
        <f>IF(B306&lt;&gt;"",IF(AND(B306&gt;=_TM1,B306&lt;=_TM2,OR(TH!L306="1111",TH!M306="1111")),TH!D306,""),"")</f>
        <v/>
      </c>
      <c r="B306" s="11">
        <f t="shared" si="33"/>
        <v>2</v>
      </c>
      <c r="C306" s="111">
        <f t="shared" si="34"/>
        <v>42425</v>
      </c>
      <c r="D306" s="12" t="s">
        <v>1516</v>
      </c>
      <c r="E306" s="409">
        <v>42425</v>
      </c>
      <c r="F306" s="112" t="s">
        <v>873</v>
      </c>
      <c r="G306" s="313" t="s">
        <v>864</v>
      </c>
      <c r="H306" s="113" t="s">
        <v>316</v>
      </c>
      <c r="I306" s="129">
        <v>12</v>
      </c>
      <c r="J306" s="129">
        <v>41070</v>
      </c>
      <c r="K306" s="201">
        <f t="shared" si="36"/>
        <v>492840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hidden="1" customHeight="1">
      <c r="A307" s="304" t="str">
        <f>IF(B307&lt;&gt;"",IF(AND(B307&gt;=_TM1,B307&lt;=_TM2,OR(TH!L307="1111",TH!M307="1111")),TH!D307,""),"")</f>
        <v/>
      </c>
      <c r="B307" s="11">
        <f t="shared" si="33"/>
        <v>2</v>
      </c>
      <c r="C307" s="111">
        <f t="shared" si="34"/>
        <v>42425</v>
      </c>
      <c r="D307" s="12" t="s">
        <v>1516</v>
      </c>
      <c r="E307" s="409">
        <v>42425</v>
      </c>
      <c r="F307" s="112" t="s">
        <v>874</v>
      </c>
      <c r="G307" s="313" t="s">
        <v>864</v>
      </c>
      <c r="H307" s="113" t="s">
        <v>316</v>
      </c>
      <c r="I307" s="129">
        <v>4</v>
      </c>
      <c r="J307" s="129">
        <v>75973</v>
      </c>
      <c r="K307" s="201">
        <f t="shared" si="36"/>
        <v>303892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hidden="1" customHeight="1">
      <c r="A308" s="304" t="str">
        <f>IF(B308&lt;&gt;"",IF(AND(B308&gt;=_TM1,B308&lt;=_TM2,OR(TH!L308="1111",TH!M308="1111")),TH!D308,""),"")</f>
        <v/>
      </c>
      <c r="B308" s="11">
        <f t="shared" si="33"/>
        <v>2</v>
      </c>
      <c r="C308" s="111">
        <f t="shared" si="34"/>
        <v>42425</v>
      </c>
      <c r="D308" s="12" t="s">
        <v>1517</v>
      </c>
      <c r="E308" s="409">
        <v>42425</v>
      </c>
      <c r="F308" s="112" t="s">
        <v>874</v>
      </c>
      <c r="G308" s="313" t="s">
        <v>864</v>
      </c>
      <c r="H308" s="113" t="s">
        <v>316</v>
      </c>
      <c r="I308" s="129">
        <v>12</v>
      </c>
      <c r="J308" s="129">
        <v>51429</v>
      </c>
      <c r="K308" s="201">
        <f t="shared" si="36"/>
        <v>617148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hidden="1" customHeight="1">
      <c r="A309" s="304" t="str">
        <f>IF(B309&lt;&gt;"",IF(AND(B309&gt;=_TM1,B309&lt;=_TM2,OR(TH!L309="1111",TH!M309="1111")),TH!D309,""),"")</f>
        <v/>
      </c>
      <c r="B309" s="11">
        <f t="shared" si="33"/>
        <v>2</v>
      </c>
      <c r="C309" s="111">
        <f t="shared" si="34"/>
        <v>42425</v>
      </c>
      <c r="D309" s="12" t="s">
        <v>1517</v>
      </c>
      <c r="E309" s="409">
        <v>42425</v>
      </c>
      <c r="F309" s="112" t="s">
        <v>875</v>
      </c>
      <c r="G309" s="313" t="s">
        <v>864</v>
      </c>
      <c r="H309" s="113" t="s">
        <v>316</v>
      </c>
      <c r="I309" s="129">
        <v>8</v>
      </c>
      <c r="J309" s="129">
        <v>65909</v>
      </c>
      <c r="K309" s="201">
        <f t="shared" si="36"/>
        <v>527272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hidden="1" customHeight="1">
      <c r="A310" s="304" t="str">
        <f>IF(B310&lt;&gt;"",IF(AND(B310&gt;=_TM1,B310&lt;=_TM2,OR(TH!L310="1111",TH!M310="1111")),TH!D310,""),"")</f>
        <v/>
      </c>
      <c r="B310" s="11">
        <f t="shared" si="33"/>
        <v>2</v>
      </c>
      <c r="C310" s="111">
        <f t="shared" si="34"/>
        <v>42425</v>
      </c>
      <c r="D310" s="12" t="s">
        <v>1517</v>
      </c>
      <c r="E310" s="409">
        <v>42425</v>
      </c>
      <c r="F310" s="112" t="s">
        <v>876</v>
      </c>
      <c r="G310" s="313" t="s">
        <v>864</v>
      </c>
      <c r="H310" s="113" t="s">
        <v>316</v>
      </c>
      <c r="I310" s="129">
        <v>12</v>
      </c>
      <c r="J310" s="129">
        <v>51429</v>
      </c>
      <c r="K310" s="201">
        <f t="shared" si="36"/>
        <v>617148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hidden="1" customHeight="1">
      <c r="A311" s="304" t="str">
        <f>IF(B311&lt;&gt;"",IF(AND(B311&gt;=_TM1,B311&lt;=_TM2,OR(TH!L311="1111",TH!M311="1111")),TH!D311,""),"")</f>
        <v/>
      </c>
      <c r="B311" s="11">
        <f t="shared" si="33"/>
        <v>2</v>
      </c>
      <c r="C311" s="111">
        <f t="shared" si="34"/>
        <v>42425</v>
      </c>
      <c r="D311" s="12" t="s">
        <v>1517</v>
      </c>
      <c r="E311" s="409">
        <v>42425</v>
      </c>
      <c r="F311" s="112" t="s">
        <v>877</v>
      </c>
      <c r="G311" s="313" t="s">
        <v>864</v>
      </c>
      <c r="H311" s="113" t="s">
        <v>316</v>
      </c>
      <c r="I311" s="129">
        <v>4</v>
      </c>
      <c r="J311" s="129">
        <v>129138</v>
      </c>
      <c r="K311" s="201">
        <f t="shared" si="36"/>
        <v>516552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hidden="1" customHeight="1">
      <c r="A312" s="304" t="str">
        <f>IF(B312&lt;&gt;"",IF(AND(B312&gt;=_TM1,B312&lt;=_TM2,OR(TH!L312="1111",TH!M312="1111")),TH!D312,""),"")</f>
        <v/>
      </c>
      <c r="B312" s="11">
        <f t="shared" si="33"/>
        <v>2</v>
      </c>
      <c r="C312" s="111">
        <f t="shared" si="34"/>
        <v>42425</v>
      </c>
      <c r="D312" s="12" t="s">
        <v>1517</v>
      </c>
      <c r="E312" s="409">
        <v>42425</v>
      </c>
      <c r="F312" s="112" t="s">
        <v>878</v>
      </c>
      <c r="G312" s="313" t="s">
        <v>864</v>
      </c>
      <c r="H312" s="113" t="s">
        <v>316</v>
      </c>
      <c r="I312" s="129">
        <v>7</v>
      </c>
      <c r="J312" s="129">
        <v>42587</v>
      </c>
      <c r="K312" s="201">
        <f t="shared" si="36"/>
        <v>298109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hidden="1" customHeight="1">
      <c r="A313" s="304" t="str">
        <f>IF(B313&lt;&gt;"",IF(AND(B313&gt;=_TM1,B313&lt;=_TM2,OR(TH!L313="1111",TH!M313="1111")),TH!D313,""),"")</f>
        <v/>
      </c>
      <c r="B313" s="11">
        <f t="shared" si="33"/>
        <v>2</v>
      </c>
      <c r="C313" s="111">
        <f t="shared" si="34"/>
        <v>42425</v>
      </c>
      <c r="D313" s="12" t="s">
        <v>1517</v>
      </c>
      <c r="E313" s="409">
        <v>42425</v>
      </c>
      <c r="F313" s="112" t="s">
        <v>879</v>
      </c>
      <c r="G313" s="313" t="s">
        <v>864</v>
      </c>
      <c r="H313" s="113" t="s">
        <v>316</v>
      </c>
      <c r="I313" s="129">
        <v>8</v>
      </c>
      <c r="J313" s="129">
        <v>45861</v>
      </c>
      <c r="K313" s="201">
        <f t="shared" si="36"/>
        <v>366888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hidden="1" customHeight="1">
      <c r="A314" s="304" t="str">
        <f>IF(B314&lt;&gt;"",IF(AND(B314&gt;=_TM1,B314&lt;=_TM2,OR(TH!L314="1111",TH!M314="1111")),TH!D314,""),"")</f>
        <v/>
      </c>
      <c r="B314" s="11">
        <f t="shared" si="33"/>
        <v>2</v>
      </c>
      <c r="C314" s="111">
        <f t="shared" si="34"/>
        <v>42425</v>
      </c>
      <c r="D314" s="12" t="s">
        <v>1517</v>
      </c>
      <c r="E314" s="409">
        <v>42425</v>
      </c>
      <c r="F314" s="112" t="s">
        <v>880</v>
      </c>
      <c r="G314" s="313" t="s">
        <v>864</v>
      </c>
      <c r="H314" s="113" t="s">
        <v>316</v>
      </c>
      <c r="I314" s="129">
        <v>16</v>
      </c>
      <c r="J314" s="129">
        <v>64056</v>
      </c>
      <c r="K314" s="201">
        <f t="shared" si="36"/>
        <v>1024896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hidden="1" customHeight="1">
      <c r="A315" s="304" t="str">
        <f>IF(B315&lt;&gt;"",IF(AND(B315&gt;=_TM1,B315&lt;=_TM2,OR(TH!L315="1111",TH!M315="1111")),TH!D315,""),"")</f>
        <v/>
      </c>
      <c r="B315" s="11">
        <f t="shared" si="33"/>
        <v>2</v>
      </c>
      <c r="C315" s="111">
        <f t="shared" si="34"/>
        <v>42425</v>
      </c>
      <c r="D315" s="12" t="s">
        <v>1517</v>
      </c>
      <c r="E315" s="409">
        <v>42425</v>
      </c>
      <c r="F315" s="112" t="s">
        <v>881</v>
      </c>
      <c r="G315" s="313" t="s">
        <v>864</v>
      </c>
      <c r="H315" s="113" t="s">
        <v>316</v>
      </c>
      <c r="I315" s="129">
        <v>7</v>
      </c>
      <c r="J315" s="129">
        <v>59090</v>
      </c>
      <c r="K315" s="201">
        <f t="shared" si="36"/>
        <v>413630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hidden="1" customHeight="1">
      <c r="A316" s="304" t="str">
        <f>IF(B316&lt;&gt;"",IF(AND(B316&gt;=_TM1,B316&lt;=_TM2,OR(TH!L316="1111",TH!M316="1111")),TH!D316,""),"")</f>
        <v/>
      </c>
      <c r="B316" s="11">
        <f t="shared" si="33"/>
        <v>2</v>
      </c>
      <c r="C316" s="111">
        <f t="shared" si="34"/>
        <v>42425</v>
      </c>
      <c r="D316" s="12" t="s">
        <v>1517</v>
      </c>
      <c r="E316" s="409">
        <v>42425</v>
      </c>
      <c r="F316" s="112" t="s">
        <v>882</v>
      </c>
      <c r="G316" s="313" t="s">
        <v>864</v>
      </c>
      <c r="H316" s="113" t="s">
        <v>316</v>
      </c>
      <c r="I316" s="129">
        <v>4</v>
      </c>
      <c r="J316" s="129">
        <v>75477</v>
      </c>
      <c r="K316" s="201">
        <f t="shared" si="36"/>
        <v>301908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hidden="1" customHeight="1">
      <c r="A317" s="304" t="str">
        <f>IF(B317&lt;&gt;"",IF(AND(B317&gt;=_TM1,B317&lt;=_TM2,OR(TH!L317="1111",TH!M317="1111")),TH!D317,""),"")</f>
        <v/>
      </c>
      <c r="B317" s="11">
        <f t="shared" si="33"/>
        <v>2</v>
      </c>
      <c r="C317" s="111">
        <f t="shared" si="34"/>
        <v>42425</v>
      </c>
      <c r="D317" s="12" t="s">
        <v>1517</v>
      </c>
      <c r="E317" s="409">
        <v>42425</v>
      </c>
      <c r="F317" s="112" t="s">
        <v>366</v>
      </c>
      <c r="G317" s="313" t="s">
        <v>864</v>
      </c>
      <c r="H317" s="113" t="s">
        <v>316</v>
      </c>
      <c r="I317" s="129">
        <v>72</v>
      </c>
      <c r="J317" s="129">
        <v>7623</v>
      </c>
      <c r="K317" s="201">
        <f t="shared" si="36"/>
        <v>548856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hidden="1" customHeight="1">
      <c r="A318" s="304" t="str">
        <f>IF(B318&lt;&gt;"",IF(AND(B318&gt;=_TM1,B318&lt;=_TM2,OR(TH!L318="1111",TH!M318="1111")),TH!D318,""),"")</f>
        <v/>
      </c>
      <c r="B318" s="11">
        <f t="shared" si="33"/>
        <v>2</v>
      </c>
      <c r="C318" s="111">
        <f t="shared" si="34"/>
        <v>42425</v>
      </c>
      <c r="D318" s="12" t="s">
        <v>1517</v>
      </c>
      <c r="E318" s="409">
        <v>42425</v>
      </c>
      <c r="F318" s="112" t="s">
        <v>367</v>
      </c>
      <c r="G318" s="313" t="s">
        <v>864</v>
      </c>
      <c r="H318" s="113" t="s">
        <v>316</v>
      </c>
      <c r="I318" s="129">
        <v>72</v>
      </c>
      <c r="J318" s="129">
        <v>16489</v>
      </c>
      <c r="K318" s="201">
        <f t="shared" si="36"/>
        <v>1187208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hidden="1" customHeight="1">
      <c r="A319" s="304" t="str">
        <f>IF(B319&lt;&gt;"",IF(AND(B319&gt;=_TM1,B319&lt;=_TM2,OR(TH!L319="1111",TH!M319="1111")),TH!D319,""),"")</f>
        <v/>
      </c>
      <c r="B319" s="11">
        <f t="shared" si="33"/>
        <v>2</v>
      </c>
      <c r="C319" s="111">
        <f t="shared" si="34"/>
        <v>42425</v>
      </c>
      <c r="D319" s="12" t="s">
        <v>1517</v>
      </c>
      <c r="E319" s="409">
        <v>42425</v>
      </c>
      <c r="F319" s="112" t="s">
        <v>368</v>
      </c>
      <c r="G319" s="313" t="s">
        <v>864</v>
      </c>
      <c r="H319" s="113" t="s">
        <v>316</v>
      </c>
      <c r="I319" s="129">
        <v>54</v>
      </c>
      <c r="J319" s="129">
        <v>33710</v>
      </c>
      <c r="K319" s="201">
        <f t="shared" si="36"/>
        <v>1820340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hidden="1" customHeight="1">
      <c r="A320" s="304" t="str">
        <f>IF(B320&lt;&gt;"",IF(AND(B320&gt;=_TM1,B320&lt;=_TM2,OR(TH!L320="1111",TH!M320="1111")),TH!D320,""),"")</f>
        <v/>
      </c>
      <c r="B320" s="11">
        <f t="shared" si="33"/>
        <v>2</v>
      </c>
      <c r="C320" s="111">
        <f t="shared" si="34"/>
        <v>42425</v>
      </c>
      <c r="D320" s="12" t="s">
        <v>1518</v>
      </c>
      <c r="E320" s="409">
        <v>42425</v>
      </c>
      <c r="F320" s="112" t="s">
        <v>357</v>
      </c>
      <c r="G320" s="313" t="s">
        <v>864</v>
      </c>
      <c r="H320" s="113" t="s">
        <v>316</v>
      </c>
      <c r="I320" s="129">
        <v>30</v>
      </c>
      <c r="J320" s="129">
        <v>11161</v>
      </c>
      <c r="K320" s="201">
        <f t="shared" si="36"/>
        <v>334830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hidden="1" customHeight="1">
      <c r="A321" s="304" t="str">
        <f>IF(B321&lt;&gt;"",IF(AND(B321&gt;=_TM1,B321&lt;=_TM2,OR(TH!L321="1111",TH!M321="1111")),TH!D321,""),"")</f>
        <v/>
      </c>
      <c r="B321" s="11">
        <f t="shared" si="33"/>
        <v>2</v>
      </c>
      <c r="C321" s="111">
        <f t="shared" si="34"/>
        <v>42425</v>
      </c>
      <c r="D321" s="12" t="s">
        <v>1518</v>
      </c>
      <c r="E321" s="409">
        <v>42425</v>
      </c>
      <c r="F321" s="112" t="s">
        <v>369</v>
      </c>
      <c r="G321" s="313" t="s">
        <v>864</v>
      </c>
      <c r="H321" s="113" t="s">
        <v>316</v>
      </c>
      <c r="I321" s="129">
        <v>36</v>
      </c>
      <c r="J321" s="129">
        <v>21081</v>
      </c>
      <c r="K321" s="201">
        <f t="shared" si="36"/>
        <v>758916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hidden="1" customHeight="1">
      <c r="A322" s="304" t="str">
        <f>IF(B322&lt;&gt;"",IF(AND(B322&gt;=_TM1,B322&lt;=_TM2,OR(TH!L322="1111",TH!M322="1111")),TH!D322,""),"")</f>
        <v/>
      </c>
      <c r="B322" s="11">
        <f t="shared" si="33"/>
        <v>2</v>
      </c>
      <c r="C322" s="111">
        <f t="shared" si="34"/>
        <v>42425</v>
      </c>
      <c r="D322" s="12" t="s">
        <v>1518</v>
      </c>
      <c r="E322" s="409">
        <v>42425</v>
      </c>
      <c r="F322" s="112" t="s">
        <v>358</v>
      </c>
      <c r="G322" s="313" t="s">
        <v>864</v>
      </c>
      <c r="H322" s="113" t="s">
        <v>316</v>
      </c>
      <c r="I322" s="129">
        <v>12</v>
      </c>
      <c r="J322" s="129">
        <v>41677</v>
      </c>
      <c r="K322" s="201">
        <f t="shared" si="36"/>
        <v>500124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hidden="1" customHeight="1">
      <c r="A323" s="304" t="str">
        <f>IF(B323&lt;&gt;"",IF(AND(B323&gt;=_TM1,B323&lt;=_TM2,OR(TH!L323="1111",TH!M323="1111")),TH!D323,""),"")</f>
        <v/>
      </c>
      <c r="B323" s="11">
        <f t="shared" si="33"/>
        <v>2</v>
      </c>
      <c r="C323" s="111">
        <f t="shared" si="34"/>
        <v>42425</v>
      </c>
      <c r="D323" s="12" t="s">
        <v>1518</v>
      </c>
      <c r="E323" s="409">
        <v>42425</v>
      </c>
      <c r="F323" s="112" t="s">
        <v>883</v>
      </c>
      <c r="G323" s="313" t="s">
        <v>864</v>
      </c>
      <c r="H323" s="113" t="s">
        <v>316</v>
      </c>
      <c r="I323" s="129">
        <v>200</v>
      </c>
      <c r="J323" s="129">
        <v>64232</v>
      </c>
      <c r="K323" s="201">
        <f t="shared" si="36"/>
        <v>12846400</v>
      </c>
      <c r="L323" s="202" t="s">
        <v>726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  <c r="AA323" s="198" t="str">
        <f>IF(VLOOKUP(F323,NXT!$B$12:$B$973,1,0)=F323,"","x")</f>
        <v/>
      </c>
    </row>
    <row r="324" spans="1:30" ht="15.75" hidden="1" customHeight="1">
      <c r="A324" s="304" t="str">
        <f>IF(B324&lt;&gt;"",IF(AND(B324&gt;=_TM1,B324&lt;=_TM2,OR(TH!L324="1111",TH!M324="1111")),TH!D324,""),"")</f>
        <v/>
      </c>
      <c r="B324" s="11">
        <f t="shared" si="33"/>
        <v>2</v>
      </c>
      <c r="C324" s="111">
        <f t="shared" si="34"/>
        <v>42425</v>
      </c>
      <c r="D324" s="12" t="s">
        <v>1518</v>
      </c>
      <c r="E324" s="409">
        <v>42425</v>
      </c>
      <c r="F324" s="112" t="s">
        <v>332</v>
      </c>
      <c r="G324" s="313" t="s">
        <v>864</v>
      </c>
      <c r="H324" s="113" t="s">
        <v>316</v>
      </c>
      <c r="I324" s="129"/>
      <c r="J324" s="129"/>
      <c r="K324" s="201">
        <v>3349216</v>
      </c>
      <c r="L324" s="202" t="s">
        <v>9</v>
      </c>
      <c r="M324" s="202" t="s">
        <v>8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/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hidden="1" customHeight="1">
      <c r="A325" s="304" t="str">
        <f>IF(B325&lt;&gt;"",IF(AND(B325&gt;=_TM1,B325&lt;=_TM2,OR(TH!L325="1111",TH!M325="1111")),TH!D325,""),"")</f>
        <v/>
      </c>
      <c r="B325" s="11">
        <f t="shared" si="33"/>
        <v>2</v>
      </c>
      <c r="C325" s="111">
        <f t="shared" si="34"/>
        <v>42426</v>
      </c>
      <c r="D325" s="111" t="s">
        <v>2134</v>
      </c>
      <c r="E325" s="273">
        <v>42426</v>
      </c>
      <c r="F325" s="112" t="s">
        <v>470</v>
      </c>
      <c r="G325" s="306" t="s">
        <v>770</v>
      </c>
      <c r="H325" s="113" t="s">
        <v>769</v>
      </c>
      <c r="I325" s="129"/>
      <c r="J325" s="129"/>
      <c r="K325" s="201">
        <v>907200</v>
      </c>
      <c r="L325" s="202" t="s">
        <v>239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hidden="1" customHeight="1">
      <c r="A326" s="304" t="str">
        <f>IF(B326&lt;&gt;"",IF(AND(B326&gt;=_TM1,B326&lt;=_TM2,OR(TH!L326="1111",TH!M326="1111")),TH!D326,""),"")</f>
        <v/>
      </c>
      <c r="B326" s="11">
        <f t="shared" si="33"/>
        <v>2</v>
      </c>
      <c r="C326" s="111">
        <f t="shared" si="34"/>
        <v>42426</v>
      </c>
      <c r="D326" s="111" t="s">
        <v>2134</v>
      </c>
      <c r="E326" s="273">
        <v>42426</v>
      </c>
      <c r="F326" s="112" t="s">
        <v>471</v>
      </c>
      <c r="G326" s="306" t="s">
        <v>770</v>
      </c>
      <c r="H326" s="113" t="s">
        <v>769</v>
      </c>
      <c r="I326" s="129"/>
      <c r="J326" s="129"/>
      <c r="K326" s="201">
        <v>90720</v>
      </c>
      <c r="L326" s="202" t="s">
        <v>9</v>
      </c>
      <c r="M326" s="202" t="s">
        <v>45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>x</v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>
        <v>1</v>
      </c>
    </row>
    <row r="327" spans="1:30" ht="15.75" hidden="1" customHeight="1">
      <c r="A327" s="304" t="str">
        <f>IF(B327&lt;&gt;"",IF(AND(B327&gt;=_TM1,B327&lt;=_TM2,OR(TH!L327="1111",TH!M327="1111")),TH!D327,""),"")</f>
        <v/>
      </c>
      <c r="B327" s="11">
        <f t="shared" si="33"/>
        <v>2</v>
      </c>
      <c r="C327" s="111">
        <f t="shared" si="34"/>
        <v>42426</v>
      </c>
      <c r="D327" s="111" t="s">
        <v>1465</v>
      </c>
      <c r="E327" s="273">
        <v>42426</v>
      </c>
      <c r="F327" s="112" t="s">
        <v>823</v>
      </c>
      <c r="G327" s="310" t="s">
        <v>918</v>
      </c>
      <c r="H327" s="113" t="s">
        <v>919</v>
      </c>
      <c r="I327" s="129">
        <v>500</v>
      </c>
      <c r="J327" s="129">
        <v>24140</v>
      </c>
      <c r="K327" s="201">
        <f>ROUND(I327*J327,0)</f>
        <v>12070000</v>
      </c>
      <c r="L327" s="114" t="s">
        <v>238</v>
      </c>
      <c r="M327" s="114" t="s">
        <v>162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ref="AA327:AA334" si="37">IF(VLOOKUP(H327,DS_131,1,0)=H327,"","x")</f>
        <v/>
      </c>
      <c r="AD327" s="198"/>
    </row>
    <row r="328" spans="1:30" ht="15.75" hidden="1" customHeight="1">
      <c r="A328" s="304" t="str">
        <f>IF(B328&lt;&gt;"",IF(AND(B328&gt;=_TM1,B328&lt;=_TM2,OR(TH!L328="1111",TH!M328="1111")),TH!D328,""),"")</f>
        <v/>
      </c>
      <c r="B328" s="11">
        <f t="shared" si="33"/>
        <v>2</v>
      </c>
      <c r="C328" s="111">
        <f t="shared" si="34"/>
        <v>42426</v>
      </c>
      <c r="D328" s="111" t="s">
        <v>1465</v>
      </c>
      <c r="E328" s="273">
        <v>42426</v>
      </c>
      <c r="F328" s="112" t="s">
        <v>332</v>
      </c>
      <c r="G328" s="310" t="s">
        <v>918</v>
      </c>
      <c r="H328" s="113" t="s">
        <v>919</v>
      </c>
      <c r="I328" s="129"/>
      <c r="J328" s="129"/>
      <c r="K328" s="201">
        <v>1207000</v>
      </c>
      <c r="L328" s="114" t="s">
        <v>238</v>
      </c>
      <c r="M328" s="114" t="s">
        <v>278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/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7"/>
        <v/>
      </c>
      <c r="AD328" s="198"/>
    </row>
    <row r="329" spans="1:30" ht="15.75" hidden="1" customHeight="1">
      <c r="A329" s="304" t="str">
        <f>IF(B329&lt;&gt;"",IF(AND(B329&gt;=_TM1,B329&lt;=_TM2,OR(TH!L329="1111",TH!M329="1111")),TH!D329,""),"")</f>
        <v/>
      </c>
      <c r="B329" s="11">
        <f t="shared" si="33"/>
        <v>2</v>
      </c>
      <c r="C329" s="111">
        <f t="shared" si="34"/>
        <v>42426</v>
      </c>
      <c r="D329" s="111" t="s">
        <v>2135</v>
      </c>
      <c r="E329" s="273">
        <v>42426</v>
      </c>
      <c r="F329" s="112" t="s">
        <v>708</v>
      </c>
      <c r="G329" s="310" t="s">
        <v>918</v>
      </c>
      <c r="H329" s="113" t="s">
        <v>919</v>
      </c>
      <c r="I329" s="129"/>
      <c r="J329" s="129"/>
      <c r="K329" s="201">
        <v>13277000</v>
      </c>
      <c r="L329" s="114" t="s">
        <v>45</v>
      </c>
      <c r="M329" s="114" t="s">
        <v>238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>x</v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7"/>
        <v/>
      </c>
      <c r="AD329" s="198"/>
    </row>
    <row r="330" spans="1:30" ht="15.75" hidden="1" customHeight="1">
      <c r="A330" s="304" t="str">
        <f>IF(B330&lt;&gt;"",IF(AND(B330&gt;=_TM1,B330&lt;=_TM2,OR(TH!L330="1111",TH!M330="1111")),TH!D330,""),"")</f>
        <v/>
      </c>
      <c r="B330" s="11">
        <f t="shared" si="33"/>
        <v>2</v>
      </c>
      <c r="C330" s="111">
        <f t="shared" si="34"/>
        <v>42426</v>
      </c>
      <c r="D330" s="111" t="s">
        <v>1466</v>
      </c>
      <c r="E330" s="273">
        <v>42426</v>
      </c>
      <c r="F330" s="112" t="s">
        <v>824</v>
      </c>
      <c r="G330" s="310" t="s">
        <v>920</v>
      </c>
      <c r="H330" s="113" t="s">
        <v>921</v>
      </c>
      <c r="I330" s="129">
        <v>200</v>
      </c>
      <c r="J330" s="129">
        <v>6950</v>
      </c>
      <c r="K330" s="201">
        <f>ROUND(I330*J330,0)</f>
        <v>1390000</v>
      </c>
      <c r="L330" s="114" t="s">
        <v>238</v>
      </c>
      <c r="M330" s="114" t="s">
        <v>162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7"/>
        <v/>
      </c>
      <c r="AD330" s="198"/>
    </row>
    <row r="331" spans="1:30" ht="15.75" hidden="1" customHeight="1">
      <c r="A331" s="304" t="str">
        <f>IF(B331&lt;&gt;"",IF(AND(B331&gt;=_TM1,B331&lt;=_TM2,OR(TH!L331="1111",TH!M331="1111")),TH!D331,""),"")</f>
        <v/>
      </c>
      <c r="B331" s="11">
        <f t="shared" si="33"/>
        <v>2</v>
      </c>
      <c r="C331" s="111">
        <f t="shared" si="34"/>
        <v>42426</v>
      </c>
      <c r="D331" s="111" t="s">
        <v>1466</v>
      </c>
      <c r="E331" s="273">
        <v>42426</v>
      </c>
      <c r="F331" s="112" t="s">
        <v>332</v>
      </c>
      <c r="G331" s="310" t="s">
        <v>920</v>
      </c>
      <c r="H331" s="113" t="s">
        <v>921</v>
      </c>
      <c r="I331" s="129"/>
      <c r="J331" s="129"/>
      <c r="K331" s="201">
        <v>139000</v>
      </c>
      <c r="L331" s="114" t="s">
        <v>238</v>
      </c>
      <c r="M331" s="114" t="s">
        <v>278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7"/>
        <v/>
      </c>
      <c r="AD331" s="198"/>
    </row>
    <row r="332" spans="1:30" ht="15.75" hidden="1" customHeight="1">
      <c r="A332" s="304" t="str">
        <f>IF(B332&lt;&gt;"",IF(AND(B332&gt;=_TM1,B332&lt;=_TM2,OR(TH!L332="1111",TH!M332="1111")),TH!D332,""),"")</f>
        <v/>
      </c>
      <c r="B332" s="11">
        <f t="shared" si="33"/>
        <v>2</v>
      </c>
      <c r="C332" s="111">
        <f t="shared" si="34"/>
        <v>42427</v>
      </c>
      <c r="D332" s="111" t="s">
        <v>1467</v>
      </c>
      <c r="E332" s="273">
        <v>42427</v>
      </c>
      <c r="F332" s="112" t="s">
        <v>528</v>
      </c>
      <c r="G332" s="310" t="s">
        <v>922</v>
      </c>
      <c r="H332" s="113" t="s">
        <v>527</v>
      </c>
      <c r="I332" s="129">
        <v>1000</v>
      </c>
      <c r="J332" s="129">
        <v>9800</v>
      </c>
      <c r="K332" s="201">
        <f>ROUND(I332*J332,0)</f>
        <v>9800000</v>
      </c>
      <c r="L332" s="114" t="s">
        <v>238</v>
      </c>
      <c r="M332" s="114" t="s">
        <v>162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7"/>
        <v/>
      </c>
      <c r="AD332" s="198"/>
    </row>
    <row r="333" spans="1:30" ht="15.75" hidden="1" customHeight="1">
      <c r="A333" s="304" t="str">
        <f>IF(B333&lt;&gt;"",IF(AND(B333&gt;=_TM1,B333&lt;=_TM2,OR(TH!L333="1111",TH!M333="1111")),TH!D333,""),"")</f>
        <v/>
      </c>
      <c r="B333" s="11">
        <f t="shared" si="33"/>
        <v>2</v>
      </c>
      <c r="C333" s="111">
        <f t="shared" si="34"/>
        <v>42427</v>
      </c>
      <c r="D333" s="111" t="s">
        <v>1467</v>
      </c>
      <c r="E333" s="273">
        <v>42427</v>
      </c>
      <c r="F333" s="112" t="s">
        <v>332</v>
      </c>
      <c r="G333" s="310" t="s">
        <v>922</v>
      </c>
      <c r="H333" s="113" t="s">
        <v>527</v>
      </c>
      <c r="I333" s="129"/>
      <c r="J333" s="129"/>
      <c r="K333" s="201">
        <v>980000</v>
      </c>
      <c r="L333" s="114" t="s">
        <v>238</v>
      </c>
      <c r="M333" s="114" t="s">
        <v>278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/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7"/>
        <v/>
      </c>
      <c r="AD333" s="198"/>
    </row>
    <row r="334" spans="1:30" ht="15.75" hidden="1" customHeight="1">
      <c r="A334" s="304" t="str">
        <f>IF(B334&lt;&gt;"",IF(AND(B334&gt;=_TM1,B334&lt;=_TM2,OR(TH!L334="1111",TH!M334="1111")),TH!D334,""),"")</f>
        <v/>
      </c>
      <c r="B334" s="11">
        <f t="shared" si="33"/>
        <v>2</v>
      </c>
      <c r="C334" s="111">
        <f t="shared" si="34"/>
        <v>42427</v>
      </c>
      <c r="D334" s="111" t="s">
        <v>2136</v>
      </c>
      <c r="E334" s="273">
        <v>42427</v>
      </c>
      <c r="F334" s="112" t="s">
        <v>708</v>
      </c>
      <c r="G334" s="310" t="s">
        <v>922</v>
      </c>
      <c r="H334" s="113" t="s">
        <v>527</v>
      </c>
      <c r="I334" s="129"/>
      <c r="J334" s="129"/>
      <c r="K334" s="201">
        <v>10780000</v>
      </c>
      <c r="L334" s="114" t="s">
        <v>45</v>
      </c>
      <c r="M334" s="114" t="s">
        <v>238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>x</v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03"/>
      <c r="AA334" s="198" t="str">
        <f t="shared" si="37"/>
        <v/>
      </c>
      <c r="AD334" s="198"/>
    </row>
    <row r="335" spans="1:30" ht="15.75" hidden="1" customHeight="1">
      <c r="A335" s="304" t="str">
        <f>IF(B335&lt;&gt;"",IF(AND(B335&gt;=_TM1,B335&lt;=_TM2,OR(TH!L335="1111",TH!M335="1111")),TH!D335,""),"")</f>
        <v/>
      </c>
      <c r="B335" s="11">
        <f t="shared" si="33"/>
        <v>2</v>
      </c>
      <c r="C335" s="346">
        <f t="shared" si="34"/>
        <v>42428</v>
      </c>
      <c r="D335" s="346" t="s">
        <v>255</v>
      </c>
      <c r="E335" s="411">
        <v>42428</v>
      </c>
      <c r="F335" s="348" t="s">
        <v>1182</v>
      </c>
      <c r="G335" s="375"/>
      <c r="H335" s="350"/>
      <c r="I335" s="351"/>
      <c r="J335" s="351"/>
      <c r="K335" s="352">
        <v>11000000</v>
      </c>
      <c r="L335" s="376" t="s">
        <v>81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hidden="1" customHeight="1">
      <c r="A336" s="304" t="str">
        <f>IF(B336&lt;&gt;"",IF(AND(B336&gt;=_TM1,B336&lt;=_TM2,OR(TH!L336="1111",TH!M336="1111")),TH!D336,""),"")</f>
        <v/>
      </c>
      <c r="B336" s="11">
        <f t="shared" si="33"/>
        <v>2</v>
      </c>
      <c r="C336" s="346">
        <f t="shared" si="34"/>
        <v>42428</v>
      </c>
      <c r="D336" s="346" t="s">
        <v>255</v>
      </c>
      <c r="E336" s="411">
        <v>42428</v>
      </c>
      <c r="F336" s="348" t="s">
        <v>1183</v>
      </c>
      <c r="G336" s="375"/>
      <c r="H336" s="350"/>
      <c r="I336" s="351"/>
      <c r="J336" s="351"/>
      <c r="K336" s="352">
        <v>3500000</v>
      </c>
      <c r="L336" s="376" t="s">
        <v>158</v>
      </c>
      <c r="M336" s="376" t="s">
        <v>240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/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hidden="1" customHeight="1">
      <c r="A337" s="304" t="str">
        <f>IF(B337&lt;&gt;"",IF(AND(B337&gt;=_TM1,B337&lt;=_TM2,OR(TH!L337="1111",TH!M337="1111")),TH!D337,""),"")</f>
        <v/>
      </c>
      <c r="B337" s="11">
        <f t="shared" si="33"/>
        <v>2</v>
      </c>
      <c r="C337" s="346">
        <f t="shared" si="34"/>
        <v>42428</v>
      </c>
      <c r="D337" s="347" t="s">
        <v>2137</v>
      </c>
      <c r="E337" s="411">
        <v>42428</v>
      </c>
      <c r="F337" s="348" t="s">
        <v>1205</v>
      </c>
      <c r="G337" s="375"/>
      <c r="H337" s="4" t="s">
        <v>706</v>
      </c>
      <c r="I337" s="351"/>
      <c r="J337" s="351"/>
      <c r="K337" s="352">
        <f>K335+K336</f>
        <v>14500000</v>
      </c>
      <c r="L337" s="376" t="s">
        <v>240</v>
      </c>
      <c r="M337" s="376" t="s">
        <v>45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>x</v>
      </c>
      <c r="R337" s="24" t="str">
        <f>IF(ISERROR(FIND('112'!$M$9,G337,1)),"",IF((AND(FIND('112'!$M$9,G337,1)&gt;=1,$B337&gt;='112'!$N$8,$B337&lt;='112'!$O$8,OR($L337='112'!$I$6,$M337='112'!$I$6))),"x",""))</f>
        <v/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77"/>
      <c r="AA337" s="198"/>
      <c r="AD337" s="198"/>
    </row>
    <row r="338" spans="1:30" ht="15.75" hidden="1" customHeight="1">
      <c r="A338" s="304" t="str">
        <f>IF(B338&lt;&gt;"",IF(AND(B338&gt;=_TM1,B338&lt;=_TM2,OR(TH!L338="1111",TH!M338="1111")),TH!D338,""),"")</f>
        <v/>
      </c>
      <c r="B338" s="11">
        <f t="shared" si="33"/>
        <v>2</v>
      </c>
      <c r="C338" s="12">
        <f t="shared" si="34"/>
        <v>42429</v>
      </c>
      <c r="D338" s="12" t="s">
        <v>704</v>
      </c>
      <c r="E338" s="410">
        <v>42429</v>
      </c>
      <c r="F338" s="15" t="s">
        <v>708</v>
      </c>
      <c r="G338" s="309" t="s">
        <v>705</v>
      </c>
      <c r="H338" s="4" t="s">
        <v>759</v>
      </c>
      <c r="I338" s="129"/>
      <c r="J338" s="129"/>
      <c r="K338" s="201">
        <v>8724628</v>
      </c>
      <c r="L338" s="14" t="s">
        <v>24</v>
      </c>
      <c r="M338" s="14" t="s">
        <v>238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/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hidden="1" customHeight="1">
      <c r="A339" s="304" t="str">
        <f>IF(B339&lt;&gt;"",IF(AND(B339&gt;=_TM1,B339&lt;=_TM2,OR(TH!L339="1111",TH!M339="1111")),TH!D339,""),"")</f>
        <v/>
      </c>
      <c r="B339" s="11">
        <f t="shared" si="33"/>
        <v>2</v>
      </c>
      <c r="C339" s="12">
        <f t="shared" si="34"/>
        <v>42429</v>
      </c>
      <c r="D339" s="12" t="s">
        <v>2139</v>
      </c>
      <c r="E339" s="264">
        <v>42429</v>
      </c>
      <c r="F339" s="112" t="s">
        <v>712</v>
      </c>
      <c r="G339" s="309" t="s">
        <v>705</v>
      </c>
      <c r="H339" s="4" t="s">
        <v>706</v>
      </c>
      <c r="I339" s="129"/>
      <c r="J339" s="129"/>
      <c r="K339" s="201">
        <v>8800000</v>
      </c>
      <c r="L339" s="14" t="s">
        <v>45</v>
      </c>
      <c r="M339" s="14" t="s">
        <v>24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>x</v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>x</v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hidden="1" customHeight="1">
      <c r="A340" s="304" t="str">
        <f>IF(B340&lt;&gt;"",IF(AND(B340&gt;=_TM1,B340&lt;=_TM2,OR(TH!L340="1111",TH!M340="1111")),TH!D340,""),"")</f>
        <v/>
      </c>
      <c r="B340" s="11">
        <f t="shared" si="33"/>
        <v>2</v>
      </c>
      <c r="C340" s="111">
        <f t="shared" si="34"/>
        <v>42429</v>
      </c>
      <c r="D340" s="111" t="s">
        <v>711</v>
      </c>
      <c r="E340" s="264">
        <v>42429</v>
      </c>
      <c r="F340" s="110" t="s">
        <v>709</v>
      </c>
      <c r="G340" s="310" t="s">
        <v>2077</v>
      </c>
      <c r="H340" s="113"/>
      <c r="I340" s="129"/>
      <c r="J340" s="129"/>
      <c r="K340" s="201">
        <v>322</v>
      </c>
      <c r="L340" s="14" t="s">
        <v>24</v>
      </c>
      <c r="M340" s="14" t="s">
        <v>38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/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/>
    </row>
    <row r="341" spans="1:30" ht="15.75" hidden="1" customHeight="1">
      <c r="A341" s="304" t="str">
        <f>IF(B341&lt;&gt;"",IF(AND(B341&gt;=_TM1,B341&lt;=_TM2,OR(TH!L341="1111",TH!M341="1111")),TH!D341,""),"")</f>
        <v/>
      </c>
      <c r="B341" s="11">
        <f t="shared" si="33"/>
        <v>2</v>
      </c>
      <c r="C341" s="111">
        <f t="shared" si="34"/>
        <v>42429</v>
      </c>
      <c r="D341" s="12" t="s">
        <v>2138</v>
      </c>
      <c r="E341" s="409">
        <v>42429</v>
      </c>
      <c r="F341" s="112" t="s">
        <v>771</v>
      </c>
      <c r="G341" s="306" t="s">
        <v>773</v>
      </c>
      <c r="H341" s="113" t="s">
        <v>294</v>
      </c>
      <c r="I341" s="129"/>
      <c r="J341" s="129"/>
      <c r="K341" s="201">
        <v>4545536</v>
      </c>
      <c r="L341" s="202" t="s">
        <v>81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hidden="1" customHeight="1">
      <c r="A342" s="304" t="str">
        <f>IF(B342&lt;&gt;"",IF(AND(B342&gt;=_TM1,B342&lt;=_TM2,OR(TH!L342="1111",TH!M342="1111")),TH!D342,""),"")</f>
        <v/>
      </c>
      <c r="B342" s="11">
        <f t="shared" si="33"/>
        <v>2</v>
      </c>
      <c r="C342" s="111">
        <f t="shared" si="34"/>
        <v>42429</v>
      </c>
      <c r="D342" s="12" t="s">
        <v>2138</v>
      </c>
      <c r="E342" s="409">
        <v>42429</v>
      </c>
      <c r="F342" s="112" t="s">
        <v>772</v>
      </c>
      <c r="G342" s="306" t="s">
        <v>773</v>
      </c>
      <c r="H342" s="113" t="s">
        <v>294</v>
      </c>
      <c r="I342" s="129"/>
      <c r="J342" s="129"/>
      <c r="K342" s="201">
        <v>454553</v>
      </c>
      <c r="L342" s="202" t="s">
        <v>9</v>
      </c>
      <c r="M342" s="202" t="s">
        <v>45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>x</v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>
        <v>1</v>
      </c>
    </row>
    <row r="343" spans="1:30" ht="15.75" hidden="1" customHeight="1">
      <c r="A343" s="304" t="str">
        <f>IF(B343&lt;&gt;"",IF(AND(B343&gt;=_TM1,B343&lt;=_TM2,OR(TH!L343="1111",TH!M343="1111")),TH!D343,""),"")</f>
        <v/>
      </c>
      <c r="B343" s="11">
        <f t="shared" si="33"/>
        <v>2</v>
      </c>
      <c r="C343" s="111">
        <f t="shared" si="34"/>
        <v>42429</v>
      </c>
      <c r="D343" s="111" t="s">
        <v>1468</v>
      </c>
      <c r="E343" s="273">
        <v>42429</v>
      </c>
      <c r="F343" s="112" t="s">
        <v>865</v>
      </c>
      <c r="G343" s="310" t="s">
        <v>923</v>
      </c>
      <c r="H343" s="113" t="s">
        <v>547</v>
      </c>
      <c r="I343" s="129">
        <v>3</v>
      </c>
      <c r="J343" s="129">
        <v>25016</v>
      </c>
      <c r="K343" s="201">
        <f t="shared" ref="K343:K370" si="38">ROUND(I343*J343,0)</f>
        <v>75048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ref="AA343:AA371" si="39">IF(VLOOKUP(H343,DS_131,1,0)=H343,"","x")</f>
        <v/>
      </c>
      <c r="AD343" s="198"/>
    </row>
    <row r="344" spans="1:30" ht="15.75" hidden="1" customHeight="1">
      <c r="A344" s="304" t="str">
        <f>IF(B344&lt;&gt;"",IF(AND(B344&gt;=_TM1,B344&lt;=_TM2,OR(TH!L344="1111",TH!M344="1111")),TH!D344,""),"")</f>
        <v/>
      </c>
      <c r="B344" s="11">
        <f t="shared" ref="B344:B407" si="40">IF(C344&lt;&gt;"",MONTH(C344),"")</f>
        <v>2</v>
      </c>
      <c r="C344" s="111">
        <f t="shared" ref="C344:C407" si="41">E344</f>
        <v>42429</v>
      </c>
      <c r="D344" s="111" t="s">
        <v>1468</v>
      </c>
      <c r="E344" s="273">
        <v>42429</v>
      </c>
      <c r="F344" s="112" t="s">
        <v>866</v>
      </c>
      <c r="G344" s="310" t="s">
        <v>923</v>
      </c>
      <c r="H344" s="113" t="s">
        <v>547</v>
      </c>
      <c r="I344" s="129">
        <v>24</v>
      </c>
      <c r="J344" s="129">
        <v>9216</v>
      </c>
      <c r="K344" s="201">
        <f t="shared" si="38"/>
        <v>221184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9"/>
        <v/>
      </c>
      <c r="AD344" s="198"/>
    </row>
    <row r="345" spans="1:30" ht="15.75" hidden="1" customHeight="1">
      <c r="A345" s="304" t="str">
        <f>IF(B345&lt;&gt;"",IF(AND(B345&gt;=_TM1,B345&lt;=_TM2,OR(TH!L345="1111",TH!M345="1111")),TH!D345,""),"")</f>
        <v/>
      </c>
      <c r="B345" s="11">
        <f t="shared" si="40"/>
        <v>2</v>
      </c>
      <c r="C345" s="111">
        <f t="shared" si="41"/>
        <v>42429</v>
      </c>
      <c r="D345" s="111" t="s">
        <v>1468</v>
      </c>
      <c r="E345" s="273">
        <v>42429</v>
      </c>
      <c r="F345" s="112" t="s">
        <v>867</v>
      </c>
      <c r="G345" s="310" t="s">
        <v>923</v>
      </c>
      <c r="H345" s="113" t="s">
        <v>547</v>
      </c>
      <c r="I345" s="129">
        <v>20</v>
      </c>
      <c r="J345" s="129">
        <v>12630</v>
      </c>
      <c r="K345" s="201">
        <f t="shared" si="38"/>
        <v>252600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9"/>
        <v/>
      </c>
      <c r="AD345" s="198"/>
    </row>
    <row r="346" spans="1:30" ht="15.75" hidden="1" customHeight="1">
      <c r="A346" s="304" t="str">
        <f>IF(B346&lt;&gt;"",IF(AND(B346&gt;=_TM1,B346&lt;=_TM2,OR(TH!L346="1111",TH!M346="1111")),TH!D346,""),"")</f>
        <v/>
      </c>
      <c r="B346" s="11">
        <f t="shared" si="40"/>
        <v>2</v>
      </c>
      <c r="C346" s="111">
        <f t="shared" si="41"/>
        <v>42429</v>
      </c>
      <c r="D346" s="111" t="s">
        <v>1468</v>
      </c>
      <c r="E346" s="273">
        <v>42429</v>
      </c>
      <c r="F346" s="112" t="s">
        <v>868</v>
      </c>
      <c r="G346" s="310" t="s">
        <v>923</v>
      </c>
      <c r="H346" s="113" t="s">
        <v>547</v>
      </c>
      <c r="I346" s="129">
        <v>15</v>
      </c>
      <c r="J346" s="129">
        <v>32766</v>
      </c>
      <c r="K346" s="201">
        <f t="shared" si="38"/>
        <v>491490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9"/>
        <v/>
      </c>
      <c r="AD346" s="198"/>
    </row>
    <row r="347" spans="1:30" ht="15.75" hidden="1" customHeight="1">
      <c r="A347" s="304" t="str">
        <f>IF(B347&lt;&gt;"",IF(AND(B347&gt;=_TM1,B347&lt;=_TM2,OR(TH!L347="1111",TH!M347="1111")),TH!D347,""),"")</f>
        <v/>
      </c>
      <c r="B347" s="11">
        <f t="shared" si="40"/>
        <v>2</v>
      </c>
      <c r="C347" s="111">
        <f t="shared" si="41"/>
        <v>42429</v>
      </c>
      <c r="D347" s="111" t="s">
        <v>1468</v>
      </c>
      <c r="E347" s="273">
        <v>42429</v>
      </c>
      <c r="F347" s="112" t="s">
        <v>869</v>
      </c>
      <c r="G347" s="310" t="s">
        <v>923</v>
      </c>
      <c r="H347" s="113" t="s">
        <v>547</v>
      </c>
      <c r="I347" s="129">
        <v>6</v>
      </c>
      <c r="J347" s="129">
        <v>4709</v>
      </c>
      <c r="K347" s="201">
        <f t="shared" si="38"/>
        <v>28254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9"/>
        <v/>
      </c>
      <c r="AD347" s="198"/>
    </row>
    <row r="348" spans="1:30" ht="15.75" hidden="1" customHeight="1">
      <c r="A348" s="304" t="str">
        <f>IF(B348&lt;&gt;"",IF(AND(B348&gt;=_TM1,B348&lt;=_TM2,OR(TH!L348="1111",TH!M348="1111")),TH!D348,""),"")</f>
        <v/>
      </c>
      <c r="B348" s="11">
        <f t="shared" si="40"/>
        <v>2</v>
      </c>
      <c r="C348" s="111">
        <f t="shared" si="41"/>
        <v>42429</v>
      </c>
      <c r="D348" s="111" t="s">
        <v>1468</v>
      </c>
      <c r="E348" s="273">
        <v>42429</v>
      </c>
      <c r="F348" s="112" t="s">
        <v>870</v>
      </c>
      <c r="G348" s="310" t="s">
        <v>923</v>
      </c>
      <c r="H348" s="113" t="s">
        <v>547</v>
      </c>
      <c r="I348" s="129">
        <v>6</v>
      </c>
      <c r="J348" s="129">
        <v>6821</v>
      </c>
      <c r="K348" s="201">
        <f t="shared" si="38"/>
        <v>40926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9"/>
        <v/>
      </c>
      <c r="AD348" s="198"/>
    </row>
    <row r="349" spans="1:30" ht="15.75" hidden="1" customHeight="1">
      <c r="A349" s="304" t="str">
        <f>IF(B349&lt;&gt;"",IF(AND(B349&gt;=_TM1,B349&lt;=_TM2,OR(TH!L349="1111",TH!M349="1111")),TH!D349,""),"")</f>
        <v/>
      </c>
      <c r="B349" s="11">
        <f t="shared" si="40"/>
        <v>2</v>
      </c>
      <c r="C349" s="111">
        <f t="shared" si="41"/>
        <v>42429</v>
      </c>
      <c r="D349" s="111" t="s">
        <v>1468</v>
      </c>
      <c r="E349" s="273">
        <v>42429</v>
      </c>
      <c r="F349" s="112" t="s">
        <v>871</v>
      </c>
      <c r="G349" s="310" t="s">
        <v>923</v>
      </c>
      <c r="H349" s="113" t="s">
        <v>547</v>
      </c>
      <c r="I349" s="129">
        <v>24</v>
      </c>
      <c r="J349" s="129">
        <v>21908</v>
      </c>
      <c r="K349" s="201">
        <f t="shared" si="38"/>
        <v>525792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9"/>
        <v/>
      </c>
      <c r="AD349" s="198"/>
    </row>
    <row r="350" spans="1:30" ht="15.75" hidden="1" customHeight="1">
      <c r="A350" s="304" t="str">
        <f>IF(B350&lt;&gt;"",IF(AND(B350&gt;=_TM1,B350&lt;=_TM2,OR(TH!L350="1111",TH!M350="1111")),TH!D350,""),"")</f>
        <v/>
      </c>
      <c r="B350" s="11">
        <f t="shared" si="40"/>
        <v>2</v>
      </c>
      <c r="C350" s="111">
        <f t="shared" si="41"/>
        <v>42429</v>
      </c>
      <c r="D350" s="111" t="s">
        <v>1468</v>
      </c>
      <c r="E350" s="273">
        <v>42429</v>
      </c>
      <c r="F350" s="112" t="s">
        <v>872</v>
      </c>
      <c r="G350" s="310" t="s">
        <v>923</v>
      </c>
      <c r="H350" s="113" t="s">
        <v>547</v>
      </c>
      <c r="I350" s="129">
        <v>60</v>
      </c>
      <c r="J350" s="129">
        <v>21322</v>
      </c>
      <c r="K350" s="201">
        <f t="shared" si="38"/>
        <v>1279320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9"/>
        <v/>
      </c>
      <c r="AD350" s="198"/>
    </row>
    <row r="351" spans="1:30" ht="15.75" hidden="1" customHeight="1">
      <c r="A351" s="304" t="str">
        <f>IF(B351&lt;&gt;"",IF(AND(B351&gt;=_TM1,B351&lt;=_TM2,OR(TH!L351="1111",TH!M351="1111")),TH!D351,""),"")</f>
        <v/>
      </c>
      <c r="B351" s="11">
        <f t="shared" si="40"/>
        <v>2</v>
      </c>
      <c r="C351" s="111">
        <f t="shared" si="41"/>
        <v>42429</v>
      </c>
      <c r="D351" s="111" t="s">
        <v>1468</v>
      </c>
      <c r="E351" s="273">
        <v>42429</v>
      </c>
      <c r="F351" s="112" t="s">
        <v>751</v>
      </c>
      <c r="G351" s="310" t="s">
        <v>923</v>
      </c>
      <c r="H351" s="113" t="s">
        <v>547</v>
      </c>
      <c r="I351" s="129">
        <v>30</v>
      </c>
      <c r="J351" s="129">
        <v>14281</v>
      </c>
      <c r="K351" s="201">
        <f t="shared" si="38"/>
        <v>428430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9"/>
        <v/>
      </c>
      <c r="AD351" s="198"/>
    </row>
    <row r="352" spans="1:30" ht="15.75" hidden="1" customHeight="1">
      <c r="A352" s="304" t="str">
        <f>IF(B352&lt;&gt;"",IF(AND(B352&gt;=_TM1,B352&lt;=_TM2,OR(TH!L352="1111",TH!M352="1111")),TH!D352,""),"")</f>
        <v/>
      </c>
      <c r="B352" s="11">
        <f t="shared" si="40"/>
        <v>2</v>
      </c>
      <c r="C352" s="111">
        <f t="shared" si="41"/>
        <v>42429</v>
      </c>
      <c r="D352" s="111" t="s">
        <v>1468</v>
      </c>
      <c r="E352" s="273">
        <v>42429</v>
      </c>
      <c r="F352" s="112" t="s">
        <v>413</v>
      </c>
      <c r="G352" s="310" t="s">
        <v>923</v>
      </c>
      <c r="H352" s="113" t="s">
        <v>547</v>
      </c>
      <c r="I352" s="129">
        <v>180</v>
      </c>
      <c r="J352" s="129">
        <v>39996</v>
      </c>
      <c r="K352" s="201">
        <f t="shared" si="38"/>
        <v>7199280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9"/>
        <v/>
      </c>
      <c r="AD352" s="198"/>
    </row>
    <row r="353" spans="1:30" ht="15.75" hidden="1" customHeight="1">
      <c r="A353" s="304" t="str">
        <f>IF(B353&lt;&gt;"",IF(AND(B353&gt;=_TM1,B353&lt;=_TM2,OR(TH!L353="1111",TH!M353="1111")),TH!D353,""),"")</f>
        <v/>
      </c>
      <c r="B353" s="11">
        <f t="shared" si="40"/>
        <v>2</v>
      </c>
      <c r="C353" s="111">
        <f t="shared" si="41"/>
        <v>42429</v>
      </c>
      <c r="D353" s="111" t="s">
        <v>1468</v>
      </c>
      <c r="E353" s="273">
        <v>42429</v>
      </c>
      <c r="F353" s="112" t="s">
        <v>873</v>
      </c>
      <c r="G353" s="310" t="s">
        <v>923</v>
      </c>
      <c r="H353" s="113" t="s">
        <v>547</v>
      </c>
      <c r="I353" s="129">
        <v>12</v>
      </c>
      <c r="J353" s="129">
        <v>43232</v>
      </c>
      <c r="K353" s="201">
        <f t="shared" si="38"/>
        <v>518784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9"/>
        <v/>
      </c>
      <c r="AD353" s="198"/>
    </row>
    <row r="354" spans="1:30" ht="15.75" hidden="1" customHeight="1">
      <c r="A354" s="304" t="str">
        <f>IF(B354&lt;&gt;"",IF(AND(B354&gt;=_TM1,B354&lt;=_TM2,OR(TH!L354="1111",TH!M354="1111")),TH!D354,""),"")</f>
        <v/>
      </c>
      <c r="B354" s="11">
        <f t="shared" si="40"/>
        <v>2</v>
      </c>
      <c r="C354" s="111">
        <f t="shared" si="41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4</v>
      </c>
      <c r="J354" s="129">
        <v>79972</v>
      </c>
      <c r="K354" s="201">
        <f t="shared" si="38"/>
        <v>319888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9"/>
        <v/>
      </c>
      <c r="AD354" s="198"/>
    </row>
    <row r="355" spans="1:30" ht="15.75" hidden="1" customHeight="1">
      <c r="A355" s="304" t="str">
        <f>IF(B355&lt;&gt;"",IF(AND(B355&gt;=_TM1,B355&lt;=_TM2,OR(TH!L355="1111",TH!M355="1111")),TH!D355,""),"")</f>
        <v/>
      </c>
      <c r="B355" s="11">
        <f t="shared" si="40"/>
        <v>2</v>
      </c>
      <c r="C355" s="111">
        <f t="shared" si="41"/>
        <v>42429</v>
      </c>
      <c r="D355" s="111" t="s">
        <v>1469</v>
      </c>
      <c r="E355" s="273">
        <v>42429</v>
      </c>
      <c r="F355" s="112" t="s">
        <v>874</v>
      </c>
      <c r="G355" s="310" t="s">
        <v>923</v>
      </c>
      <c r="H355" s="113" t="s">
        <v>547</v>
      </c>
      <c r="I355" s="129">
        <v>12</v>
      </c>
      <c r="J355" s="129">
        <v>54136</v>
      </c>
      <c r="K355" s="201">
        <f t="shared" si="38"/>
        <v>649632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9"/>
        <v/>
      </c>
      <c r="AD355" s="198"/>
    </row>
    <row r="356" spans="1:30" ht="15.75" hidden="1" customHeight="1">
      <c r="A356" s="304" t="str">
        <f>IF(B356&lt;&gt;"",IF(AND(B356&gt;=_TM1,B356&lt;=_TM2,OR(TH!L356="1111",TH!M356="1111")),TH!D356,""),"")</f>
        <v/>
      </c>
      <c r="B356" s="11">
        <f t="shared" si="40"/>
        <v>2</v>
      </c>
      <c r="C356" s="111">
        <f t="shared" si="41"/>
        <v>42429</v>
      </c>
      <c r="D356" s="111" t="s">
        <v>1469</v>
      </c>
      <c r="E356" s="273">
        <v>42429</v>
      </c>
      <c r="F356" s="112" t="s">
        <v>875</v>
      </c>
      <c r="G356" s="310" t="s">
        <v>923</v>
      </c>
      <c r="H356" s="113" t="s">
        <v>547</v>
      </c>
      <c r="I356" s="129">
        <v>8</v>
      </c>
      <c r="J356" s="129">
        <v>69378</v>
      </c>
      <c r="K356" s="201">
        <f t="shared" si="38"/>
        <v>555024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9"/>
        <v/>
      </c>
      <c r="AD356" s="198"/>
    </row>
    <row r="357" spans="1:30" ht="15.75" hidden="1" customHeight="1">
      <c r="A357" s="304" t="str">
        <f>IF(B357&lt;&gt;"",IF(AND(B357&gt;=_TM1,B357&lt;=_TM2,OR(TH!L357="1111",TH!M357="1111")),TH!D357,""),"")</f>
        <v/>
      </c>
      <c r="B357" s="11">
        <f t="shared" si="40"/>
        <v>2</v>
      </c>
      <c r="C357" s="111">
        <f t="shared" si="41"/>
        <v>42429</v>
      </c>
      <c r="D357" s="111" t="s">
        <v>1469</v>
      </c>
      <c r="E357" s="273">
        <v>42429</v>
      </c>
      <c r="F357" s="112" t="s">
        <v>876</v>
      </c>
      <c r="G357" s="310" t="s">
        <v>923</v>
      </c>
      <c r="H357" s="113" t="s">
        <v>547</v>
      </c>
      <c r="I357" s="129">
        <v>12</v>
      </c>
      <c r="J357" s="129">
        <v>54136</v>
      </c>
      <c r="K357" s="201">
        <f t="shared" si="38"/>
        <v>649632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9"/>
        <v/>
      </c>
      <c r="AD357" s="198"/>
    </row>
    <row r="358" spans="1:30" ht="15.75" hidden="1" customHeight="1">
      <c r="A358" s="304" t="str">
        <f>IF(B358&lt;&gt;"",IF(AND(B358&gt;=_TM1,B358&lt;=_TM2,OR(TH!L358="1111",TH!M358="1111")),TH!D358,""),"")</f>
        <v/>
      </c>
      <c r="B358" s="11">
        <f t="shared" si="40"/>
        <v>2</v>
      </c>
      <c r="C358" s="111">
        <f t="shared" si="41"/>
        <v>42429</v>
      </c>
      <c r="D358" s="111" t="s">
        <v>1469</v>
      </c>
      <c r="E358" s="273">
        <v>42429</v>
      </c>
      <c r="F358" s="112" t="s">
        <v>877</v>
      </c>
      <c r="G358" s="310" t="s">
        <v>923</v>
      </c>
      <c r="H358" s="113" t="s">
        <v>547</v>
      </c>
      <c r="I358" s="129">
        <v>4</v>
      </c>
      <c r="J358" s="129">
        <v>135935</v>
      </c>
      <c r="K358" s="201">
        <f t="shared" si="38"/>
        <v>543740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9"/>
        <v/>
      </c>
      <c r="AD358" s="198"/>
    </row>
    <row r="359" spans="1:30" ht="15.75" hidden="1" customHeight="1">
      <c r="A359" s="304" t="str">
        <f>IF(B359&lt;&gt;"",IF(AND(B359&gt;=_TM1,B359&lt;=_TM2,OR(TH!L359="1111",TH!M359="1111")),TH!D359,""),"")</f>
        <v/>
      </c>
      <c r="B359" s="11">
        <f t="shared" si="40"/>
        <v>2</v>
      </c>
      <c r="C359" s="111">
        <f t="shared" si="41"/>
        <v>42429</v>
      </c>
      <c r="D359" s="111" t="s">
        <v>1469</v>
      </c>
      <c r="E359" s="273">
        <v>42429</v>
      </c>
      <c r="F359" s="112" t="s">
        <v>878</v>
      </c>
      <c r="G359" s="310" t="s">
        <v>923</v>
      </c>
      <c r="H359" s="113" t="s">
        <v>547</v>
      </c>
      <c r="I359" s="129">
        <v>7</v>
      </c>
      <c r="J359" s="129">
        <v>44828</v>
      </c>
      <c r="K359" s="201">
        <f t="shared" si="38"/>
        <v>313796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9"/>
        <v/>
      </c>
      <c r="AD359" s="198"/>
    </row>
    <row r="360" spans="1:30" ht="15.75" hidden="1" customHeight="1">
      <c r="A360" s="304" t="str">
        <f>IF(B360&lt;&gt;"",IF(AND(B360&gt;=_TM1,B360&lt;=_TM2,OR(TH!L360="1111",TH!M360="1111")),TH!D360,""),"")</f>
        <v/>
      </c>
      <c r="B360" s="11">
        <f t="shared" si="40"/>
        <v>2</v>
      </c>
      <c r="C360" s="111">
        <f t="shared" si="41"/>
        <v>42429</v>
      </c>
      <c r="D360" s="111" t="s">
        <v>1469</v>
      </c>
      <c r="E360" s="273">
        <v>42429</v>
      </c>
      <c r="F360" s="112" t="s">
        <v>879</v>
      </c>
      <c r="G360" s="310" t="s">
        <v>923</v>
      </c>
      <c r="H360" s="113" t="s">
        <v>547</v>
      </c>
      <c r="I360" s="129">
        <v>8</v>
      </c>
      <c r="J360" s="129">
        <v>48275</v>
      </c>
      <c r="K360" s="201">
        <f t="shared" si="38"/>
        <v>386200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9"/>
        <v/>
      </c>
      <c r="AD360" s="198"/>
    </row>
    <row r="361" spans="1:30" ht="15.75" hidden="1" customHeight="1">
      <c r="A361" s="304" t="str">
        <f>IF(B361&lt;&gt;"",IF(AND(B361&gt;=_TM1,B361&lt;=_TM2,OR(TH!L361="1111",TH!M361="1111")),TH!D361,""),"")</f>
        <v/>
      </c>
      <c r="B361" s="11">
        <f t="shared" si="40"/>
        <v>2</v>
      </c>
      <c r="C361" s="111">
        <f t="shared" si="41"/>
        <v>42429</v>
      </c>
      <c r="D361" s="111" t="s">
        <v>1469</v>
      </c>
      <c r="E361" s="273">
        <v>42429</v>
      </c>
      <c r="F361" s="112" t="s">
        <v>880</v>
      </c>
      <c r="G361" s="310" t="s">
        <v>923</v>
      </c>
      <c r="H361" s="113" t="s">
        <v>547</v>
      </c>
      <c r="I361" s="129">
        <v>16</v>
      </c>
      <c r="J361" s="129">
        <v>67427</v>
      </c>
      <c r="K361" s="201">
        <f t="shared" si="38"/>
        <v>1078832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9"/>
        <v/>
      </c>
      <c r="AD361" s="198"/>
    </row>
    <row r="362" spans="1:30" ht="15.75" hidden="1" customHeight="1">
      <c r="A362" s="304" t="str">
        <f>IF(B362&lt;&gt;"",IF(AND(B362&gt;=_TM1,B362&lt;=_TM2,OR(TH!L362="1111",TH!M362="1111")),TH!D362,""),"")</f>
        <v/>
      </c>
      <c r="B362" s="11">
        <f t="shared" si="40"/>
        <v>2</v>
      </c>
      <c r="C362" s="111">
        <f t="shared" si="41"/>
        <v>42429</v>
      </c>
      <c r="D362" s="111" t="s">
        <v>1469</v>
      </c>
      <c r="E362" s="273">
        <v>42429</v>
      </c>
      <c r="F362" s="112" t="s">
        <v>881</v>
      </c>
      <c r="G362" s="310" t="s">
        <v>923</v>
      </c>
      <c r="H362" s="113" t="s">
        <v>547</v>
      </c>
      <c r="I362" s="129">
        <v>7</v>
      </c>
      <c r="J362" s="129">
        <v>62200</v>
      </c>
      <c r="K362" s="201">
        <f t="shared" si="38"/>
        <v>435400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9"/>
        <v/>
      </c>
    </row>
    <row r="363" spans="1:30" ht="15.75" hidden="1" customHeight="1">
      <c r="A363" s="304" t="str">
        <f>IF(B363&lt;&gt;"",IF(AND(B363&gt;=_TM1,B363&lt;=_TM2,OR(TH!L363="1111",TH!M363="1111")),TH!D363,""),"")</f>
        <v/>
      </c>
      <c r="B363" s="11">
        <f t="shared" si="40"/>
        <v>2</v>
      </c>
      <c r="C363" s="111">
        <f t="shared" si="41"/>
        <v>42429</v>
      </c>
      <c r="D363" s="111" t="s">
        <v>1469</v>
      </c>
      <c r="E363" s="273">
        <v>42429</v>
      </c>
      <c r="F363" s="112" t="s">
        <v>882</v>
      </c>
      <c r="G363" s="310" t="s">
        <v>923</v>
      </c>
      <c r="H363" s="113" t="s">
        <v>547</v>
      </c>
      <c r="I363" s="129">
        <v>4</v>
      </c>
      <c r="J363" s="129">
        <v>79449</v>
      </c>
      <c r="K363" s="201">
        <f t="shared" si="38"/>
        <v>317796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9"/>
        <v/>
      </c>
    </row>
    <row r="364" spans="1:30" ht="15.75" hidden="1" customHeight="1">
      <c r="A364" s="304" t="str">
        <f>IF(B364&lt;&gt;"",IF(AND(B364&gt;=_TM1,B364&lt;=_TM2,OR(TH!L364="1111",TH!M364="1111")),TH!D364,""),"")</f>
        <v/>
      </c>
      <c r="B364" s="11">
        <f t="shared" si="40"/>
        <v>2</v>
      </c>
      <c r="C364" s="111">
        <f t="shared" si="41"/>
        <v>42429</v>
      </c>
      <c r="D364" s="111" t="s">
        <v>1469</v>
      </c>
      <c r="E364" s="273">
        <v>42429</v>
      </c>
      <c r="F364" s="112" t="s">
        <v>366</v>
      </c>
      <c r="G364" s="310" t="s">
        <v>923</v>
      </c>
      <c r="H364" s="113" t="s">
        <v>547</v>
      </c>
      <c r="I364" s="129">
        <v>72</v>
      </c>
      <c r="J364" s="129">
        <v>8024</v>
      </c>
      <c r="K364" s="201">
        <f t="shared" si="38"/>
        <v>577728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9"/>
        <v/>
      </c>
      <c r="AD364" s="198"/>
    </row>
    <row r="365" spans="1:30" ht="15.75" hidden="1" customHeight="1">
      <c r="A365" s="304" t="str">
        <f>IF(B365&lt;&gt;"",IF(AND(B365&gt;=_TM1,B365&lt;=_TM2,OR(TH!L365="1111",TH!M365="1111")),TH!D365,""),"")</f>
        <v/>
      </c>
      <c r="B365" s="11">
        <f t="shared" si="40"/>
        <v>2</v>
      </c>
      <c r="C365" s="111">
        <f t="shared" si="41"/>
        <v>42429</v>
      </c>
      <c r="D365" s="111" t="s">
        <v>1470</v>
      </c>
      <c r="E365" s="273">
        <v>42429</v>
      </c>
      <c r="F365" s="112" t="s">
        <v>367</v>
      </c>
      <c r="G365" s="310" t="s">
        <v>923</v>
      </c>
      <c r="H365" s="113" t="s">
        <v>547</v>
      </c>
      <c r="I365" s="129">
        <v>72</v>
      </c>
      <c r="J365" s="129">
        <v>17357</v>
      </c>
      <c r="K365" s="201">
        <f t="shared" si="38"/>
        <v>1249704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9"/>
        <v/>
      </c>
      <c r="AD365" s="198"/>
    </row>
    <row r="366" spans="1:30" ht="15.75" hidden="1" customHeight="1">
      <c r="A366" s="304" t="str">
        <f>IF(B366&lt;&gt;"",IF(AND(B366&gt;=_TM1,B366&lt;=_TM2,OR(TH!L366="1111",TH!M366="1111")),TH!D366,""),"")</f>
        <v/>
      </c>
      <c r="B366" s="11">
        <f t="shared" si="40"/>
        <v>2</v>
      </c>
      <c r="C366" s="111">
        <f t="shared" si="41"/>
        <v>42429</v>
      </c>
      <c r="D366" s="111" t="s">
        <v>1470</v>
      </c>
      <c r="E366" s="273">
        <v>42429</v>
      </c>
      <c r="F366" s="112" t="s">
        <v>368</v>
      </c>
      <c r="G366" s="310" t="s">
        <v>923</v>
      </c>
      <c r="H366" s="113" t="s">
        <v>547</v>
      </c>
      <c r="I366" s="129">
        <v>54</v>
      </c>
      <c r="J366" s="129">
        <v>35484</v>
      </c>
      <c r="K366" s="201">
        <f t="shared" si="38"/>
        <v>1916136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9"/>
        <v/>
      </c>
      <c r="AD366" s="198"/>
    </row>
    <row r="367" spans="1:30" ht="15.75" hidden="1" customHeight="1">
      <c r="A367" s="304" t="str">
        <f>IF(B367&lt;&gt;"",IF(AND(B367&gt;=_TM1,B367&lt;=_TM2,OR(TH!L367="1111",TH!M367="1111")),TH!D367,""),"")</f>
        <v/>
      </c>
      <c r="B367" s="11">
        <f t="shared" si="40"/>
        <v>2</v>
      </c>
      <c r="C367" s="111">
        <f t="shared" si="41"/>
        <v>42429</v>
      </c>
      <c r="D367" s="111" t="s">
        <v>1470</v>
      </c>
      <c r="E367" s="273">
        <v>42429</v>
      </c>
      <c r="F367" s="112" t="s">
        <v>357</v>
      </c>
      <c r="G367" s="310" t="s">
        <v>923</v>
      </c>
      <c r="H367" s="113" t="s">
        <v>547</v>
      </c>
      <c r="I367" s="129">
        <v>30</v>
      </c>
      <c r="J367" s="129">
        <v>11748</v>
      </c>
      <c r="K367" s="201">
        <f t="shared" si="38"/>
        <v>352440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9"/>
        <v/>
      </c>
      <c r="AD367" s="198"/>
    </row>
    <row r="368" spans="1:30" ht="15.75" hidden="1" customHeight="1">
      <c r="A368" s="304" t="str">
        <f>IF(B368&lt;&gt;"",IF(AND(B368&gt;=_TM1,B368&lt;=_TM2,OR(TH!L368="1111",TH!M368="1111")),TH!D368,""),"")</f>
        <v/>
      </c>
      <c r="B368" s="11">
        <f t="shared" si="40"/>
        <v>2</v>
      </c>
      <c r="C368" s="111">
        <f t="shared" si="41"/>
        <v>42429</v>
      </c>
      <c r="D368" s="111" t="s">
        <v>1470</v>
      </c>
      <c r="E368" s="273">
        <v>42429</v>
      </c>
      <c r="F368" s="112" t="s">
        <v>369</v>
      </c>
      <c r="G368" s="310" t="s">
        <v>923</v>
      </c>
      <c r="H368" s="113" t="s">
        <v>547</v>
      </c>
      <c r="I368" s="129">
        <v>36</v>
      </c>
      <c r="J368" s="129">
        <v>22191</v>
      </c>
      <c r="K368" s="201">
        <f t="shared" si="38"/>
        <v>798876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9"/>
        <v/>
      </c>
      <c r="AD368" s="198"/>
    </row>
    <row r="369" spans="1:30" ht="15.75" hidden="1" customHeight="1">
      <c r="A369" s="304" t="str">
        <f>IF(B369&lt;&gt;"",IF(AND(B369&gt;=_TM1,B369&lt;=_TM2,OR(TH!L369="1111",TH!M369="1111")),TH!D369,""),"")</f>
        <v/>
      </c>
      <c r="B369" s="11">
        <f t="shared" si="40"/>
        <v>2</v>
      </c>
      <c r="C369" s="111">
        <f t="shared" si="41"/>
        <v>42429</v>
      </c>
      <c r="D369" s="111" t="s">
        <v>1470</v>
      </c>
      <c r="E369" s="273">
        <v>42429</v>
      </c>
      <c r="F369" s="112" t="s">
        <v>358</v>
      </c>
      <c r="G369" s="310" t="s">
        <v>923</v>
      </c>
      <c r="H369" s="113" t="s">
        <v>547</v>
      </c>
      <c r="I369" s="129">
        <v>12</v>
      </c>
      <c r="J369" s="129">
        <v>43871</v>
      </c>
      <c r="K369" s="201">
        <f t="shared" si="38"/>
        <v>526452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9"/>
        <v/>
      </c>
    </row>
    <row r="370" spans="1:30" ht="15.75" hidden="1" customHeight="1">
      <c r="A370" s="304" t="str">
        <f>IF(B370&lt;&gt;"",IF(AND(B370&gt;=_TM1,B370&lt;=_TM2,OR(TH!L370="1111",TH!M370="1111")),TH!D370,""),"")</f>
        <v/>
      </c>
      <c r="B370" s="11">
        <f t="shared" si="40"/>
        <v>2</v>
      </c>
      <c r="C370" s="111">
        <f t="shared" si="41"/>
        <v>42429</v>
      </c>
      <c r="D370" s="111" t="s">
        <v>1470</v>
      </c>
      <c r="E370" s="273">
        <v>42429</v>
      </c>
      <c r="F370" s="112" t="s">
        <v>883</v>
      </c>
      <c r="G370" s="310" t="s">
        <v>923</v>
      </c>
      <c r="H370" s="113" t="s">
        <v>547</v>
      </c>
      <c r="I370" s="129">
        <v>200</v>
      </c>
      <c r="J370" s="129">
        <v>67708</v>
      </c>
      <c r="K370" s="201">
        <f t="shared" si="38"/>
        <v>13541600</v>
      </c>
      <c r="L370" s="114" t="s">
        <v>238</v>
      </c>
      <c r="M370" s="114" t="s">
        <v>162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9"/>
        <v/>
      </c>
    </row>
    <row r="371" spans="1:30" ht="15.75" hidden="1" customHeight="1">
      <c r="A371" s="304" t="str">
        <f>IF(B371&lt;&gt;"",IF(AND(B371&gt;=_TM1,B371&lt;=_TM2,OR(TH!L371="1111",TH!M371="1111")),TH!D371,""),"")</f>
        <v/>
      </c>
      <c r="B371" s="11">
        <f t="shared" si="40"/>
        <v>2</v>
      </c>
      <c r="C371" s="111">
        <f t="shared" si="41"/>
        <v>42429</v>
      </c>
      <c r="D371" s="111" t="s">
        <v>1470</v>
      </c>
      <c r="E371" s="273">
        <v>42429</v>
      </c>
      <c r="F371" s="112" t="s">
        <v>332</v>
      </c>
      <c r="G371" s="310" t="s">
        <v>923</v>
      </c>
      <c r="H371" s="113" t="s">
        <v>547</v>
      </c>
      <c r="I371" s="129"/>
      <c r="J371" s="129"/>
      <c r="K371" s="201">
        <v>3527398</v>
      </c>
      <c r="L371" s="114" t="s">
        <v>238</v>
      </c>
      <c r="M371" s="114" t="s">
        <v>278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/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 t="str">
        <f t="shared" si="39"/>
        <v/>
      </c>
    </row>
    <row r="372" spans="1:30" ht="15.75" hidden="1" customHeight="1">
      <c r="A372" s="304" t="str">
        <f>IF(B372&lt;&gt;"",IF(AND(B372&gt;=_TM1,B372&lt;=_TM2,OR(TH!L372="1111",TH!M372="1111")),TH!D372,""),"")</f>
        <v/>
      </c>
      <c r="B372" s="11">
        <f t="shared" si="40"/>
        <v>2</v>
      </c>
      <c r="C372" s="111">
        <f t="shared" si="41"/>
        <v>42429</v>
      </c>
      <c r="D372" s="111" t="s">
        <v>2140</v>
      </c>
      <c r="E372" s="273">
        <v>42429</v>
      </c>
      <c r="F372" s="112" t="s">
        <v>490</v>
      </c>
      <c r="G372" s="310" t="s">
        <v>924</v>
      </c>
      <c r="H372" s="113" t="s">
        <v>548</v>
      </c>
      <c r="I372" s="129"/>
      <c r="J372" s="129"/>
      <c r="K372" s="201">
        <v>4400000</v>
      </c>
      <c r="L372" s="114" t="s">
        <v>45</v>
      </c>
      <c r="M372" s="114" t="s">
        <v>492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hidden="1" customHeight="1">
      <c r="A373" s="304" t="str">
        <f>IF(B373&lt;&gt;"",IF(AND(B373&gt;=_TM1,B373&lt;=_TM2,OR(TH!L373="1111",TH!M373="1111")),TH!D373,""),"")</f>
        <v/>
      </c>
      <c r="B373" s="11">
        <f t="shared" si="40"/>
        <v>2</v>
      </c>
      <c r="C373" s="111">
        <f t="shared" si="41"/>
        <v>42429</v>
      </c>
      <c r="D373" s="111" t="s">
        <v>2140</v>
      </c>
      <c r="E373" s="273">
        <v>42429</v>
      </c>
      <c r="F373" s="112" t="s">
        <v>491</v>
      </c>
      <c r="G373" s="310" t="s">
        <v>924</v>
      </c>
      <c r="H373" s="113" t="s">
        <v>548</v>
      </c>
      <c r="I373" s="129"/>
      <c r="J373" s="129"/>
      <c r="K373" s="201">
        <v>440000</v>
      </c>
      <c r="L373" s="114" t="s">
        <v>45</v>
      </c>
      <c r="M373" s="114" t="s">
        <v>278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>x</v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/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  <c r="AA373" s="198"/>
      <c r="AD373" s="198"/>
    </row>
    <row r="374" spans="1:30" ht="15.75" hidden="1" customHeight="1">
      <c r="A374" s="304" t="str">
        <f>IF(B374&lt;&gt;"",IF(AND(B374&gt;=_TM1,B374&lt;=_TM2,OR(TH!L374="1111",TH!M374="1111")),TH!D374,""),"")</f>
        <v/>
      </c>
      <c r="B374" s="11">
        <f t="shared" si="40"/>
        <v>3</v>
      </c>
      <c r="C374" s="12">
        <f t="shared" si="41"/>
        <v>42430</v>
      </c>
      <c r="D374" s="12" t="s">
        <v>704</v>
      </c>
      <c r="E374" s="264">
        <v>42430</v>
      </c>
      <c r="F374" s="15" t="s">
        <v>708</v>
      </c>
      <c r="G374" s="309" t="s">
        <v>705</v>
      </c>
      <c r="H374" s="4" t="s">
        <v>710</v>
      </c>
      <c r="I374" s="129"/>
      <c r="J374" s="129"/>
      <c r="K374" s="201">
        <v>9570000</v>
      </c>
      <c r="L374" s="14" t="s">
        <v>24</v>
      </c>
      <c r="M374" s="14" t="s">
        <v>238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/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hidden="1" customHeight="1">
      <c r="A375" s="304" t="str">
        <f>IF(B375&lt;&gt;"",IF(AND(B375&gt;=_TM1,B375&lt;=_TM2,OR(TH!L375="1111",TH!M375="1111")),TH!D375,""),"")</f>
        <v/>
      </c>
      <c r="B375" s="11">
        <f t="shared" si="40"/>
        <v>3</v>
      </c>
      <c r="C375" s="12">
        <f t="shared" si="41"/>
        <v>42430</v>
      </c>
      <c r="D375" s="12" t="s">
        <v>2141</v>
      </c>
      <c r="E375" s="273">
        <v>42430</v>
      </c>
      <c r="F375" s="112" t="s">
        <v>712</v>
      </c>
      <c r="G375" s="309" t="s">
        <v>705</v>
      </c>
      <c r="H375" s="4" t="s">
        <v>706</v>
      </c>
      <c r="I375" s="129"/>
      <c r="J375" s="129"/>
      <c r="K375" s="201">
        <v>9600000</v>
      </c>
      <c r="L375" s="114" t="s">
        <v>45</v>
      </c>
      <c r="M375" s="114" t="s">
        <v>24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>x</v>
      </c>
      <c r="Q375" s="24" t="str">
        <f>IF(AND($M375=$O$7,$B375&lt;'111'!$N$11),"x","")</f>
        <v/>
      </c>
      <c r="R375" s="24" t="str">
        <f>IF(ISERROR(FIND('112'!$M$9,G375,1)),"",IF((AND(FIND('112'!$M$9,G375,1)&gt;=1,$B375&gt;='112'!$N$8,$B375&lt;='112'!$O$8,OR($L375='112'!$I$6,$M375='112'!$I$6))),"x",""))</f>
        <v>x</v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/>
    </row>
    <row r="376" spans="1:30" ht="15.75" hidden="1" customHeight="1">
      <c r="A376" s="304" t="str">
        <f>IF(B376&lt;&gt;"",IF(AND(B376&gt;=_TM1,B376&lt;=_TM2,OR(TH!L376="1111",TH!M376="1111")),TH!D376,""),"")</f>
        <v/>
      </c>
      <c r="B376" s="11">
        <f t="shared" si="40"/>
        <v>3</v>
      </c>
      <c r="C376" s="111">
        <f t="shared" si="41"/>
        <v>42430</v>
      </c>
      <c r="D376" s="111" t="s">
        <v>2142</v>
      </c>
      <c r="E376" s="273">
        <v>42430</v>
      </c>
      <c r="F376" s="112" t="s">
        <v>2013</v>
      </c>
      <c r="G376" s="310" t="s">
        <v>973</v>
      </c>
      <c r="H376" s="113" t="s">
        <v>467</v>
      </c>
      <c r="I376" s="129"/>
      <c r="J376" s="129"/>
      <c r="K376" s="201">
        <f>172727+23924</f>
        <v>196651</v>
      </c>
      <c r="L376" s="114" t="s">
        <v>81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hidden="1" customHeight="1">
      <c r="A377" s="304" t="str">
        <f>IF(B377&lt;&gt;"",IF(AND(B377&gt;=_TM1,B377&lt;=_TM2,OR(TH!L377="1111",TH!M377="1111")),TH!D377,""),"")</f>
        <v/>
      </c>
      <c r="B377" s="11">
        <f t="shared" si="40"/>
        <v>3</v>
      </c>
      <c r="C377" s="111">
        <f t="shared" si="41"/>
        <v>42430</v>
      </c>
      <c r="D377" s="111" t="s">
        <v>2142</v>
      </c>
      <c r="E377" s="273">
        <v>42430</v>
      </c>
      <c r="F377" s="112" t="s">
        <v>969</v>
      </c>
      <c r="G377" s="310" t="s">
        <v>973</v>
      </c>
      <c r="H377" s="113" t="s">
        <v>467</v>
      </c>
      <c r="I377" s="129"/>
      <c r="J377" s="129"/>
      <c r="K377" s="201">
        <f>2392+17273</f>
        <v>19665</v>
      </c>
      <c r="L377" s="14" t="s">
        <v>9</v>
      </c>
      <c r="M377" s="114" t="s">
        <v>45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>x</v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2</v>
      </c>
      <c r="AA377" s="198"/>
    </row>
    <row r="378" spans="1:30" ht="15.75" hidden="1" customHeight="1">
      <c r="A378" s="304" t="str">
        <f>IF(B378&lt;&gt;"",IF(AND(B378&gt;=_TM1,B378&lt;=_TM2,OR(TH!L378="1111",TH!M378="1111")),TH!D378,""),"")</f>
        <v/>
      </c>
      <c r="B378" s="11">
        <f t="shared" si="40"/>
        <v>3</v>
      </c>
      <c r="C378" s="111">
        <f t="shared" si="41"/>
        <v>42432</v>
      </c>
      <c r="D378" s="12" t="s">
        <v>1519</v>
      </c>
      <c r="E378" s="409">
        <v>42432</v>
      </c>
      <c r="F378" s="112" t="s">
        <v>826</v>
      </c>
      <c r="G378" s="313" t="s">
        <v>825</v>
      </c>
      <c r="H378" s="113" t="s">
        <v>299</v>
      </c>
      <c r="I378" s="129">
        <v>56</v>
      </c>
      <c r="J378" s="129">
        <v>30701</v>
      </c>
      <c r="K378" s="201">
        <f t="shared" ref="K378:K395" si="42">ROUND(I378*J378,0)</f>
        <v>1719256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hidden="1" customHeight="1">
      <c r="A379" s="304" t="str">
        <f>IF(B379&lt;&gt;"",IF(AND(B379&gt;=_TM1,B379&lt;=_TM2,OR(TH!L379="1111",TH!M379="1111")),TH!D379,""),"")</f>
        <v/>
      </c>
      <c r="B379" s="11">
        <f t="shared" si="40"/>
        <v>3</v>
      </c>
      <c r="C379" s="111">
        <f t="shared" si="41"/>
        <v>42432</v>
      </c>
      <c r="D379" s="12" t="s">
        <v>1519</v>
      </c>
      <c r="E379" s="409">
        <v>42432</v>
      </c>
      <c r="F379" s="112" t="s">
        <v>624</v>
      </c>
      <c r="G379" s="313" t="s">
        <v>825</v>
      </c>
      <c r="H379" s="113" t="s">
        <v>299</v>
      </c>
      <c r="I379" s="129">
        <v>50</v>
      </c>
      <c r="J379" s="129">
        <v>33168</v>
      </c>
      <c r="K379" s="201">
        <f t="shared" si="42"/>
        <v>1658400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hidden="1" customHeight="1">
      <c r="A380" s="304" t="str">
        <f>IF(B380&lt;&gt;"",IF(AND(B380&gt;=_TM1,B380&lt;=_TM2,OR(TH!L380="1111",TH!M380="1111")),TH!D380,""),"")</f>
        <v/>
      </c>
      <c r="B380" s="11">
        <f t="shared" si="40"/>
        <v>3</v>
      </c>
      <c r="C380" s="111">
        <f t="shared" si="41"/>
        <v>42432</v>
      </c>
      <c r="D380" s="12" t="s">
        <v>1519</v>
      </c>
      <c r="E380" s="409">
        <v>42432</v>
      </c>
      <c r="F380" s="112" t="s">
        <v>827</v>
      </c>
      <c r="G380" s="313" t="s">
        <v>825</v>
      </c>
      <c r="H380" s="113" t="s">
        <v>299</v>
      </c>
      <c r="I380" s="129">
        <v>50</v>
      </c>
      <c r="J380" s="129">
        <v>32374</v>
      </c>
      <c r="K380" s="201">
        <f t="shared" si="42"/>
        <v>1618700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hidden="1" customHeight="1">
      <c r="A381" s="304" t="str">
        <f>IF(B381&lt;&gt;"",IF(AND(B381&gt;=_TM1,B381&lt;=_TM2,OR(TH!L381="1111",TH!M381="1111")),TH!D381,""),"")</f>
        <v/>
      </c>
      <c r="B381" s="11">
        <f t="shared" si="40"/>
        <v>3</v>
      </c>
      <c r="C381" s="111">
        <f t="shared" si="41"/>
        <v>42432</v>
      </c>
      <c r="D381" s="12" t="s">
        <v>1519</v>
      </c>
      <c r="E381" s="409">
        <v>42432</v>
      </c>
      <c r="F381" s="112" t="s">
        <v>625</v>
      </c>
      <c r="G381" s="313" t="s">
        <v>825</v>
      </c>
      <c r="H381" s="113" t="s">
        <v>299</v>
      </c>
      <c r="I381" s="129">
        <v>50</v>
      </c>
      <c r="J381" s="129">
        <v>51418</v>
      </c>
      <c r="K381" s="201">
        <f t="shared" si="42"/>
        <v>2570900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hidden="1" customHeight="1">
      <c r="A382" s="304" t="str">
        <f>IF(B382&lt;&gt;"",IF(AND(B382&gt;=_TM1,B382&lt;=_TM2,OR(TH!L382="1111",TH!M382="1111")),TH!D382,""),"")</f>
        <v/>
      </c>
      <c r="B382" s="11">
        <f t="shared" si="40"/>
        <v>3</v>
      </c>
      <c r="C382" s="111">
        <f t="shared" si="41"/>
        <v>42432</v>
      </c>
      <c r="D382" s="12" t="s">
        <v>1519</v>
      </c>
      <c r="E382" s="409">
        <v>42432</v>
      </c>
      <c r="F382" s="112" t="s">
        <v>626</v>
      </c>
      <c r="G382" s="313" t="s">
        <v>825</v>
      </c>
      <c r="H382" s="113" t="s">
        <v>299</v>
      </c>
      <c r="I382" s="129">
        <v>50</v>
      </c>
      <c r="J382" s="129">
        <v>57766</v>
      </c>
      <c r="K382" s="201">
        <f t="shared" si="42"/>
        <v>2888300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hidden="1" customHeight="1">
      <c r="A383" s="304" t="str">
        <f>IF(B383&lt;&gt;"",IF(AND(B383&gt;=_TM1,B383&lt;=_TM2,OR(TH!L383="1111",TH!M383="1111")),TH!D383,""),"")</f>
        <v/>
      </c>
      <c r="B383" s="11">
        <f t="shared" si="40"/>
        <v>3</v>
      </c>
      <c r="C383" s="111">
        <f t="shared" si="41"/>
        <v>42432</v>
      </c>
      <c r="D383" s="12" t="s">
        <v>1519</v>
      </c>
      <c r="E383" s="409">
        <v>42432</v>
      </c>
      <c r="F383" s="112" t="s">
        <v>627</v>
      </c>
      <c r="G383" s="313" t="s">
        <v>825</v>
      </c>
      <c r="H383" s="113" t="s">
        <v>299</v>
      </c>
      <c r="I383" s="129">
        <v>50</v>
      </c>
      <c r="J383" s="129">
        <v>40482</v>
      </c>
      <c r="K383" s="201">
        <f t="shared" si="42"/>
        <v>2024100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hidden="1" customHeight="1">
      <c r="A384" s="304" t="str">
        <f>IF(B384&lt;&gt;"",IF(AND(B384&gt;=_TM1,B384&lt;=_TM2,OR(TH!L384="1111",TH!M384="1111")),TH!D384,""),"")</f>
        <v/>
      </c>
      <c r="B384" s="11">
        <f t="shared" si="40"/>
        <v>3</v>
      </c>
      <c r="C384" s="111">
        <f t="shared" si="41"/>
        <v>42432</v>
      </c>
      <c r="D384" s="12" t="s">
        <v>1519</v>
      </c>
      <c r="E384" s="409">
        <v>42432</v>
      </c>
      <c r="F384" s="112" t="s">
        <v>541</v>
      </c>
      <c r="G384" s="313" t="s">
        <v>825</v>
      </c>
      <c r="H384" s="113" t="s">
        <v>299</v>
      </c>
      <c r="I384" s="129">
        <v>54</v>
      </c>
      <c r="J384" s="129">
        <v>33846</v>
      </c>
      <c r="K384" s="201">
        <f t="shared" si="42"/>
        <v>1827684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27" ht="15.75" hidden="1" customHeight="1">
      <c r="A385" s="304" t="str">
        <f>IF(B385&lt;&gt;"",IF(AND(B385&gt;=_TM1,B385&lt;=_TM2,OR(TH!L385="1111",TH!M385="1111")),TH!D385,""),"")</f>
        <v/>
      </c>
      <c r="B385" s="11">
        <f t="shared" si="40"/>
        <v>3</v>
      </c>
      <c r="C385" s="111">
        <f t="shared" si="41"/>
        <v>42432</v>
      </c>
      <c r="D385" s="12" t="s">
        <v>1519</v>
      </c>
      <c r="E385" s="409">
        <v>42432</v>
      </c>
      <c r="F385" s="112" t="s">
        <v>628</v>
      </c>
      <c r="G385" s="313" t="s">
        <v>825</v>
      </c>
      <c r="H385" s="113" t="s">
        <v>299</v>
      </c>
      <c r="I385" s="129">
        <v>50</v>
      </c>
      <c r="J385" s="129">
        <v>42242</v>
      </c>
      <c r="K385" s="201">
        <f t="shared" si="42"/>
        <v>2112100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27" ht="15.75" hidden="1" customHeight="1">
      <c r="A386" s="304" t="str">
        <f>IF(B386&lt;&gt;"",IF(AND(B386&gt;=_TM1,B386&lt;=_TM2,OR(TH!L386="1111",TH!M386="1111")),TH!D386,""),"")</f>
        <v/>
      </c>
      <c r="B386" s="11">
        <f t="shared" si="40"/>
        <v>3</v>
      </c>
      <c r="C386" s="111">
        <f t="shared" si="41"/>
        <v>42432</v>
      </c>
      <c r="D386" s="12" t="s">
        <v>1519</v>
      </c>
      <c r="E386" s="409">
        <v>42432</v>
      </c>
      <c r="F386" s="112" t="s">
        <v>828</v>
      </c>
      <c r="G386" s="313" t="s">
        <v>825</v>
      </c>
      <c r="H386" s="113" t="s">
        <v>299</v>
      </c>
      <c r="I386" s="129">
        <v>60</v>
      </c>
      <c r="J386" s="129">
        <v>67172</v>
      </c>
      <c r="K386" s="201">
        <f t="shared" si="42"/>
        <v>4030320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27" ht="15.75" hidden="1" customHeight="1">
      <c r="A387" s="304" t="str">
        <f>IF(B387&lt;&gt;"",IF(AND(B387&gt;=_TM1,B387&lt;=_TM2,OR(TH!L387="1111",TH!M387="1111")),TH!D387,""),"")</f>
        <v/>
      </c>
      <c r="B387" s="11">
        <f t="shared" si="40"/>
        <v>3</v>
      </c>
      <c r="C387" s="111">
        <f t="shared" si="41"/>
        <v>42432</v>
      </c>
      <c r="D387" s="12" t="s">
        <v>1519</v>
      </c>
      <c r="E387" s="409">
        <v>42432</v>
      </c>
      <c r="F387" s="112" t="s">
        <v>605</v>
      </c>
      <c r="G387" s="313" t="s">
        <v>825</v>
      </c>
      <c r="H387" s="113" t="s">
        <v>299</v>
      </c>
      <c r="I387" s="129">
        <v>50</v>
      </c>
      <c r="J387" s="129">
        <v>72214</v>
      </c>
      <c r="K387" s="201">
        <f t="shared" si="42"/>
        <v>3610700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27" ht="15.75" hidden="1" customHeight="1">
      <c r="A388" s="304" t="str">
        <f>IF(B388&lt;&gt;"",IF(AND(B388&gt;=_TM1,B388&lt;=_TM2,OR(TH!L388="1111",TH!M388="1111")),TH!D388,""),"")</f>
        <v/>
      </c>
      <c r="B388" s="11">
        <f t="shared" si="40"/>
        <v>3</v>
      </c>
      <c r="C388" s="111">
        <f t="shared" si="41"/>
        <v>42432</v>
      </c>
      <c r="D388" s="12" t="s">
        <v>1519</v>
      </c>
      <c r="E388" s="409">
        <v>42432</v>
      </c>
      <c r="F388" s="112" t="s">
        <v>629</v>
      </c>
      <c r="G388" s="313" t="s">
        <v>825</v>
      </c>
      <c r="H388" s="113" t="s">
        <v>299</v>
      </c>
      <c r="I388" s="129">
        <v>50</v>
      </c>
      <c r="J388" s="129">
        <v>39732</v>
      </c>
      <c r="K388" s="201">
        <f t="shared" si="42"/>
        <v>1986600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27" ht="15.75" hidden="1" customHeight="1">
      <c r="A389" s="304" t="str">
        <f>IF(B389&lt;&gt;"",IF(AND(B389&gt;=_TM1,B389&lt;=_TM2,OR(TH!L389="1111",TH!M389="1111")),TH!D389,""),"")</f>
        <v/>
      </c>
      <c r="B389" s="11">
        <f t="shared" si="40"/>
        <v>3</v>
      </c>
      <c r="C389" s="111">
        <f t="shared" si="41"/>
        <v>42432</v>
      </c>
      <c r="D389" s="12" t="s">
        <v>1519</v>
      </c>
      <c r="E389" s="409">
        <v>42432</v>
      </c>
      <c r="F389" s="112" t="s">
        <v>630</v>
      </c>
      <c r="G389" s="313" t="s">
        <v>825</v>
      </c>
      <c r="H389" s="113" t="s">
        <v>299</v>
      </c>
      <c r="I389" s="129">
        <v>50</v>
      </c>
      <c r="J389" s="129">
        <v>70894</v>
      </c>
      <c r="K389" s="201">
        <f t="shared" si="42"/>
        <v>3544700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27" ht="15.75" hidden="1" customHeight="1">
      <c r="A390" s="304" t="str">
        <f>IF(B390&lt;&gt;"",IF(AND(B390&gt;=_TM1,B390&lt;=_TM2,OR(TH!L390="1111",TH!M390="1111")),TH!D390,""),"")</f>
        <v/>
      </c>
      <c r="B390" s="11">
        <f t="shared" si="40"/>
        <v>3</v>
      </c>
      <c r="C390" s="111">
        <f t="shared" si="41"/>
        <v>42432</v>
      </c>
      <c r="D390" s="12" t="s">
        <v>1520</v>
      </c>
      <c r="E390" s="409">
        <v>42432</v>
      </c>
      <c r="F390" s="112" t="s">
        <v>631</v>
      </c>
      <c r="G390" s="313" t="s">
        <v>825</v>
      </c>
      <c r="H390" s="113" t="s">
        <v>299</v>
      </c>
      <c r="I390" s="129">
        <v>50</v>
      </c>
      <c r="J390" s="129">
        <v>51043</v>
      </c>
      <c r="K390" s="201">
        <f t="shared" si="42"/>
        <v>2552150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27" ht="15.75" hidden="1" customHeight="1">
      <c r="A391" s="304" t="str">
        <f>IF(B391&lt;&gt;"",IF(AND(B391&gt;=_TM1,B391&lt;=_TM2,OR(TH!L391="1111",TH!M391="1111")),TH!D391,""),"")</f>
        <v/>
      </c>
      <c r="B391" s="11">
        <f t="shared" si="40"/>
        <v>3</v>
      </c>
      <c r="C391" s="111">
        <f t="shared" si="41"/>
        <v>42432</v>
      </c>
      <c r="D391" s="12" t="s">
        <v>1520</v>
      </c>
      <c r="E391" s="409">
        <v>42432</v>
      </c>
      <c r="F391" s="112" t="s">
        <v>808</v>
      </c>
      <c r="G391" s="313" t="s">
        <v>825</v>
      </c>
      <c r="H391" s="113" t="s">
        <v>299</v>
      </c>
      <c r="I391" s="129">
        <v>685</v>
      </c>
      <c r="J391" s="129">
        <v>14572</v>
      </c>
      <c r="K391" s="201">
        <f t="shared" si="42"/>
        <v>9981820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27" ht="15.75" hidden="1" customHeight="1">
      <c r="A392" s="304" t="str">
        <f>IF(B392&lt;&gt;"",IF(AND(B392&gt;=_TM1,B392&lt;=_TM2,OR(TH!L392="1111",TH!M392="1111")),TH!D392,""),"")</f>
        <v/>
      </c>
      <c r="B392" s="11">
        <f t="shared" si="40"/>
        <v>3</v>
      </c>
      <c r="C392" s="111">
        <f t="shared" si="41"/>
        <v>42432</v>
      </c>
      <c r="D392" s="12" t="s">
        <v>1520</v>
      </c>
      <c r="E392" s="409">
        <v>42432</v>
      </c>
      <c r="F392" s="112" t="s">
        <v>539</v>
      </c>
      <c r="G392" s="313" t="s">
        <v>825</v>
      </c>
      <c r="H392" s="113" t="s">
        <v>299</v>
      </c>
      <c r="I392" s="129">
        <v>50</v>
      </c>
      <c r="J392" s="129">
        <v>105692</v>
      </c>
      <c r="K392" s="201">
        <f t="shared" si="42"/>
        <v>5284600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27" ht="15.75" hidden="1" customHeight="1">
      <c r="A393" s="304" t="str">
        <f>IF(B393&lt;&gt;"",IF(AND(B393&gt;=_TM1,B393&lt;=_TM2,OR(TH!L393="1111",TH!M393="1111")),TH!D393,""),"")</f>
        <v/>
      </c>
      <c r="B393" s="11">
        <f t="shared" si="40"/>
        <v>3</v>
      </c>
      <c r="C393" s="111">
        <f t="shared" si="41"/>
        <v>42432</v>
      </c>
      <c r="D393" s="12" t="s">
        <v>1520</v>
      </c>
      <c r="E393" s="409">
        <v>42432</v>
      </c>
      <c r="F393" s="112" t="s">
        <v>597</v>
      </c>
      <c r="G393" s="313" t="s">
        <v>825</v>
      </c>
      <c r="H393" s="113" t="s">
        <v>299</v>
      </c>
      <c r="I393" s="129">
        <v>500</v>
      </c>
      <c r="J393" s="129">
        <v>6589</v>
      </c>
      <c r="K393" s="201">
        <f t="shared" si="42"/>
        <v>3294500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27" ht="15.75" hidden="1" customHeight="1">
      <c r="A394" s="304" t="str">
        <f>IF(B394&lt;&gt;"",IF(AND(B394&gt;=_TM1,B394&lt;=_TM2,OR(TH!L394="1111",TH!M394="1111")),TH!D394,""),"")</f>
        <v/>
      </c>
      <c r="B394" s="11">
        <f t="shared" si="40"/>
        <v>3</v>
      </c>
      <c r="C394" s="111">
        <f t="shared" si="41"/>
        <v>42432</v>
      </c>
      <c r="D394" s="12" t="s">
        <v>1520</v>
      </c>
      <c r="E394" s="409">
        <v>42432</v>
      </c>
      <c r="F394" s="112" t="s">
        <v>790</v>
      </c>
      <c r="G394" s="313" t="s">
        <v>825</v>
      </c>
      <c r="H394" s="113" t="s">
        <v>299</v>
      </c>
      <c r="I394" s="129">
        <v>1000</v>
      </c>
      <c r="J394" s="129">
        <v>6428</v>
      </c>
      <c r="K394" s="201">
        <f t="shared" si="42"/>
        <v>6428000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27" ht="15.75" hidden="1" customHeight="1">
      <c r="A395" s="304" t="str">
        <f>IF(B395&lt;&gt;"",IF(AND(B395&gt;=_TM1,B395&lt;=_TM2,OR(TH!L395="1111",TH!M395="1111")),TH!D395,""),"")</f>
        <v/>
      </c>
      <c r="B395" s="11">
        <f t="shared" si="40"/>
        <v>3</v>
      </c>
      <c r="C395" s="111">
        <f t="shared" si="41"/>
        <v>42432</v>
      </c>
      <c r="D395" s="12" t="s">
        <v>1520</v>
      </c>
      <c r="E395" s="409">
        <v>42432</v>
      </c>
      <c r="F395" s="112" t="s">
        <v>506</v>
      </c>
      <c r="G395" s="313" t="s">
        <v>825</v>
      </c>
      <c r="H395" s="113" t="s">
        <v>299</v>
      </c>
      <c r="I395" s="129">
        <v>1050</v>
      </c>
      <c r="J395" s="129">
        <v>5639</v>
      </c>
      <c r="K395" s="201">
        <f t="shared" si="42"/>
        <v>5920950</v>
      </c>
      <c r="L395" s="202" t="s">
        <v>726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  <c r="AA395" s="198" t="str">
        <f>IF(VLOOKUP(F395,NXT!$B$12:$B$973,1,0)=F395,"","x")</f>
        <v/>
      </c>
    </row>
    <row r="396" spans="1:27" ht="15.75" hidden="1" customHeight="1">
      <c r="A396" s="304" t="str">
        <f>IF(B396&lt;&gt;"",IF(AND(B396&gt;=_TM1,B396&lt;=_TM2,OR(TH!L396="1111",TH!M396="1111")),TH!D396,""),"")</f>
        <v/>
      </c>
      <c r="B396" s="11">
        <f t="shared" si="40"/>
        <v>3</v>
      </c>
      <c r="C396" s="111">
        <f t="shared" si="41"/>
        <v>42432</v>
      </c>
      <c r="D396" s="12" t="s">
        <v>1520</v>
      </c>
      <c r="E396" s="409">
        <v>42432</v>
      </c>
      <c r="F396" s="112" t="s">
        <v>332</v>
      </c>
      <c r="G396" s="313" t="s">
        <v>825</v>
      </c>
      <c r="H396" s="113" t="s">
        <v>299</v>
      </c>
      <c r="I396" s="129"/>
      <c r="J396" s="129"/>
      <c r="K396" s="201">
        <v>6305378</v>
      </c>
      <c r="L396" s="202" t="s">
        <v>9</v>
      </c>
      <c r="M396" s="202" t="s">
        <v>8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/>
      </c>
      <c r="R396" s="24" t="str">
        <f>IF(ISERROR(FIND('112'!$M$9,G396,1)),"",IF((AND(FIND('112'!$M$9,G396,1)&gt;=1,$B396&gt;='112'!$N$8,$B396&lt;='112'!$O$8,OR($L396='112'!$I$6,$M396='112'!$I$6))),"x",""))</f>
        <v/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>
        <v>1</v>
      </c>
    </row>
    <row r="397" spans="1:27" ht="15.75" hidden="1" customHeight="1">
      <c r="A397" s="304" t="str">
        <f>IF(B397&lt;&gt;"",IF(AND(B397&gt;=_TM1,B397&lt;=_TM2,OR(TH!L397="1111",TH!M397="1111")),TH!D397,""),"")</f>
        <v/>
      </c>
      <c r="B397" s="11">
        <f t="shared" si="40"/>
        <v>3</v>
      </c>
      <c r="C397" s="12">
        <f t="shared" si="41"/>
        <v>42433</v>
      </c>
      <c r="D397" s="12" t="s">
        <v>2143</v>
      </c>
      <c r="E397" s="264">
        <v>42433</v>
      </c>
      <c r="F397" s="15" t="s">
        <v>707</v>
      </c>
      <c r="G397" s="309" t="s">
        <v>705</v>
      </c>
      <c r="H397" s="4" t="s">
        <v>706</v>
      </c>
      <c r="I397" s="129"/>
      <c r="J397" s="129"/>
      <c r="K397" s="201">
        <v>23500000</v>
      </c>
      <c r="L397" s="14" t="s">
        <v>24</v>
      </c>
      <c r="M397" s="14" t="s">
        <v>45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>x</v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27" ht="15.75" hidden="1" customHeight="1">
      <c r="A398" s="304" t="str">
        <f>IF(B398&lt;&gt;"",IF(AND(B398&gt;=_TM1,B398&lt;=_TM2,OR(TH!L398="1111",TH!M398="1111")),TH!D398,""),"")</f>
        <v/>
      </c>
      <c r="B398" s="11">
        <f t="shared" si="40"/>
        <v>3</v>
      </c>
      <c r="C398" s="12">
        <f t="shared" si="41"/>
        <v>42433</v>
      </c>
      <c r="D398" s="12" t="s">
        <v>711</v>
      </c>
      <c r="E398" s="273">
        <v>42433</v>
      </c>
      <c r="F398" s="15" t="s">
        <v>713</v>
      </c>
      <c r="G398" s="309" t="s">
        <v>705</v>
      </c>
      <c r="H398" s="113" t="s">
        <v>299</v>
      </c>
      <c r="I398" s="129"/>
      <c r="J398" s="129"/>
      <c r="K398" s="201">
        <v>23522000</v>
      </c>
      <c r="L398" s="114" t="s">
        <v>8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/>
    </row>
    <row r="399" spans="1:27" ht="15.75" hidden="1" customHeight="1">
      <c r="A399" s="304" t="str">
        <f>IF(B399&lt;&gt;"",IF(AND(B399&gt;=_TM1,B399&lt;=_TM2,OR(TH!L399="1111",TH!M399="1111")),TH!D399,""),"")</f>
        <v/>
      </c>
      <c r="B399" s="11">
        <f t="shared" si="40"/>
        <v>3</v>
      </c>
      <c r="C399" s="12">
        <f t="shared" si="41"/>
        <v>42433</v>
      </c>
      <c r="D399" s="12" t="s">
        <v>711</v>
      </c>
      <c r="E399" s="273">
        <v>42433</v>
      </c>
      <c r="F399" s="15" t="s">
        <v>761</v>
      </c>
      <c r="G399" s="309" t="s">
        <v>705</v>
      </c>
      <c r="H399" s="4"/>
      <c r="I399" s="129"/>
      <c r="J399" s="129"/>
      <c r="K399" s="201">
        <v>20000</v>
      </c>
      <c r="L399" s="14" t="s">
        <v>81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27" ht="15.75" hidden="1" customHeight="1">
      <c r="A400" s="304" t="str">
        <f>IF(B400&lt;&gt;"",IF(AND(B400&gt;=_TM1,B400&lt;=_TM2,OR(TH!L400="1111",TH!M400="1111")),TH!D400,""),"")</f>
        <v/>
      </c>
      <c r="B400" s="11">
        <f t="shared" si="40"/>
        <v>3</v>
      </c>
      <c r="C400" s="12">
        <f t="shared" si="41"/>
        <v>42433</v>
      </c>
      <c r="D400" s="12" t="s">
        <v>711</v>
      </c>
      <c r="E400" s="273">
        <v>42433</v>
      </c>
      <c r="F400" s="15" t="s">
        <v>967</v>
      </c>
      <c r="G400" s="309" t="s">
        <v>705</v>
      </c>
      <c r="H400" s="4"/>
      <c r="I400" s="129"/>
      <c r="J400" s="129"/>
      <c r="K400" s="201">
        <v>2000</v>
      </c>
      <c r="L400" s="14" t="s">
        <v>9</v>
      </c>
      <c r="M400" s="114" t="s">
        <v>24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>x</v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>
        <v>2</v>
      </c>
    </row>
    <row r="401" spans="1:30" ht="15.75" hidden="1" customHeight="1">
      <c r="A401" s="304" t="str">
        <f>IF(B401&lt;&gt;"",IF(AND(B401&gt;=_TM1,B401&lt;=_TM2,OR(TH!L401="1111",TH!M401="1111")),TH!D401,""),"")</f>
        <v/>
      </c>
      <c r="B401" s="11">
        <f t="shared" si="40"/>
        <v>3</v>
      </c>
      <c r="C401" s="111">
        <f t="shared" si="41"/>
        <v>42433</v>
      </c>
      <c r="D401" s="111" t="s">
        <v>1471</v>
      </c>
      <c r="E401" s="273">
        <v>42433</v>
      </c>
      <c r="F401" s="112" t="s">
        <v>926</v>
      </c>
      <c r="G401" s="310" t="s">
        <v>925</v>
      </c>
      <c r="H401" s="266" t="s">
        <v>508</v>
      </c>
      <c r="I401" s="129">
        <v>200</v>
      </c>
      <c r="J401" s="129">
        <v>8030</v>
      </c>
      <c r="K401" s="201">
        <f>ROUND(I401*J401,0)</f>
        <v>1606000</v>
      </c>
      <c r="L401" s="114" t="s">
        <v>238</v>
      </c>
      <c r="M401" s="114" t="s">
        <v>162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hidden="1" customHeight="1">
      <c r="A402" s="304" t="str">
        <f>IF(B402&lt;&gt;"",IF(AND(B402&gt;=_TM1,B402&lt;=_TM2,OR(TH!L402="1111",TH!M402="1111")),TH!D402,""),"")</f>
        <v/>
      </c>
      <c r="B402" s="11">
        <f t="shared" si="40"/>
        <v>3</v>
      </c>
      <c r="C402" s="111">
        <f t="shared" si="41"/>
        <v>42433</v>
      </c>
      <c r="D402" s="111" t="s">
        <v>1471</v>
      </c>
      <c r="E402" s="273">
        <v>42433</v>
      </c>
      <c r="F402" s="112" t="s">
        <v>332</v>
      </c>
      <c r="G402" s="310" t="s">
        <v>925</v>
      </c>
      <c r="H402" s="266" t="s">
        <v>508</v>
      </c>
      <c r="I402" s="129"/>
      <c r="J402" s="129"/>
      <c r="K402" s="201">
        <v>160600</v>
      </c>
      <c r="L402" s="114" t="s">
        <v>238</v>
      </c>
      <c r="M402" s="114" t="s">
        <v>278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/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/>
      <c r="AA402" s="198" t="str">
        <f>IF(VLOOKUP(H402,DS_131,1,0)=H402,"","x")</f>
        <v/>
      </c>
      <c r="AD402" s="198"/>
    </row>
    <row r="403" spans="1:30" ht="15.75" hidden="1" customHeight="1">
      <c r="A403" s="304" t="str">
        <f>IF(B403&lt;&gt;"",IF(AND(B403&gt;=_TM1,B403&lt;=_TM2,OR(TH!L403="1111",TH!M403="1111")),TH!D403,""),"")</f>
        <v/>
      </c>
      <c r="B403" s="11">
        <f t="shared" si="40"/>
        <v>3</v>
      </c>
      <c r="C403" s="111">
        <f t="shared" si="41"/>
        <v>42434</v>
      </c>
      <c r="D403" s="111" t="s">
        <v>2144</v>
      </c>
      <c r="E403" s="273">
        <v>42434</v>
      </c>
      <c r="F403" s="112" t="s">
        <v>1579</v>
      </c>
      <c r="G403" s="310" t="s">
        <v>1586</v>
      </c>
      <c r="H403" s="113" t="s">
        <v>464</v>
      </c>
      <c r="I403" s="129"/>
      <c r="J403" s="129"/>
      <c r="K403" s="13">
        <f>176363+254663+279077</f>
        <v>710103</v>
      </c>
      <c r="L403" s="114" t="s">
        <v>239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hidden="1" customHeight="1">
      <c r="A404" s="304" t="str">
        <f>IF(B404&lt;&gt;"",IF(AND(B404&gt;=_TM1,B404&lt;=_TM2,OR(TH!L404="1111",TH!M404="1111")),TH!D404,""),"")</f>
        <v/>
      </c>
      <c r="B404" s="11">
        <f t="shared" si="40"/>
        <v>3</v>
      </c>
      <c r="C404" s="111">
        <f t="shared" si="41"/>
        <v>42434</v>
      </c>
      <c r="D404" s="111" t="s">
        <v>2144</v>
      </c>
      <c r="E404" s="273">
        <v>42434</v>
      </c>
      <c r="F404" s="112" t="s">
        <v>1580</v>
      </c>
      <c r="G404" s="310" t="s">
        <v>1586</v>
      </c>
      <c r="H404" s="113" t="s">
        <v>464</v>
      </c>
      <c r="I404" s="129"/>
      <c r="J404" s="129"/>
      <c r="K404" s="13">
        <f>17636+25466+27908</f>
        <v>71010</v>
      </c>
      <c r="L404" s="14" t="s">
        <v>9</v>
      </c>
      <c r="M404" s="202" t="s">
        <v>45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/>
      </c>
      <c r="Q404" s="24" t="str">
        <f>IF(AND($M404=$O$7,$B404&lt;'111'!$N$11),"x","")</f>
        <v>x</v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>
        <v>3</v>
      </c>
      <c r="AA404" s="198"/>
    </row>
    <row r="405" spans="1:30" ht="15.75" hidden="1" customHeight="1">
      <c r="A405" s="304" t="str">
        <f>IF(B405&lt;&gt;"",IF(AND(B405&gt;=_TM1,B405&lt;=_TM2,OR(TH!L405="1111",TH!M405="1111")),TH!D405,""),"")</f>
        <v/>
      </c>
      <c r="B405" s="11">
        <f t="shared" si="40"/>
        <v>3</v>
      </c>
      <c r="C405" s="111">
        <f t="shared" si="41"/>
        <v>42434</v>
      </c>
      <c r="D405" s="111" t="s">
        <v>2145</v>
      </c>
      <c r="E405" s="273">
        <v>42434</v>
      </c>
      <c r="F405" s="112" t="s">
        <v>490</v>
      </c>
      <c r="G405" s="310" t="s">
        <v>927</v>
      </c>
      <c r="H405" s="302" t="s">
        <v>495</v>
      </c>
      <c r="I405" s="129"/>
      <c r="J405" s="129"/>
      <c r="K405" s="201">
        <v>2000000</v>
      </c>
      <c r="L405" s="114" t="s">
        <v>45</v>
      </c>
      <c r="M405" s="114" t="s">
        <v>492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hidden="1" customHeight="1">
      <c r="A406" s="304" t="str">
        <f>IF(B406&lt;&gt;"",IF(AND(B406&gt;=_TM1,B406&lt;=_TM2,OR(TH!L406="1111",TH!M406="1111")),TH!D406,""),"")</f>
        <v/>
      </c>
      <c r="B406" s="11">
        <f t="shared" si="40"/>
        <v>3</v>
      </c>
      <c r="C406" s="111">
        <f t="shared" si="41"/>
        <v>42434</v>
      </c>
      <c r="D406" s="111" t="s">
        <v>2145</v>
      </c>
      <c r="E406" s="273">
        <v>42434</v>
      </c>
      <c r="F406" s="112" t="s">
        <v>491</v>
      </c>
      <c r="G406" s="310" t="s">
        <v>927</v>
      </c>
      <c r="H406" s="302" t="s">
        <v>495</v>
      </c>
      <c r="I406" s="129"/>
      <c r="J406" s="129"/>
      <c r="K406" s="201">
        <v>200000</v>
      </c>
      <c r="L406" s="114" t="s">
        <v>45</v>
      </c>
      <c r="M406" s="114" t="s">
        <v>278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>x</v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/>
      <c r="AA406" s="198"/>
      <c r="AD406" s="198"/>
    </row>
    <row r="407" spans="1:30" ht="15.75" hidden="1" customHeight="1">
      <c r="A407" s="304" t="str">
        <f>IF(B407&lt;&gt;"",IF(AND(B407&gt;=_TM1,B407&lt;=_TM2,OR(TH!L407="1111",TH!M407="1111")),TH!D407,""),"")</f>
        <v/>
      </c>
      <c r="B407" s="11">
        <f t="shared" si="40"/>
        <v>3</v>
      </c>
      <c r="C407" s="106">
        <f t="shared" si="41"/>
        <v>42436</v>
      </c>
      <c r="D407" s="12" t="s">
        <v>1521</v>
      </c>
      <c r="E407" s="410">
        <v>42436</v>
      </c>
      <c r="F407" s="112" t="s">
        <v>1171</v>
      </c>
      <c r="G407" s="306" t="s">
        <v>317</v>
      </c>
      <c r="H407" s="113" t="s">
        <v>316</v>
      </c>
      <c r="I407" s="129">
        <v>50</v>
      </c>
      <c r="J407" s="129">
        <v>31464</v>
      </c>
      <c r="K407" s="201">
        <f t="shared" ref="K407:K409" si="43">ROUND(I407*J407,0)</f>
        <v>1573200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hidden="1" customHeight="1">
      <c r="A408" s="304" t="str">
        <f>IF(B408&lt;&gt;"",IF(AND(B408&gt;=_TM1,B408&lt;=_TM2,OR(TH!L408="1111",TH!M408="1111")),TH!D408,""),"")</f>
        <v/>
      </c>
      <c r="B408" s="11">
        <f t="shared" ref="B408:B471" si="44">IF(C408&lt;&gt;"",MONTH(C408),"")</f>
        <v>3</v>
      </c>
      <c r="C408" s="106">
        <f t="shared" ref="C408:C471" si="45">E408</f>
        <v>42436</v>
      </c>
      <c r="D408" s="12" t="s">
        <v>1521</v>
      </c>
      <c r="E408" s="410">
        <v>42436</v>
      </c>
      <c r="F408" s="110" t="s">
        <v>1172</v>
      </c>
      <c r="G408" s="306" t="s">
        <v>317</v>
      </c>
      <c r="H408" s="113" t="s">
        <v>316</v>
      </c>
      <c r="I408" s="129">
        <v>200</v>
      </c>
      <c r="J408" s="129">
        <v>6033</v>
      </c>
      <c r="K408" s="201">
        <f t="shared" si="43"/>
        <v>1206600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hidden="1" customHeight="1">
      <c r="A409" s="304" t="str">
        <f>IF(B409&lt;&gt;"",IF(AND(B409&gt;=_TM1,B409&lt;=_TM2,OR(TH!L409="1111",TH!M409="1111")),TH!D409,""),"")</f>
        <v/>
      </c>
      <c r="B409" s="11">
        <f t="shared" si="44"/>
        <v>3</v>
      </c>
      <c r="C409" s="106">
        <f t="shared" si="45"/>
        <v>42436</v>
      </c>
      <c r="D409" s="12" t="s">
        <v>1521</v>
      </c>
      <c r="E409" s="410">
        <v>42436</v>
      </c>
      <c r="F409" s="110" t="s">
        <v>319</v>
      </c>
      <c r="G409" s="306" t="s">
        <v>317</v>
      </c>
      <c r="H409" s="113" t="s">
        <v>316</v>
      </c>
      <c r="I409" s="129">
        <v>1000</v>
      </c>
      <c r="J409" s="129">
        <v>8265</v>
      </c>
      <c r="K409" s="201">
        <f t="shared" si="43"/>
        <v>8265000</v>
      </c>
      <c r="L409" s="202" t="s">
        <v>726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 t="str">
        <f>IF(VLOOKUP(F409,NXT!$B$12:$B$973,1,0)=F409,"","x")</f>
        <v/>
      </c>
      <c r="AC409" s="198"/>
    </row>
    <row r="410" spans="1:30" ht="15.75" hidden="1" customHeight="1">
      <c r="A410" s="304" t="str">
        <f>IF(B410&lt;&gt;"",IF(AND(B410&gt;=_TM1,B410&lt;=_TM2,OR(TH!L410="1111",TH!M410="1111")),TH!D410,""),"")</f>
        <v/>
      </c>
      <c r="B410" s="11">
        <f t="shared" si="44"/>
        <v>3</v>
      </c>
      <c r="C410" s="106">
        <f t="shared" si="45"/>
        <v>42436</v>
      </c>
      <c r="D410" s="12" t="s">
        <v>1521</v>
      </c>
      <c r="E410" s="410">
        <v>42436</v>
      </c>
      <c r="F410" s="110" t="s">
        <v>318</v>
      </c>
      <c r="G410" s="306" t="s">
        <v>317</v>
      </c>
      <c r="H410" s="113" t="s">
        <v>316</v>
      </c>
      <c r="I410" s="129"/>
      <c r="J410" s="129"/>
      <c r="K410" s="201">
        <v>1104480</v>
      </c>
      <c r="L410" s="14" t="s">
        <v>9</v>
      </c>
      <c r="M410" s="202" t="s">
        <v>8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>
        <v>2</v>
      </c>
      <c r="AA410" s="198"/>
      <c r="AC410" s="198"/>
    </row>
    <row r="411" spans="1:30" ht="15.75" hidden="1" customHeight="1">
      <c r="A411" s="304" t="str">
        <f>IF(B411&lt;&gt;"",IF(AND(B411&gt;=_TM1,B411&lt;=_TM2,OR(TH!L411="1111",TH!M411="1111")),TH!D411,""),"")</f>
        <v/>
      </c>
      <c r="B411" s="11">
        <f t="shared" si="44"/>
        <v>3</v>
      </c>
      <c r="C411" s="111">
        <f t="shared" si="45"/>
        <v>42436</v>
      </c>
      <c r="D411" s="111" t="s">
        <v>1472</v>
      </c>
      <c r="E411" s="273">
        <v>42436</v>
      </c>
      <c r="F411" s="112" t="s">
        <v>808</v>
      </c>
      <c r="G411" s="310" t="s">
        <v>928</v>
      </c>
      <c r="H411" s="4" t="s">
        <v>759</v>
      </c>
      <c r="I411" s="129">
        <v>685</v>
      </c>
      <c r="J411" s="129">
        <v>21835</v>
      </c>
      <c r="K411" s="201">
        <f>ROUND(I411*J411,0)</f>
        <v>14956975</v>
      </c>
      <c r="L411" s="114" t="s">
        <v>238</v>
      </c>
      <c r="M411" s="114" t="s">
        <v>162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hidden="1" customHeight="1">
      <c r="A412" s="304" t="str">
        <f>IF(B412&lt;&gt;"",IF(AND(B412&gt;=_TM1,B412&lt;=_TM2,OR(TH!L412="1111",TH!M412="1111")),TH!D412,""),"")</f>
        <v/>
      </c>
      <c r="B412" s="11">
        <f t="shared" si="44"/>
        <v>3</v>
      </c>
      <c r="C412" s="111">
        <f t="shared" si="45"/>
        <v>42436</v>
      </c>
      <c r="D412" s="111" t="s">
        <v>1472</v>
      </c>
      <c r="E412" s="273">
        <v>42436</v>
      </c>
      <c r="F412" s="112" t="s">
        <v>332</v>
      </c>
      <c r="G412" s="310" t="s">
        <v>928</v>
      </c>
      <c r="H412" s="4" t="s">
        <v>759</v>
      </c>
      <c r="I412" s="129"/>
      <c r="J412" s="129"/>
      <c r="K412" s="201">
        <v>1495697</v>
      </c>
      <c r="L412" s="114" t="s">
        <v>238</v>
      </c>
      <c r="M412" s="114" t="s">
        <v>278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/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hidden="1" customHeight="1">
      <c r="A413" s="304" t="str">
        <f>IF(B413&lt;&gt;"",IF(AND(B413&gt;=_TM1,B413&lt;=_TM2,OR(TH!L413="1111",TH!M413="1111")),TH!D413,""),"")</f>
        <v/>
      </c>
      <c r="B413" s="11">
        <f t="shared" si="44"/>
        <v>3</v>
      </c>
      <c r="C413" s="111">
        <f t="shared" si="45"/>
        <v>42436</v>
      </c>
      <c r="D413" s="111" t="s">
        <v>2146</v>
      </c>
      <c r="E413" s="273">
        <v>42436</v>
      </c>
      <c r="F413" s="112" t="s">
        <v>708</v>
      </c>
      <c r="G413" s="310" t="s">
        <v>928</v>
      </c>
      <c r="H413" s="4" t="s">
        <v>759</v>
      </c>
      <c r="I413" s="129"/>
      <c r="J413" s="129"/>
      <c r="K413" s="201">
        <v>4789438</v>
      </c>
      <c r="L413" s="114" t="s">
        <v>45</v>
      </c>
      <c r="M413" s="114" t="s">
        <v>238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>x</v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/>
      <c r="AA413" s="198" t="str">
        <f>IF(VLOOKUP(H413,DS_131,1,0)=H413,"","x")</f>
        <v/>
      </c>
      <c r="AD413" s="198"/>
    </row>
    <row r="414" spans="1:30" ht="15.75" hidden="1" customHeight="1">
      <c r="A414" s="304" t="str">
        <f>IF(B414&lt;&gt;"",IF(AND(B414&gt;=_TM1,B414&lt;=_TM2,OR(TH!L414="1111",TH!M414="1111")),TH!D414,""),"")</f>
        <v/>
      </c>
      <c r="B414" s="11">
        <f t="shared" si="44"/>
        <v>3</v>
      </c>
      <c r="C414" s="111">
        <f t="shared" si="45"/>
        <v>42437</v>
      </c>
      <c r="D414" s="12" t="s">
        <v>1522</v>
      </c>
      <c r="E414" s="409">
        <v>42437</v>
      </c>
      <c r="F414" s="112" t="s">
        <v>632</v>
      </c>
      <c r="G414" s="313" t="s">
        <v>829</v>
      </c>
      <c r="H414" s="113" t="s">
        <v>299</v>
      </c>
      <c r="I414" s="129">
        <v>50</v>
      </c>
      <c r="J414" s="129">
        <v>69250</v>
      </c>
      <c r="K414" s="201">
        <f t="shared" ref="K414:K419" si="46">ROUND(I414*J414,0)</f>
        <v>3462500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hidden="1" customHeight="1">
      <c r="A415" s="304" t="str">
        <f>IF(B415&lt;&gt;"",IF(AND(B415&gt;=_TM1,B415&lt;=_TM2,OR(TH!L415="1111",TH!M415="1111")),TH!D415,""),"")</f>
        <v/>
      </c>
      <c r="B415" s="11">
        <f t="shared" si="44"/>
        <v>3</v>
      </c>
      <c r="C415" s="111">
        <f t="shared" si="45"/>
        <v>42437</v>
      </c>
      <c r="D415" s="12" t="s">
        <v>1522</v>
      </c>
      <c r="E415" s="409">
        <v>42437</v>
      </c>
      <c r="F415" s="112" t="s">
        <v>633</v>
      </c>
      <c r="G415" s="313" t="s">
        <v>829</v>
      </c>
      <c r="H415" s="113" t="s">
        <v>299</v>
      </c>
      <c r="I415" s="129">
        <v>50</v>
      </c>
      <c r="J415" s="129">
        <v>83677</v>
      </c>
      <c r="K415" s="201">
        <f t="shared" si="46"/>
        <v>4183850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hidden="1" customHeight="1">
      <c r="A416" s="304" t="str">
        <f>IF(B416&lt;&gt;"",IF(AND(B416&gt;=_TM1,B416&lt;=_TM2,OR(TH!L416="1111",TH!M416="1111")),TH!D416,""),"")</f>
        <v/>
      </c>
      <c r="B416" s="11">
        <f t="shared" si="44"/>
        <v>3</v>
      </c>
      <c r="C416" s="111">
        <f t="shared" si="45"/>
        <v>42437</v>
      </c>
      <c r="D416" s="12" t="s">
        <v>1522</v>
      </c>
      <c r="E416" s="409">
        <v>42437</v>
      </c>
      <c r="F416" s="112" t="s">
        <v>634</v>
      </c>
      <c r="G416" s="313" t="s">
        <v>829</v>
      </c>
      <c r="H416" s="113" t="s">
        <v>299</v>
      </c>
      <c r="I416" s="129">
        <v>50</v>
      </c>
      <c r="J416" s="129">
        <v>72380</v>
      </c>
      <c r="K416" s="201">
        <f t="shared" si="46"/>
        <v>3619000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hidden="1" customHeight="1">
      <c r="A417" s="304" t="str">
        <f>IF(B417&lt;&gt;"",IF(AND(B417&gt;=_TM1,B417&lt;=_TM2,OR(TH!L417="1111",TH!M417="1111")),TH!D417,""),"")</f>
        <v/>
      </c>
      <c r="B417" s="11">
        <f t="shared" si="44"/>
        <v>3</v>
      </c>
      <c r="C417" s="111">
        <f t="shared" si="45"/>
        <v>42437</v>
      </c>
      <c r="D417" s="12" t="s">
        <v>1522</v>
      </c>
      <c r="E417" s="409">
        <v>42437</v>
      </c>
      <c r="F417" s="112" t="s">
        <v>325</v>
      </c>
      <c r="G417" s="313" t="s">
        <v>829</v>
      </c>
      <c r="H417" s="113" t="s">
        <v>299</v>
      </c>
      <c r="I417" s="129">
        <v>50</v>
      </c>
      <c r="J417" s="129">
        <v>73996</v>
      </c>
      <c r="K417" s="201">
        <f t="shared" si="46"/>
        <v>3699800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hidden="1" customHeight="1">
      <c r="A418" s="304" t="str">
        <f>IF(B418&lt;&gt;"",IF(AND(B418&gt;=_TM1,B418&lt;=_TM2,OR(TH!L418="1111",TH!M418="1111")),TH!D418,""),"")</f>
        <v/>
      </c>
      <c r="B418" s="11">
        <f t="shared" si="44"/>
        <v>3</v>
      </c>
      <c r="C418" s="111">
        <f t="shared" si="45"/>
        <v>42437</v>
      </c>
      <c r="D418" s="12" t="s">
        <v>1522</v>
      </c>
      <c r="E418" s="409">
        <v>42437</v>
      </c>
      <c r="F418" s="112" t="s">
        <v>880</v>
      </c>
      <c r="G418" s="313" t="s">
        <v>829</v>
      </c>
      <c r="H418" s="113" t="s">
        <v>299</v>
      </c>
      <c r="I418" s="129">
        <v>50</v>
      </c>
      <c r="J418" s="129">
        <v>77984</v>
      </c>
      <c r="K418" s="201">
        <f t="shared" si="46"/>
        <v>3899200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hidden="1" customHeight="1">
      <c r="A419" s="304" t="str">
        <f>IF(B419&lt;&gt;"",IF(AND(B419&gt;=_TM1,B419&lt;=_TM2,OR(TH!L419="1111",TH!M419="1111")),TH!D419,""),"")</f>
        <v/>
      </c>
      <c r="B419" s="11">
        <f t="shared" si="44"/>
        <v>3</v>
      </c>
      <c r="C419" s="111">
        <f t="shared" si="45"/>
        <v>42437</v>
      </c>
      <c r="D419" s="12" t="s">
        <v>1522</v>
      </c>
      <c r="E419" s="409">
        <v>42437</v>
      </c>
      <c r="F419" s="112" t="s">
        <v>635</v>
      </c>
      <c r="G419" s="313" t="s">
        <v>829</v>
      </c>
      <c r="H419" s="113" t="s">
        <v>299</v>
      </c>
      <c r="I419" s="129">
        <v>1000</v>
      </c>
      <c r="J419" s="129">
        <v>12919</v>
      </c>
      <c r="K419" s="201">
        <f t="shared" si="46"/>
        <v>12919000</v>
      </c>
      <c r="L419" s="202" t="s">
        <v>726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  <c r="AA419" s="198" t="str">
        <f>IF(VLOOKUP(F419,NXT!$B$12:$B$973,1,0)=F419,"","x")</f>
        <v/>
      </c>
    </row>
    <row r="420" spans="1:30" ht="15.75" hidden="1" customHeight="1">
      <c r="A420" s="304" t="str">
        <f>IF(B420&lt;&gt;"",IF(AND(B420&gt;=_TM1,B420&lt;=_TM2,OR(TH!L420="1111",TH!M420="1111")),TH!D420,""),"")</f>
        <v/>
      </c>
      <c r="B420" s="11">
        <f t="shared" si="44"/>
        <v>3</v>
      </c>
      <c r="C420" s="111">
        <f t="shared" si="45"/>
        <v>42437</v>
      </c>
      <c r="D420" s="12" t="s">
        <v>1522</v>
      </c>
      <c r="E420" s="409">
        <v>42437</v>
      </c>
      <c r="F420" s="112" t="s">
        <v>332</v>
      </c>
      <c r="G420" s="313" t="s">
        <v>829</v>
      </c>
      <c r="H420" s="113" t="s">
        <v>299</v>
      </c>
      <c r="I420" s="129"/>
      <c r="J420" s="129"/>
      <c r="K420" s="201">
        <v>3178335</v>
      </c>
      <c r="L420" s="202" t="s">
        <v>9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1</v>
      </c>
    </row>
    <row r="421" spans="1:30" ht="15.75" hidden="1" customHeight="1">
      <c r="A421" s="304" t="str">
        <f>IF(B421&lt;&gt;"",IF(AND(B421&gt;=_TM1,B421&lt;=_TM2,OR(TH!L421="1111",TH!M421="1111")),TH!D421,""),"")</f>
        <v/>
      </c>
      <c r="B421" s="11">
        <f t="shared" si="44"/>
        <v>3</v>
      </c>
      <c r="C421" s="106">
        <f t="shared" si="45"/>
        <v>42437</v>
      </c>
      <c r="D421" s="12" t="s">
        <v>1523</v>
      </c>
      <c r="E421" s="410">
        <v>42437</v>
      </c>
      <c r="F421" s="110" t="s">
        <v>300</v>
      </c>
      <c r="G421" s="306" t="s">
        <v>302</v>
      </c>
      <c r="H421" s="113" t="s">
        <v>299</v>
      </c>
      <c r="I421" s="129">
        <v>500</v>
      </c>
      <c r="J421" s="129">
        <v>13306</v>
      </c>
      <c r="K421" s="201">
        <f>ROUND(I421*J421,0)</f>
        <v>6653000</v>
      </c>
      <c r="L421" s="202" t="s">
        <v>726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 t="str">
        <f>IF(VLOOKUP(F421,NXT!$B$12:$B$973,1,0)=F421,"","x")</f>
        <v/>
      </c>
      <c r="AB421" s="198"/>
      <c r="AC421" s="198"/>
    </row>
    <row r="422" spans="1:30" ht="15.75" hidden="1" customHeight="1">
      <c r="A422" s="304" t="str">
        <f>IF(B422&lt;&gt;"",IF(AND(B422&gt;=_TM1,B422&lt;=_TM2,OR(TH!L422="1111",TH!M422="1111")),TH!D422,""),"")</f>
        <v/>
      </c>
      <c r="B422" s="11">
        <f t="shared" si="44"/>
        <v>3</v>
      </c>
      <c r="C422" s="106">
        <f t="shared" si="45"/>
        <v>42437</v>
      </c>
      <c r="D422" s="12" t="s">
        <v>1523</v>
      </c>
      <c r="E422" s="410">
        <v>42437</v>
      </c>
      <c r="F422" s="110" t="s">
        <v>301</v>
      </c>
      <c r="G422" s="306" t="s">
        <v>302</v>
      </c>
      <c r="H422" s="113" t="s">
        <v>299</v>
      </c>
      <c r="I422" s="129"/>
      <c r="J422" s="129"/>
      <c r="K422" s="201">
        <v>665300</v>
      </c>
      <c r="L422" s="14" t="s">
        <v>9</v>
      </c>
      <c r="M422" s="202" t="s">
        <v>8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>
        <v>2</v>
      </c>
      <c r="AA422" s="198"/>
      <c r="AB422" s="198"/>
      <c r="AC422" s="198"/>
    </row>
    <row r="423" spans="1:30" ht="15.75" hidden="1" customHeight="1">
      <c r="A423" s="304" t="str">
        <f>IF(B423&lt;&gt;"",IF(AND(B423&gt;=_TM1,B423&lt;=_TM2,OR(TH!L423="1111",TH!M423="1111")),TH!D423,""),"")</f>
        <v/>
      </c>
      <c r="B423" s="11">
        <f t="shared" si="44"/>
        <v>3</v>
      </c>
      <c r="C423" s="111">
        <f t="shared" si="45"/>
        <v>42437</v>
      </c>
      <c r="D423" s="111" t="s">
        <v>1473</v>
      </c>
      <c r="E423" s="273">
        <v>42437</v>
      </c>
      <c r="F423" s="140" t="s">
        <v>300</v>
      </c>
      <c r="G423" s="310" t="s">
        <v>929</v>
      </c>
      <c r="H423" s="4" t="s">
        <v>930</v>
      </c>
      <c r="I423" s="129">
        <v>500</v>
      </c>
      <c r="J423" s="129">
        <v>18100</v>
      </c>
      <c r="K423" s="201">
        <f>ROUND(I423*J423,0)</f>
        <v>9050000</v>
      </c>
      <c r="L423" s="114" t="s">
        <v>238</v>
      </c>
      <c r="M423" s="114" t="s">
        <v>162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hidden="1" customHeight="1">
      <c r="A424" s="304" t="str">
        <f>IF(B424&lt;&gt;"",IF(AND(B424&gt;=_TM1,B424&lt;=_TM2,OR(TH!L424="1111",TH!M424="1111")),TH!D424,""),"")</f>
        <v/>
      </c>
      <c r="B424" s="11">
        <f t="shared" si="44"/>
        <v>3</v>
      </c>
      <c r="C424" s="111">
        <f t="shared" si="45"/>
        <v>42437</v>
      </c>
      <c r="D424" s="111" t="s">
        <v>1473</v>
      </c>
      <c r="E424" s="273">
        <v>42437</v>
      </c>
      <c r="F424" s="112" t="s">
        <v>607</v>
      </c>
      <c r="G424" s="310" t="s">
        <v>929</v>
      </c>
      <c r="H424" s="4" t="s">
        <v>930</v>
      </c>
      <c r="I424" s="129"/>
      <c r="J424" s="129"/>
      <c r="K424" s="201">
        <v>905000</v>
      </c>
      <c r="L424" s="114" t="s">
        <v>238</v>
      </c>
      <c r="M424" s="114" t="s">
        <v>278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/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hidden="1" customHeight="1">
      <c r="A425" s="304" t="str">
        <f>IF(B425&lt;&gt;"",IF(AND(B425&gt;=_TM1,B425&lt;=_TM2,OR(TH!L425="1111",TH!M425="1111")),TH!D425,""),"")</f>
        <v/>
      </c>
      <c r="B425" s="11">
        <f t="shared" si="44"/>
        <v>3</v>
      </c>
      <c r="C425" s="111">
        <f t="shared" si="45"/>
        <v>42437</v>
      </c>
      <c r="D425" s="111" t="s">
        <v>2147</v>
      </c>
      <c r="E425" s="273">
        <v>42437</v>
      </c>
      <c r="F425" s="112" t="s">
        <v>708</v>
      </c>
      <c r="G425" s="310" t="s">
        <v>929</v>
      </c>
      <c r="H425" s="4" t="s">
        <v>930</v>
      </c>
      <c r="I425" s="129"/>
      <c r="J425" s="129"/>
      <c r="K425" s="201">
        <f>K423+K424</f>
        <v>9955000</v>
      </c>
      <c r="L425" s="114" t="s">
        <v>45</v>
      </c>
      <c r="M425" s="114" t="s">
        <v>238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 t="str">
        <f>IF(VLOOKUP(H425,DS_131,1,0)=H425,"","x")</f>
        <v/>
      </c>
      <c r="AD425" s="198"/>
    </row>
    <row r="426" spans="1:30" ht="15.75" hidden="1" customHeight="1">
      <c r="A426" s="304" t="str">
        <f>IF(B426&lt;&gt;"",IF(AND(B426&gt;=_TM1,B426&lt;=_TM2,OR(TH!L426="1111",TH!M426="1111")),TH!D426,""),"")</f>
        <v/>
      </c>
      <c r="B426" s="11">
        <f t="shared" si="44"/>
        <v>3</v>
      </c>
      <c r="C426" s="111">
        <f t="shared" si="45"/>
        <v>42437</v>
      </c>
      <c r="D426" s="111" t="s">
        <v>2148</v>
      </c>
      <c r="E426" s="273">
        <v>42437</v>
      </c>
      <c r="F426" s="112" t="s">
        <v>490</v>
      </c>
      <c r="G426" s="310" t="s">
        <v>931</v>
      </c>
      <c r="H426" s="113" t="s">
        <v>932</v>
      </c>
      <c r="I426" s="129"/>
      <c r="J426" s="129"/>
      <c r="K426" s="201">
        <v>1100000</v>
      </c>
      <c r="L426" s="114" t="s">
        <v>45</v>
      </c>
      <c r="M426" s="114" t="s">
        <v>492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hidden="1" customHeight="1">
      <c r="A427" s="304" t="str">
        <f>IF(B427&lt;&gt;"",IF(AND(B427&gt;=_TM1,B427&lt;=_TM2,OR(TH!L427="1111",TH!M427="1111")),TH!D427,""),"")</f>
        <v/>
      </c>
      <c r="B427" s="11">
        <f t="shared" si="44"/>
        <v>3</v>
      </c>
      <c r="C427" s="111">
        <f t="shared" si="45"/>
        <v>42437</v>
      </c>
      <c r="D427" s="111" t="s">
        <v>2148</v>
      </c>
      <c r="E427" s="273">
        <v>42437</v>
      </c>
      <c r="F427" s="112" t="s">
        <v>491</v>
      </c>
      <c r="G427" s="310" t="s">
        <v>931</v>
      </c>
      <c r="H427" s="113" t="s">
        <v>932</v>
      </c>
      <c r="I427" s="129"/>
      <c r="J427" s="129"/>
      <c r="K427" s="201">
        <v>110000</v>
      </c>
      <c r="L427" s="114" t="s">
        <v>45</v>
      </c>
      <c r="M427" s="114" t="s">
        <v>278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>x</v>
      </c>
      <c r="Q427" s="24" t="str">
        <f>IF(AND($M427=$O$7,$B427&lt;'111'!$N$11),"x","")</f>
        <v/>
      </c>
      <c r="R427" s="24" t="str">
        <f>IF(ISERROR(FIND('112'!$M$9,G427,1)),"",IF((AND(FIND('112'!$M$9,G427,1)&gt;=1,$B427&gt;='112'!$N$8,$B427&lt;='112'!$O$8,OR($L427='112'!$I$6,$M427='112'!$I$6))),"x",""))</f>
        <v/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  <c r="AA427" s="198"/>
      <c r="AD427" s="198"/>
    </row>
    <row r="428" spans="1:30" ht="15.75" hidden="1" customHeight="1">
      <c r="A428" s="304" t="str">
        <f>IF(B428&lt;&gt;"",IF(AND(B428&gt;=_TM1,B428&lt;=_TM2,OR(TH!L428="1111",TH!M428="1111")),TH!D428,""),"")</f>
        <v/>
      </c>
      <c r="B428" s="11">
        <f t="shared" si="44"/>
        <v>3</v>
      </c>
      <c r="C428" s="12">
        <f t="shared" si="45"/>
        <v>42439</v>
      </c>
      <c r="D428" s="12" t="s">
        <v>2149</v>
      </c>
      <c r="E428" s="264">
        <v>42439</v>
      </c>
      <c r="F428" s="15" t="s">
        <v>707</v>
      </c>
      <c r="G428" s="309" t="s">
        <v>705</v>
      </c>
      <c r="H428" s="4" t="s">
        <v>706</v>
      </c>
      <c r="I428" s="129"/>
      <c r="J428" s="129"/>
      <c r="K428" s="201">
        <v>40000000</v>
      </c>
      <c r="L428" s="14" t="s">
        <v>24</v>
      </c>
      <c r="M428" s="14" t="s">
        <v>45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>x</v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hidden="1" customHeight="1">
      <c r="A429" s="304" t="str">
        <f>IF(B429&lt;&gt;"",IF(AND(B429&gt;=_TM1,B429&lt;=_TM2,OR(TH!L429="1111",TH!M429="1111")),TH!D429,""),"")</f>
        <v/>
      </c>
      <c r="B429" s="11">
        <f t="shared" si="44"/>
        <v>3</v>
      </c>
      <c r="C429" s="12">
        <f t="shared" si="45"/>
        <v>42439</v>
      </c>
      <c r="D429" s="12" t="s">
        <v>711</v>
      </c>
      <c r="E429" s="409">
        <v>42439</v>
      </c>
      <c r="F429" s="15" t="s">
        <v>713</v>
      </c>
      <c r="G429" s="309" t="s">
        <v>705</v>
      </c>
      <c r="H429" s="113" t="s">
        <v>299</v>
      </c>
      <c r="I429" s="129"/>
      <c r="J429" s="129"/>
      <c r="K429" s="201">
        <v>40022000</v>
      </c>
      <c r="L429" s="14" t="s">
        <v>8</v>
      </c>
      <c r="M429" s="114" t="s">
        <v>24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/>
      </c>
      <c r="R429" s="24" t="str">
        <f>IF(ISERROR(FIND('112'!$M$9,G429,1)),"",IF((AND(FIND('112'!$M$9,G429,1)&gt;=1,$B429&gt;='112'!$N$8,$B429&lt;='112'!$O$8,OR($L429='112'!$I$6,$M429='112'!$I$6))),"x",""))</f>
        <v>x</v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/>
    </row>
    <row r="430" spans="1:30" ht="15.75" hidden="1" customHeight="1">
      <c r="A430" s="304" t="str">
        <f>IF(B430&lt;&gt;"",IF(AND(B430&gt;=_TM1,B430&lt;=_TM2,OR(TH!L430="1111",TH!M430="1111")),TH!D430,""),"")</f>
        <v/>
      </c>
      <c r="B430" s="11">
        <f t="shared" si="44"/>
        <v>3</v>
      </c>
      <c r="C430" s="111">
        <f t="shared" si="45"/>
        <v>42439</v>
      </c>
      <c r="D430" s="111" t="s">
        <v>2150</v>
      </c>
      <c r="E430" s="273">
        <v>42439</v>
      </c>
      <c r="F430" s="112" t="s">
        <v>470</v>
      </c>
      <c r="G430" s="310" t="s">
        <v>768</v>
      </c>
      <c r="H430" s="113" t="s">
        <v>767</v>
      </c>
      <c r="I430" s="129"/>
      <c r="J430" s="129"/>
      <c r="K430" s="201">
        <v>1610000</v>
      </c>
      <c r="L430" s="202" t="s">
        <v>239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hidden="1" customHeight="1">
      <c r="A431" s="304" t="str">
        <f>IF(B431&lt;&gt;"",IF(AND(B431&gt;=_TM1,B431&lt;=_TM2,OR(TH!L431="1111",TH!M431="1111")),TH!D431,""),"")</f>
        <v/>
      </c>
      <c r="B431" s="11">
        <f t="shared" si="44"/>
        <v>3</v>
      </c>
      <c r="C431" s="111">
        <f t="shared" si="45"/>
        <v>42439</v>
      </c>
      <c r="D431" s="111" t="s">
        <v>2150</v>
      </c>
      <c r="E431" s="273">
        <v>42439</v>
      </c>
      <c r="F431" s="112" t="s">
        <v>471</v>
      </c>
      <c r="G431" s="310" t="s">
        <v>768</v>
      </c>
      <c r="H431" s="113" t="s">
        <v>767</v>
      </c>
      <c r="I431" s="129"/>
      <c r="J431" s="129"/>
      <c r="K431" s="201">
        <v>161000</v>
      </c>
      <c r="L431" s="202" t="s">
        <v>9</v>
      </c>
      <c r="M431" s="202" t="s">
        <v>45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/>
      </c>
      <c r="Q431" s="24" t="str">
        <f>IF(AND($M431=$O$7,$B431&lt;'111'!$N$11),"x","")</f>
        <v>x</v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>
        <v>1</v>
      </c>
    </row>
    <row r="432" spans="1:30" ht="15.75" hidden="1" customHeight="1">
      <c r="A432" s="304" t="str">
        <f>IF(B432&lt;&gt;"",IF(AND(B432&gt;=_TM1,B432&lt;=_TM2,OR(TH!L432="1111",TH!M432="1111")),TH!D432,""),"")</f>
        <v/>
      </c>
      <c r="B432" s="11">
        <f t="shared" si="44"/>
        <v>3</v>
      </c>
      <c r="C432" s="111">
        <f t="shared" si="45"/>
        <v>42439</v>
      </c>
      <c r="D432" s="111" t="s">
        <v>2151</v>
      </c>
      <c r="E432" s="273">
        <v>42439</v>
      </c>
      <c r="F432" s="112" t="s">
        <v>490</v>
      </c>
      <c r="G432" s="310" t="s">
        <v>933</v>
      </c>
      <c r="H432" s="113" t="s">
        <v>646</v>
      </c>
      <c r="I432" s="129"/>
      <c r="J432" s="129"/>
      <c r="K432" s="201">
        <v>1850000</v>
      </c>
      <c r="L432" s="114" t="s">
        <v>45</v>
      </c>
      <c r="M432" s="114" t="s">
        <v>492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hidden="1" customHeight="1">
      <c r="A433" s="304" t="str">
        <f>IF(B433&lt;&gt;"",IF(AND(B433&gt;=_TM1,B433&lt;=_TM2,OR(TH!L433="1111",TH!M433="1111")),TH!D433,""),"")</f>
        <v/>
      </c>
      <c r="B433" s="11">
        <f t="shared" si="44"/>
        <v>3</v>
      </c>
      <c r="C433" s="111">
        <f t="shared" si="45"/>
        <v>42439</v>
      </c>
      <c r="D433" s="111" t="s">
        <v>2151</v>
      </c>
      <c r="E433" s="273">
        <v>42439</v>
      </c>
      <c r="F433" s="112" t="s">
        <v>491</v>
      </c>
      <c r="G433" s="310" t="s">
        <v>933</v>
      </c>
      <c r="H433" s="113" t="s">
        <v>646</v>
      </c>
      <c r="I433" s="129"/>
      <c r="J433" s="129"/>
      <c r="K433" s="201">
        <v>185000</v>
      </c>
      <c r="L433" s="114" t="s">
        <v>45</v>
      </c>
      <c r="M433" s="114" t="s">
        <v>278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>x</v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/>
      <c r="AD433" s="198"/>
    </row>
    <row r="434" spans="1:30" ht="15.75" hidden="1" customHeight="1">
      <c r="A434" s="304" t="str">
        <f>IF(B434&lt;&gt;"",IF(AND(B434&gt;=_TM1,B434&lt;=_TM2,OR(TH!L434="1111",TH!M434="1111")),TH!D434,""),"")</f>
        <v/>
      </c>
      <c r="B434" s="11">
        <f t="shared" si="44"/>
        <v>3</v>
      </c>
      <c r="C434" s="111">
        <f t="shared" si="45"/>
        <v>42439</v>
      </c>
      <c r="D434" s="111" t="s">
        <v>1474</v>
      </c>
      <c r="E434" s="273">
        <v>42439</v>
      </c>
      <c r="F434" s="112" t="s">
        <v>1171</v>
      </c>
      <c r="G434" s="310" t="s">
        <v>934</v>
      </c>
      <c r="H434" s="113" t="s">
        <v>505</v>
      </c>
      <c r="I434" s="129">
        <v>25</v>
      </c>
      <c r="J434" s="129">
        <v>33120</v>
      </c>
      <c r="K434" s="201">
        <f>ROUND(I434*J434,0)</f>
        <v>828000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hidden="1" customHeight="1">
      <c r="A435" s="304" t="str">
        <f>IF(B435&lt;&gt;"",IF(AND(B435&gt;=_TM1,B435&lt;=_TM2,OR(TH!L435="1111",TH!M435="1111")),TH!D435,""),"")</f>
        <v/>
      </c>
      <c r="B435" s="11">
        <f t="shared" si="44"/>
        <v>3</v>
      </c>
      <c r="C435" s="111">
        <f t="shared" si="45"/>
        <v>42439</v>
      </c>
      <c r="D435" s="111" t="s">
        <v>1474</v>
      </c>
      <c r="E435" s="273">
        <v>42439</v>
      </c>
      <c r="F435" s="110" t="s">
        <v>1172</v>
      </c>
      <c r="G435" s="310" t="s">
        <v>934</v>
      </c>
      <c r="H435" s="113" t="s">
        <v>505</v>
      </c>
      <c r="I435" s="129">
        <v>100</v>
      </c>
      <c r="J435" s="129">
        <v>6350</v>
      </c>
      <c r="K435" s="201">
        <f>ROUND(I435*J435,0)</f>
        <v>635000</v>
      </c>
      <c r="L435" s="114" t="s">
        <v>238</v>
      </c>
      <c r="M435" s="114" t="s">
        <v>162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hidden="1" customHeight="1">
      <c r="A436" s="304" t="str">
        <f>IF(B436&lt;&gt;"",IF(AND(B436&gt;=_TM1,B436&lt;=_TM2,OR(TH!L436="1111",TH!M436="1111")),TH!D436,""),"")</f>
        <v/>
      </c>
      <c r="B436" s="11">
        <f t="shared" si="44"/>
        <v>3</v>
      </c>
      <c r="C436" s="111">
        <f t="shared" si="45"/>
        <v>42439</v>
      </c>
      <c r="D436" s="111" t="s">
        <v>1474</v>
      </c>
      <c r="E436" s="273">
        <v>42439</v>
      </c>
      <c r="F436" s="112" t="s">
        <v>332</v>
      </c>
      <c r="G436" s="310" t="s">
        <v>934</v>
      </c>
      <c r="H436" s="113" t="s">
        <v>505</v>
      </c>
      <c r="I436" s="129"/>
      <c r="J436" s="129"/>
      <c r="K436" s="201">
        <v>146300</v>
      </c>
      <c r="L436" s="114" t="s">
        <v>238</v>
      </c>
      <c r="M436" s="114" t="s">
        <v>278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hidden="1" customHeight="1">
      <c r="A437" s="304" t="str">
        <f>IF(B437&lt;&gt;"",IF(AND(B437&gt;=_TM1,B437&lt;=_TM2,OR(TH!L437="1111",TH!M437="1111")),TH!D437,""),"")</f>
        <v/>
      </c>
      <c r="B437" s="11">
        <f t="shared" si="44"/>
        <v>3</v>
      </c>
      <c r="C437" s="111">
        <f t="shared" si="45"/>
        <v>42440</v>
      </c>
      <c r="D437" s="111" t="s">
        <v>1475</v>
      </c>
      <c r="E437" s="273">
        <v>42440</v>
      </c>
      <c r="F437" s="112" t="s">
        <v>506</v>
      </c>
      <c r="G437" s="310" t="s">
        <v>935</v>
      </c>
      <c r="H437" s="113" t="s">
        <v>499</v>
      </c>
      <c r="I437" s="129">
        <v>308</v>
      </c>
      <c r="J437" s="129">
        <v>6888</v>
      </c>
      <c r="K437" s="201">
        <f>ROUND(I437*J437,0)</f>
        <v>2121504</v>
      </c>
      <c r="L437" s="114" t="s">
        <v>238</v>
      </c>
      <c r="M437" s="114" t="s">
        <v>162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hidden="1" customHeight="1">
      <c r="A438" s="304" t="str">
        <f>IF(B438&lt;&gt;"",IF(AND(B438&gt;=_TM1,B438&lt;=_TM2,OR(TH!L438="1111",TH!M438="1111")),TH!D438,""),"")</f>
        <v/>
      </c>
      <c r="B438" s="11">
        <f t="shared" si="44"/>
        <v>3</v>
      </c>
      <c r="C438" s="111">
        <f t="shared" si="45"/>
        <v>42440</v>
      </c>
      <c r="D438" s="111" t="s">
        <v>1475</v>
      </c>
      <c r="E438" s="273">
        <v>42440</v>
      </c>
      <c r="F438" s="112" t="s">
        <v>332</v>
      </c>
      <c r="G438" s="310" t="s">
        <v>935</v>
      </c>
      <c r="H438" s="113" t="s">
        <v>499</v>
      </c>
      <c r="I438" s="129"/>
      <c r="J438" s="129"/>
      <c r="K438" s="201">
        <v>212150</v>
      </c>
      <c r="L438" s="114" t="s">
        <v>238</v>
      </c>
      <c r="M438" s="114" t="s">
        <v>278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/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/>
      <c r="AA438" s="198" t="str">
        <f>IF(VLOOKUP(H438,DS_131,1,0)=H438,"","x")</f>
        <v/>
      </c>
      <c r="AD438" s="198"/>
    </row>
    <row r="439" spans="1:30" ht="15.75" hidden="1" customHeight="1">
      <c r="A439" s="304" t="str">
        <f>IF(B439&lt;&gt;"",IF(AND(B439&gt;=_TM1,B439&lt;=_TM2,OR(TH!L439="1111",TH!M439="1111")),TH!D439,""),"")</f>
        <v/>
      </c>
      <c r="B439" s="11">
        <f t="shared" si="44"/>
        <v>3</v>
      </c>
      <c r="C439" s="12">
        <f t="shared" si="45"/>
        <v>42441</v>
      </c>
      <c r="D439" s="12" t="s">
        <v>711</v>
      </c>
      <c r="E439" s="410">
        <v>42441</v>
      </c>
      <c r="F439" s="15" t="s">
        <v>760</v>
      </c>
      <c r="G439" s="309" t="s">
        <v>705</v>
      </c>
      <c r="H439" s="4"/>
      <c r="I439" s="129"/>
      <c r="J439" s="129"/>
      <c r="K439" s="201">
        <v>50000</v>
      </c>
      <c r="L439" s="14" t="s">
        <v>81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hidden="1" customHeight="1">
      <c r="A440" s="304" t="str">
        <f>IF(B440&lt;&gt;"",IF(AND(B440&gt;=_TM1,B440&lt;=_TM2,OR(TH!L440="1111",TH!M440="1111")),TH!D440,""),"")</f>
        <v/>
      </c>
      <c r="B440" s="11">
        <f t="shared" si="44"/>
        <v>3</v>
      </c>
      <c r="C440" s="12">
        <f t="shared" si="45"/>
        <v>42441</v>
      </c>
      <c r="D440" s="12" t="s">
        <v>711</v>
      </c>
      <c r="E440" s="410">
        <v>42441</v>
      </c>
      <c r="F440" s="15" t="s">
        <v>966</v>
      </c>
      <c r="G440" s="309" t="s">
        <v>705</v>
      </c>
      <c r="H440" s="4"/>
      <c r="I440" s="129"/>
      <c r="J440" s="129"/>
      <c r="K440" s="201">
        <v>5000</v>
      </c>
      <c r="L440" s="14" t="s">
        <v>9</v>
      </c>
      <c r="M440" s="114" t="s">
        <v>24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>x</v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>
        <v>2</v>
      </c>
    </row>
    <row r="441" spans="1:30" ht="15.75" hidden="1" customHeight="1">
      <c r="A441" s="304" t="str">
        <f>IF(B441&lt;&gt;"",IF(AND(B441&gt;=_TM1,B441&lt;=_TM2,OR(TH!L441="1111",TH!M441="1111")),TH!D441,""),"")</f>
        <v/>
      </c>
      <c r="B441" s="11">
        <f t="shared" si="44"/>
        <v>3</v>
      </c>
      <c r="C441" s="111">
        <f t="shared" si="45"/>
        <v>42442</v>
      </c>
      <c r="D441" s="111" t="s">
        <v>1476</v>
      </c>
      <c r="E441" s="273">
        <v>42442</v>
      </c>
      <c r="F441" s="112" t="s">
        <v>524</v>
      </c>
      <c r="G441" s="310" t="s">
        <v>936</v>
      </c>
      <c r="H441" s="113" t="s">
        <v>499</v>
      </c>
      <c r="I441" s="129">
        <v>641</v>
      </c>
      <c r="J441" s="129">
        <v>6880</v>
      </c>
      <c r="K441" s="201">
        <f>ROUND(I441*J441,0)</f>
        <v>4410080</v>
      </c>
      <c r="L441" s="114" t="s">
        <v>238</v>
      </c>
      <c r="M441" s="114" t="s">
        <v>162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hidden="1" customHeight="1">
      <c r="A442" s="304" t="str">
        <f>IF(B442&lt;&gt;"",IF(AND(B442&gt;=_TM1,B442&lt;=_TM2,OR(TH!L442="1111",TH!M442="1111")),TH!D442,""),"")</f>
        <v/>
      </c>
      <c r="B442" s="11">
        <f t="shared" si="44"/>
        <v>3</v>
      </c>
      <c r="C442" s="111">
        <f t="shared" si="45"/>
        <v>42442</v>
      </c>
      <c r="D442" s="111" t="s">
        <v>1476</v>
      </c>
      <c r="E442" s="273">
        <v>42442</v>
      </c>
      <c r="F442" s="112" t="s">
        <v>332</v>
      </c>
      <c r="G442" s="310" t="s">
        <v>936</v>
      </c>
      <c r="H442" s="113" t="s">
        <v>499</v>
      </c>
      <c r="I442" s="129"/>
      <c r="J442" s="129"/>
      <c r="K442" s="201">
        <v>441008</v>
      </c>
      <c r="L442" s="114" t="s">
        <v>238</v>
      </c>
      <c r="M442" s="114" t="s">
        <v>278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hidden="1" customHeight="1">
      <c r="A443" s="304" t="str">
        <f>IF(B443&lt;&gt;"",IF(AND(B443&gt;=_TM1,B443&lt;=_TM2,OR(TH!L443="1111",TH!M443="1111")),TH!D443,""),"")</f>
        <v/>
      </c>
      <c r="B443" s="11">
        <f t="shared" si="44"/>
        <v>3</v>
      </c>
      <c r="C443" s="111">
        <f t="shared" si="45"/>
        <v>42442</v>
      </c>
      <c r="D443" s="111" t="s">
        <v>1477</v>
      </c>
      <c r="E443" s="273">
        <v>42442</v>
      </c>
      <c r="F443" s="112" t="s">
        <v>635</v>
      </c>
      <c r="G443" s="310" t="s">
        <v>937</v>
      </c>
      <c r="H443" s="4" t="s">
        <v>938</v>
      </c>
      <c r="I443" s="129">
        <v>400</v>
      </c>
      <c r="J443" s="129">
        <v>15000</v>
      </c>
      <c r="K443" s="201">
        <f>ROUND(I443*J443,0)</f>
        <v>6000000</v>
      </c>
      <c r="L443" s="114" t="s">
        <v>238</v>
      </c>
      <c r="M443" s="114" t="s">
        <v>162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hidden="1" customHeight="1">
      <c r="A444" s="304" t="str">
        <f>IF(B444&lt;&gt;"",IF(AND(B444&gt;=_TM1,B444&lt;=_TM2,OR(TH!L444="1111",TH!M444="1111")),TH!D444,""),"")</f>
        <v/>
      </c>
      <c r="B444" s="11">
        <f t="shared" si="44"/>
        <v>3</v>
      </c>
      <c r="C444" s="111">
        <f t="shared" si="45"/>
        <v>42442</v>
      </c>
      <c r="D444" s="111" t="s">
        <v>1477</v>
      </c>
      <c r="E444" s="273">
        <v>42442</v>
      </c>
      <c r="F444" s="112" t="s">
        <v>332</v>
      </c>
      <c r="G444" s="310" t="s">
        <v>937</v>
      </c>
      <c r="H444" s="4" t="s">
        <v>938</v>
      </c>
      <c r="I444" s="129"/>
      <c r="J444" s="129"/>
      <c r="K444" s="201">
        <v>600000</v>
      </c>
      <c r="L444" s="114" t="s">
        <v>238</v>
      </c>
      <c r="M444" s="114" t="s">
        <v>278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/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hidden="1" customHeight="1">
      <c r="A445" s="304" t="str">
        <f>IF(B445&lt;&gt;"",IF(AND(B445&gt;=_TM1,B445&lt;=_TM2,OR(TH!L445="1111",TH!M445="1111")),TH!D445,""),"")</f>
        <v/>
      </c>
      <c r="B445" s="11">
        <f t="shared" si="44"/>
        <v>3</v>
      </c>
      <c r="C445" s="111">
        <f t="shared" si="45"/>
        <v>42442</v>
      </c>
      <c r="D445" s="111" t="s">
        <v>2152</v>
      </c>
      <c r="E445" s="273">
        <v>42442</v>
      </c>
      <c r="F445" s="112" t="s">
        <v>708</v>
      </c>
      <c r="G445" s="310" t="s">
        <v>937</v>
      </c>
      <c r="H445" s="4" t="s">
        <v>938</v>
      </c>
      <c r="I445" s="129"/>
      <c r="J445" s="129"/>
      <c r="K445" s="201">
        <v>6600000</v>
      </c>
      <c r="L445" s="114" t="s">
        <v>45</v>
      </c>
      <c r="M445" s="114" t="s">
        <v>238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>x</v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/>
      <c r="AA445" s="198" t="str">
        <f>IF(VLOOKUP(H445,DS_131,1,0)=H445,"","x")</f>
        <v/>
      </c>
      <c r="AD445" s="198"/>
    </row>
    <row r="446" spans="1:30" ht="15.75" hidden="1" customHeight="1">
      <c r="A446" s="304" t="str">
        <f>IF(B446&lt;&gt;"",IF(AND(B446&gt;=_TM1,B446&lt;=_TM2,OR(TH!L446="1111",TH!M446="1111")),TH!D446,""),"")</f>
        <v/>
      </c>
      <c r="B446" s="11">
        <f t="shared" si="44"/>
        <v>3</v>
      </c>
      <c r="C446" s="111">
        <f t="shared" si="45"/>
        <v>42443</v>
      </c>
      <c r="D446" s="12" t="s">
        <v>1524</v>
      </c>
      <c r="E446" s="409">
        <v>42443</v>
      </c>
      <c r="F446" s="112" t="s">
        <v>831</v>
      </c>
      <c r="G446" s="313" t="s">
        <v>830</v>
      </c>
      <c r="H446" s="113" t="s">
        <v>299</v>
      </c>
      <c r="I446" s="129">
        <v>500</v>
      </c>
      <c r="J446" s="129">
        <v>6029</v>
      </c>
      <c r="K446" s="201">
        <f t="shared" ref="K446:K447" si="47">ROUND(I446*J446,0)</f>
        <v>3014500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hidden="1" customHeight="1">
      <c r="A447" s="304" t="str">
        <f>IF(B447&lt;&gt;"",IF(AND(B447&gt;=_TM1,B447&lt;=_TM2,OR(TH!L447="1111",TH!M447="1111")),TH!D447,""),"")</f>
        <v/>
      </c>
      <c r="B447" s="11">
        <f t="shared" si="44"/>
        <v>3</v>
      </c>
      <c r="C447" s="111">
        <f t="shared" si="45"/>
        <v>42443</v>
      </c>
      <c r="D447" s="12" t="s">
        <v>1524</v>
      </c>
      <c r="E447" s="409">
        <v>42443</v>
      </c>
      <c r="F447" s="112" t="s">
        <v>598</v>
      </c>
      <c r="G447" s="313" t="s">
        <v>830</v>
      </c>
      <c r="H447" s="113" t="s">
        <v>299</v>
      </c>
      <c r="I447" s="129">
        <v>500</v>
      </c>
      <c r="J447" s="129">
        <v>6389</v>
      </c>
      <c r="K447" s="201">
        <f t="shared" si="47"/>
        <v>3194500</v>
      </c>
      <c r="L447" s="202" t="s">
        <v>726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  <c r="AA447" s="198" t="str">
        <f>IF(VLOOKUP(F447,NXT!$B$12:$B$973,1,0)=F447,"","x")</f>
        <v/>
      </c>
    </row>
    <row r="448" spans="1:30" ht="15.75" hidden="1" customHeight="1">
      <c r="A448" s="304" t="str">
        <f>IF(B448&lt;&gt;"",IF(AND(B448&gt;=_TM1,B448&lt;=_TM2,OR(TH!L448="1111",TH!M448="1111")),TH!D448,""),"")</f>
        <v/>
      </c>
      <c r="B448" s="11">
        <f t="shared" si="44"/>
        <v>3</v>
      </c>
      <c r="C448" s="111">
        <f t="shared" si="45"/>
        <v>42443</v>
      </c>
      <c r="D448" s="12" t="s">
        <v>1524</v>
      </c>
      <c r="E448" s="409">
        <v>42443</v>
      </c>
      <c r="F448" s="112" t="s">
        <v>332</v>
      </c>
      <c r="G448" s="313" t="s">
        <v>830</v>
      </c>
      <c r="H448" s="113" t="s">
        <v>299</v>
      </c>
      <c r="I448" s="129"/>
      <c r="J448" s="129"/>
      <c r="K448" s="201">
        <v>620900</v>
      </c>
      <c r="L448" s="202" t="s">
        <v>9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</row>
    <row r="449" spans="1:30" ht="15.75" hidden="1" customHeight="1">
      <c r="A449" s="304" t="str">
        <f>IF(B449&lt;&gt;"",IF(AND(B449&gt;=_TM1,B449&lt;=_TM2,OR(TH!L449="1111",TH!M449="1111")),TH!D449,""),"")</f>
        <v/>
      </c>
      <c r="B449" s="11">
        <f t="shared" si="44"/>
        <v>3</v>
      </c>
      <c r="C449" s="111">
        <f t="shared" si="45"/>
        <v>42444</v>
      </c>
      <c r="D449" s="12" t="s">
        <v>1525</v>
      </c>
      <c r="E449" s="409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15747</v>
      </c>
      <c r="K449" s="201">
        <f t="shared" ref="K449:K452" si="48">ROUND(I449*J449,0)</f>
        <v>2440785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hidden="1" customHeight="1">
      <c r="A450" s="304" t="str">
        <f>IF(B450&lt;&gt;"",IF(AND(B450&gt;=_TM1,B450&lt;=_TM2,OR(TH!L450="1111",TH!M450="1111")),TH!D450,""),"")</f>
        <v/>
      </c>
      <c r="B450" s="11">
        <f t="shared" si="44"/>
        <v>3</v>
      </c>
      <c r="C450" s="111">
        <f t="shared" si="45"/>
        <v>42444</v>
      </c>
      <c r="D450" s="12" t="s">
        <v>1525</v>
      </c>
      <c r="E450" s="409">
        <v>42444</v>
      </c>
      <c r="F450" s="112" t="s">
        <v>330</v>
      </c>
      <c r="G450" s="313" t="s">
        <v>832</v>
      </c>
      <c r="H450" s="113" t="s">
        <v>299</v>
      </c>
      <c r="I450" s="129">
        <v>155</v>
      </c>
      <c r="J450" s="129">
        <v>10762</v>
      </c>
      <c r="K450" s="201">
        <f t="shared" si="48"/>
        <v>1668110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hidden="1" customHeight="1">
      <c r="A451" s="304" t="str">
        <f>IF(B451&lt;&gt;"",IF(AND(B451&gt;=_TM1,B451&lt;=_TM2,OR(TH!L451="1111",TH!M451="1111")),TH!D451,""),"")</f>
        <v/>
      </c>
      <c r="B451" s="11">
        <f t="shared" si="44"/>
        <v>3</v>
      </c>
      <c r="C451" s="111">
        <f t="shared" si="45"/>
        <v>42444</v>
      </c>
      <c r="D451" s="12" t="s">
        <v>1525</v>
      </c>
      <c r="E451" s="409">
        <v>42444</v>
      </c>
      <c r="F451" s="112" t="s">
        <v>636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8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hidden="1" customHeight="1">
      <c r="A452" s="304" t="str">
        <f>IF(B452&lt;&gt;"",IF(AND(B452&gt;=_TM1,B452&lt;=_TM2,OR(TH!L452="1111",TH!M452="1111")),TH!D452,""),"")</f>
        <v/>
      </c>
      <c r="B452" s="11">
        <f t="shared" si="44"/>
        <v>3</v>
      </c>
      <c r="C452" s="111">
        <f t="shared" si="45"/>
        <v>42444</v>
      </c>
      <c r="D452" s="12" t="s">
        <v>1525</v>
      </c>
      <c r="E452" s="409">
        <v>42444</v>
      </c>
      <c r="F452" s="112" t="s">
        <v>637</v>
      </c>
      <c r="G452" s="313" t="s">
        <v>832</v>
      </c>
      <c r="H452" s="113" t="s">
        <v>299</v>
      </c>
      <c r="I452" s="129">
        <v>100</v>
      </c>
      <c r="J452" s="129">
        <v>6153</v>
      </c>
      <c r="K452" s="201">
        <f t="shared" si="48"/>
        <v>615300</v>
      </c>
      <c r="L452" s="202" t="s">
        <v>726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  <c r="AA452" s="198" t="str">
        <f>IF(VLOOKUP(F452,NXT!$B$12:$B$973,1,0)=F452,"","x")</f>
        <v/>
      </c>
    </row>
    <row r="453" spans="1:30" ht="15.75" hidden="1" customHeight="1">
      <c r="A453" s="304" t="str">
        <f>IF(B453&lt;&gt;"",IF(AND(B453&gt;=_TM1,B453&lt;=_TM2,OR(TH!L453="1111",TH!M453="1111")),TH!D453,""),"")</f>
        <v/>
      </c>
      <c r="B453" s="11">
        <f t="shared" si="44"/>
        <v>3</v>
      </c>
      <c r="C453" s="111">
        <f t="shared" si="45"/>
        <v>42444</v>
      </c>
      <c r="D453" s="12" t="s">
        <v>1525</v>
      </c>
      <c r="E453" s="409">
        <v>42444</v>
      </c>
      <c r="F453" s="112" t="s">
        <v>332</v>
      </c>
      <c r="G453" s="313" t="s">
        <v>832</v>
      </c>
      <c r="H453" s="113" t="s">
        <v>299</v>
      </c>
      <c r="I453" s="129"/>
      <c r="J453" s="129"/>
      <c r="K453" s="201">
        <v>533950</v>
      </c>
      <c r="L453" s="202" t="s">
        <v>9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</row>
    <row r="454" spans="1:30" ht="15.75" hidden="1" customHeight="1">
      <c r="A454" s="304" t="str">
        <f>IF(B454&lt;&gt;"",IF(AND(B454&gt;=_TM1,B454&lt;=_TM2,OR(TH!L454="1111",TH!M454="1111")),TH!D454,""),"")</f>
        <v/>
      </c>
      <c r="B454" s="11">
        <f t="shared" si="44"/>
        <v>3</v>
      </c>
      <c r="C454" s="106">
        <f t="shared" si="45"/>
        <v>42447</v>
      </c>
      <c r="D454" s="12" t="s">
        <v>1526</v>
      </c>
      <c r="E454" s="410">
        <v>42447</v>
      </c>
      <c r="F454" s="112" t="s">
        <v>1046</v>
      </c>
      <c r="G454" s="306" t="s">
        <v>320</v>
      </c>
      <c r="H454" s="113" t="s">
        <v>316</v>
      </c>
      <c r="I454" s="129">
        <v>950</v>
      </c>
      <c r="J454" s="129">
        <v>30875</v>
      </c>
      <c r="K454" s="201">
        <f t="shared" ref="K454:K457" si="49">ROUND(I454*J454,0)</f>
        <v>29331250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hidden="1" customHeight="1">
      <c r="A455" s="304" t="str">
        <f>IF(B455&lt;&gt;"",IF(AND(B455&gt;=_TM1,B455&lt;=_TM2,OR(TH!L455="1111",TH!M455="1111")),TH!D455,""),"")</f>
        <v/>
      </c>
      <c r="B455" s="11">
        <f t="shared" si="44"/>
        <v>3</v>
      </c>
      <c r="C455" s="106">
        <f t="shared" si="45"/>
        <v>42447</v>
      </c>
      <c r="D455" s="12" t="s">
        <v>1526</v>
      </c>
      <c r="E455" s="410">
        <v>42447</v>
      </c>
      <c r="F455" s="112" t="s">
        <v>1047</v>
      </c>
      <c r="G455" s="306" t="s">
        <v>320</v>
      </c>
      <c r="H455" s="113" t="s">
        <v>316</v>
      </c>
      <c r="I455" s="129">
        <v>950</v>
      </c>
      <c r="J455" s="129">
        <v>31155</v>
      </c>
      <c r="K455" s="201">
        <f t="shared" si="49"/>
        <v>29597250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/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hidden="1" customHeight="1">
      <c r="A456" s="304" t="str">
        <f>IF(B456&lt;&gt;"",IF(AND(B456&gt;=_TM1,B456&lt;=_TM2,OR(TH!L456="1111",TH!M456="1111")),TH!D456,""),"")</f>
        <v/>
      </c>
      <c r="B456" s="11">
        <f t="shared" si="44"/>
        <v>3</v>
      </c>
      <c r="C456" s="106">
        <f t="shared" si="45"/>
        <v>42447</v>
      </c>
      <c r="D456" s="12" t="s">
        <v>1526</v>
      </c>
      <c r="E456" s="410">
        <v>42447</v>
      </c>
      <c r="F456" s="110" t="s">
        <v>321</v>
      </c>
      <c r="G456" s="306" t="s">
        <v>320</v>
      </c>
      <c r="H456" s="113" t="s">
        <v>316</v>
      </c>
      <c r="I456" s="129">
        <v>3200</v>
      </c>
      <c r="J456" s="129">
        <v>15675</v>
      </c>
      <c r="K456" s="201">
        <f t="shared" si="49"/>
        <v>50160000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>x</v>
      </c>
      <c r="W456" s="24" t="str">
        <f>IF(AND(OR(LEFT(TH!L456,2)="15",LEFT(TH!M456,2)="15"),TK!$E$7=TH!F456),"x","")</f>
        <v/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hidden="1" customHeight="1">
      <c r="A457" s="304" t="str">
        <f>IF(B457&lt;&gt;"",IF(AND(B457&gt;=_TM1,B457&lt;=_TM2,OR(TH!L457="1111",TH!M457="1111")),TH!D457,""),"")</f>
        <v/>
      </c>
      <c r="B457" s="11">
        <f t="shared" si="44"/>
        <v>3</v>
      </c>
      <c r="C457" s="106">
        <f t="shared" si="45"/>
        <v>42447</v>
      </c>
      <c r="D457" s="12" t="s">
        <v>1526</v>
      </c>
      <c r="E457" s="410">
        <v>42447</v>
      </c>
      <c r="F457" s="110" t="s">
        <v>322</v>
      </c>
      <c r="G457" s="306" t="s">
        <v>320</v>
      </c>
      <c r="H457" s="113" t="s">
        <v>316</v>
      </c>
      <c r="I457" s="129">
        <v>3100</v>
      </c>
      <c r="J457" s="129">
        <v>14250</v>
      </c>
      <c r="K457" s="201">
        <f t="shared" si="49"/>
        <v>44175000</v>
      </c>
      <c r="L457" s="202" t="s">
        <v>726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>x</v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 t="str">
        <f>IF(VLOOKUP(F457,NXT!$B$12:$B$973,1,0)=F457,"","x")</f>
        <v/>
      </c>
      <c r="AC457" s="198"/>
    </row>
    <row r="458" spans="1:30" ht="15.75" hidden="1" customHeight="1">
      <c r="A458" s="304" t="str">
        <f>IF(B458&lt;&gt;"",IF(AND(B458&gt;=_TM1,B458&lt;=_TM2,OR(TH!L458="1111",TH!M458="1111")),TH!D458,""),"")</f>
        <v/>
      </c>
      <c r="B458" s="11">
        <f t="shared" si="44"/>
        <v>3</v>
      </c>
      <c r="C458" s="106">
        <f t="shared" si="45"/>
        <v>42447</v>
      </c>
      <c r="D458" s="12" t="s">
        <v>1526</v>
      </c>
      <c r="E458" s="410">
        <v>42447</v>
      </c>
      <c r="F458" s="110" t="s">
        <v>304</v>
      </c>
      <c r="G458" s="306" t="s">
        <v>320</v>
      </c>
      <c r="H458" s="113" t="s">
        <v>316</v>
      </c>
      <c r="I458" s="129"/>
      <c r="J458" s="129"/>
      <c r="K458" s="201">
        <v>15326350</v>
      </c>
      <c r="L458" s="202" t="s">
        <v>9</v>
      </c>
      <c r="M458" s="202" t="s">
        <v>8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>
        <v>1</v>
      </c>
      <c r="AA458" s="198"/>
      <c r="AB458" s="198"/>
      <c r="AC458" s="198"/>
    </row>
    <row r="459" spans="1:30" ht="15.75" hidden="1" customHeight="1">
      <c r="A459" s="304" t="str">
        <f>IF(B459&lt;&gt;"",IF(AND(B459&gt;=_TM1,B459&lt;=_TM2,OR(TH!L459="1111",TH!M459="1111")),TH!D459,""),"")</f>
        <v/>
      </c>
      <c r="B459" s="11">
        <f t="shared" si="44"/>
        <v>3</v>
      </c>
      <c r="C459" s="111">
        <f t="shared" si="45"/>
        <v>42447</v>
      </c>
      <c r="D459" s="111" t="s">
        <v>1478</v>
      </c>
      <c r="E459" s="273">
        <v>42447</v>
      </c>
      <c r="F459" s="140" t="s">
        <v>319</v>
      </c>
      <c r="G459" s="310" t="s">
        <v>939</v>
      </c>
      <c r="H459" s="4" t="s">
        <v>710</v>
      </c>
      <c r="I459" s="129">
        <v>1000</v>
      </c>
      <c r="J459" s="129">
        <v>8700</v>
      </c>
      <c r="K459" s="201">
        <f>ROUND(I459*J459,0)</f>
        <v>8700000</v>
      </c>
      <c r="L459" s="114" t="s">
        <v>238</v>
      </c>
      <c r="M459" s="114" t="s">
        <v>162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ref="AA459:AA468" si="50">IF(VLOOKUP(H459,DS_131,1,0)=H459,"","x")</f>
        <v/>
      </c>
      <c r="AD459" s="198"/>
    </row>
    <row r="460" spans="1:30" ht="15.75" hidden="1" customHeight="1">
      <c r="A460" s="304" t="str">
        <f>IF(B460&lt;&gt;"",IF(AND(B460&gt;=_TM1,B460&lt;=_TM2,OR(TH!L460="1111",TH!M460="1111")),TH!D460,""),"")</f>
        <v/>
      </c>
      <c r="B460" s="11">
        <f t="shared" si="44"/>
        <v>3</v>
      </c>
      <c r="C460" s="111">
        <f t="shared" si="45"/>
        <v>42447</v>
      </c>
      <c r="D460" s="111" t="s">
        <v>1478</v>
      </c>
      <c r="E460" s="273">
        <v>42447</v>
      </c>
      <c r="F460" s="112" t="s">
        <v>890</v>
      </c>
      <c r="G460" s="310" t="s">
        <v>939</v>
      </c>
      <c r="H460" s="4" t="s">
        <v>710</v>
      </c>
      <c r="I460" s="129"/>
      <c r="J460" s="129"/>
      <c r="K460" s="201">
        <v>870000</v>
      </c>
      <c r="L460" s="114" t="s">
        <v>238</v>
      </c>
      <c r="M460" s="114" t="s">
        <v>278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50"/>
        <v/>
      </c>
      <c r="AD460" s="198"/>
    </row>
    <row r="461" spans="1:30" ht="15.75" hidden="1" customHeight="1">
      <c r="A461" s="304" t="str">
        <f>IF(B461&lt;&gt;"",IF(AND(B461&gt;=_TM1,B461&lt;=_TM2,OR(TH!L461="1111",TH!M461="1111")),TH!D461,""),"")</f>
        <v/>
      </c>
      <c r="B461" s="11">
        <f t="shared" si="44"/>
        <v>3</v>
      </c>
      <c r="C461" s="111">
        <f t="shared" si="45"/>
        <v>42448</v>
      </c>
      <c r="D461" s="111" t="s">
        <v>1479</v>
      </c>
      <c r="E461" s="273">
        <v>42448</v>
      </c>
      <c r="F461" s="112" t="s">
        <v>1171</v>
      </c>
      <c r="G461" s="310" t="s">
        <v>940</v>
      </c>
      <c r="H461" s="113" t="s">
        <v>505</v>
      </c>
      <c r="I461" s="129">
        <v>25</v>
      </c>
      <c r="J461" s="129">
        <v>33120</v>
      </c>
      <c r="K461" s="201">
        <f>ROUND(I461*J461,0)</f>
        <v>828000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50"/>
        <v/>
      </c>
      <c r="AD461" s="198"/>
    </row>
    <row r="462" spans="1:30" ht="15.75" hidden="1" customHeight="1">
      <c r="A462" s="304" t="str">
        <f>IF(B462&lt;&gt;"",IF(AND(B462&gt;=_TM1,B462&lt;=_TM2,OR(TH!L462="1111",TH!M462="1111")),TH!D462,""),"")</f>
        <v/>
      </c>
      <c r="B462" s="11">
        <f t="shared" si="44"/>
        <v>3</v>
      </c>
      <c r="C462" s="111">
        <f t="shared" si="45"/>
        <v>42448</v>
      </c>
      <c r="D462" s="111" t="s">
        <v>1479</v>
      </c>
      <c r="E462" s="273">
        <v>42448</v>
      </c>
      <c r="F462" s="110" t="s">
        <v>1172</v>
      </c>
      <c r="G462" s="310" t="s">
        <v>940</v>
      </c>
      <c r="H462" s="113" t="s">
        <v>505</v>
      </c>
      <c r="I462" s="129">
        <v>100</v>
      </c>
      <c r="J462" s="129">
        <v>6350</v>
      </c>
      <c r="K462" s="201">
        <f>ROUND(I462*J462,0)</f>
        <v>635000</v>
      </c>
      <c r="L462" s="114" t="s">
        <v>238</v>
      </c>
      <c r="M462" s="114" t="s">
        <v>162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50"/>
        <v/>
      </c>
      <c r="AD462" s="198"/>
    </row>
    <row r="463" spans="1:30" ht="15.75" hidden="1" customHeight="1">
      <c r="A463" s="304" t="str">
        <f>IF(B463&lt;&gt;"",IF(AND(B463&gt;=_TM1,B463&lt;=_TM2,OR(TH!L463="1111",TH!M463="1111")),TH!D463,""),"")</f>
        <v/>
      </c>
      <c r="B463" s="11">
        <f t="shared" si="44"/>
        <v>3</v>
      </c>
      <c r="C463" s="111">
        <f t="shared" si="45"/>
        <v>42448</v>
      </c>
      <c r="D463" s="111" t="s">
        <v>1479</v>
      </c>
      <c r="E463" s="273">
        <v>42448</v>
      </c>
      <c r="F463" s="112" t="s">
        <v>332</v>
      </c>
      <c r="G463" s="310" t="s">
        <v>940</v>
      </c>
      <c r="H463" s="113" t="s">
        <v>505</v>
      </c>
      <c r="I463" s="129"/>
      <c r="J463" s="129"/>
      <c r="K463" s="201">
        <v>146300</v>
      </c>
      <c r="L463" s="114" t="s">
        <v>238</v>
      </c>
      <c r="M463" s="114" t="s">
        <v>278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03"/>
      <c r="AA463" s="198" t="str">
        <f t="shared" si="50"/>
        <v/>
      </c>
      <c r="AD463" s="198"/>
    </row>
    <row r="464" spans="1:30" ht="15.75" hidden="1" customHeight="1">
      <c r="A464" s="304" t="str">
        <f>IF(B464&lt;&gt;"",IF(AND(B464&gt;=_TM1,B464&lt;=_TM2,OR(TH!L464="1111",TH!M464="1111")),TH!D464,""),"")</f>
        <v/>
      </c>
      <c r="B464" s="314">
        <f t="shared" si="44"/>
        <v>3</v>
      </c>
      <c r="C464" s="315">
        <f t="shared" si="45"/>
        <v>42449</v>
      </c>
      <c r="D464" s="111" t="s">
        <v>1480</v>
      </c>
      <c r="E464" s="412">
        <v>42449</v>
      </c>
      <c r="F464" s="112" t="s">
        <v>1046</v>
      </c>
      <c r="G464" s="316" t="s">
        <v>941</v>
      </c>
      <c r="H464" s="317" t="s">
        <v>531</v>
      </c>
      <c r="I464" s="318">
        <v>950</v>
      </c>
      <c r="J464" s="318">
        <v>32500</v>
      </c>
      <c r="K464" s="319">
        <f>ROUND(I464*J464,0)</f>
        <v>30875000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50"/>
        <v/>
      </c>
      <c r="AC464" s="323"/>
      <c r="AD464" s="198"/>
    </row>
    <row r="465" spans="1:30" ht="15.75" hidden="1" customHeight="1">
      <c r="A465" s="304" t="str">
        <f>IF(B465&lt;&gt;"",IF(AND(B465&gt;=_TM1,B465&lt;=_TM2,OR(TH!L465="1111",TH!M465="1111")),TH!D465,""),"")</f>
        <v/>
      </c>
      <c r="B465" s="314">
        <f t="shared" si="44"/>
        <v>3</v>
      </c>
      <c r="C465" s="315">
        <f t="shared" si="45"/>
        <v>42449</v>
      </c>
      <c r="D465" s="111" t="s">
        <v>1480</v>
      </c>
      <c r="E465" s="412">
        <v>42449</v>
      </c>
      <c r="F465" s="112" t="s">
        <v>1047</v>
      </c>
      <c r="G465" s="316" t="s">
        <v>941</v>
      </c>
      <c r="H465" s="317" t="s">
        <v>531</v>
      </c>
      <c r="I465" s="318">
        <v>950</v>
      </c>
      <c r="J465" s="318">
        <v>31700</v>
      </c>
      <c r="K465" s="319">
        <f>ROUND(I465*J465,0)</f>
        <v>30115000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50"/>
        <v/>
      </c>
      <c r="AC465" s="323"/>
      <c r="AD465" s="198"/>
    </row>
    <row r="466" spans="1:30" ht="15.75" hidden="1" customHeight="1">
      <c r="A466" s="304" t="str">
        <f>IF(B466&lt;&gt;"",IF(AND(B466&gt;=_TM1,B466&lt;=_TM2,OR(TH!L466="1111",TH!M466="1111")),TH!D466,""),"")</f>
        <v/>
      </c>
      <c r="B466" s="314">
        <f t="shared" si="44"/>
        <v>3</v>
      </c>
      <c r="C466" s="315">
        <f t="shared" si="45"/>
        <v>42449</v>
      </c>
      <c r="D466" s="111" t="s">
        <v>1480</v>
      </c>
      <c r="E466" s="412">
        <v>42449</v>
      </c>
      <c r="F466" s="326" t="s">
        <v>322</v>
      </c>
      <c r="G466" s="316" t="s">
        <v>941</v>
      </c>
      <c r="H466" s="317" t="s">
        <v>531</v>
      </c>
      <c r="I466" s="318">
        <v>3200</v>
      </c>
      <c r="J466" s="318">
        <v>15000</v>
      </c>
      <c r="K466" s="319">
        <f>ROUND(I466*J466,0)</f>
        <v>48000000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50"/>
        <v/>
      </c>
      <c r="AB466" s="323"/>
      <c r="AC466" s="323"/>
    </row>
    <row r="467" spans="1:30" ht="15.75" hidden="1" customHeight="1">
      <c r="A467" s="304" t="str">
        <f>IF(B467&lt;&gt;"",IF(AND(B467&gt;=_TM1,B467&lt;=_TM2,OR(TH!L467="1111",TH!M467="1111")),TH!D467,""),"")</f>
        <v/>
      </c>
      <c r="B467" s="314">
        <f t="shared" si="44"/>
        <v>3</v>
      </c>
      <c r="C467" s="315">
        <f t="shared" si="45"/>
        <v>42449</v>
      </c>
      <c r="D467" s="111" t="s">
        <v>1480</v>
      </c>
      <c r="E467" s="412">
        <v>42449</v>
      </c>
      <c r="F467" s="326" t="s">
        <v>321</v>
      </c>
      <c r="G467" s="316" t="s">
        <v>941</v>
      </c>
      <c r="H467" s="317" t="s">
        <v>531</v>
      </c>
      <c r="I467" s="318">
        <v>3100</v>
      </c>
      <c r="J467" s="318">
        <v>16500</v>
      </c>
      <c r="K467" s="319">
        <f>ROUND(I467*J467,0)</f>
        <v>51150000</v>
      </c>
      <c r="L467" s="320" t="s">
        <v>238</v>
      </c>
      <c r="M467" s="114" t="s">
        <v>162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21"/>
      <c r="AA467" s="198" t="str">
        <f t="shared" si="50"/>
        <v/>
      </c>
      <c r="AB467" s="323"/>
      <c r="AC467" s="323"/>
    </row>
    <row r="468" spans="1:30" ht="15.75" hidden="1" customHeight="1">
      <c r="A468" s="304" t="str">
        <f>IF(B468&lt;&gt;"",IF(AND(B468&gt;=_TM1,B468&lt;=_TM2,OR(TH!L468="1111",TH!M468="1111")),TH!D468,""),"")</f>
        <v/>
      </c>
      <c r="B468" s="11">
        <f t="shared" si="44"/>
        <v>3</v>
      </c>
      <c r="C468" s="111">
        <f t="shared" si="45"/>
        <v>42449</v>
      </c>
      <c r="D468" s="111" t="s">
        <v>1480</v>
      </c>
      <c r="E468" s="273">
        <v>42449</v>
      </c>
      <c r="F468" s="112" t="s">
        <v>332</v>
      </c>
      <c r="G468" s="310" t="s">
        <v>941</v>
      </c>
      <c r="H468" s="113" t="s">
        <v>531</v>
      </c>
      <c r="I468" s="129"/>
      <c r="J468" s="129"/>
      <c r="K468" s="201">
        <v>16014000</v>
      </c>
      <c r="L468" s="114" t="s">
        <v>238</v>
      </c>
      <c r="M468" s="114" t="s">
        <v>278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/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  <c r="AA468" s="198" t="str">
        <f t="shared" si="50"/>
        <v/>
      </c>
      <c r="AD468" s="198"/>
    </row>
    <row r="469" spans="1:30" ht="15.75" hidden="1" customHeight="1">
      <c r="A469" s="304" t="str">
        <f>IF(B469&lt;&gt;"",IF(AND(B469&gt;=_TM1,B469&lt;=_TM2,OR(TH!L469="1111",TH!M469="1111")),TH!D469,""),"")</f>
        <v/>
      </c>
      <c r="B469" s="11">
        <f t="shared" si="44"/>
        <v>3</v>
      </c>
      <c r="C469" s="12">
        <f t="shared" si="45"/>
        <v>42450</v>
      </c>
      <c r="D469" s="12" t="s">
        <v>704</v>
      </c>
      <c r="E469" s="264">
        <v>42450</v>
      </c>
      <c r="F469" s="15" t="s">
        <v>708</v>
      </c>
      <c r="G469" s="309" t="s">
        <v>705</v>
      </c>
      <c r="H469" s="113" t="s">
        <v>547</v>
      </c>
      <c r="I469" s="129"/>
      <c r="J469" s="129"/>
      <c r="K469" s="201">
        <v>38801382</v>
      </c>
      <c r="L469" s="14" t="s">
        <v>24</v>
      </c>
      <c r="M469" s="14" t="s">
        <v>238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/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hidden="1" customHeight="1">
      <c r="A470" s="304" t="str">
        <f>IF(B470&lt;&gt;"",IF(AND(B470&gt;=_TM1,B470&lt;=_TM2,OR(TH!L470="1111",TH!M470="1111")),TH!D470,""),"")</f>
        <v/>
      </c>
      <c r="B470" s="11">
        <f t="shared" si="44"/>
        <v>3</v>
      </c>
      <c r="C470" s="12">
        <f t="shared" si="45"/>
        <v>42450</v>
      </c>
      <c r="D470" s="12" t="s">
        <v>2153</v>
      </c>
      <c r="E470" s="410">
        <v>42450</v>
      </c>
      <c r="F470" s="112" t="s">
        <v>712</v>
      </c>
      <c r="G470" s="309" t="s">
        <v>705</v>
      </c>
      <c r="H470" s="4" t="s">
        <v>706</v>
      </c>
      <c r="I470" s="129"/>
      <c r="J470" s="129"/>
      <c r="K470" s="201">
        <v>27000000</v>
      </c>
      <c r="L470" s="202" t="s">
        <v>45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>x</v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/>
    </row>
    <row r="471" spans="1:30" ht="15.75" hidden="1" customHeight="1">
      <c r="A471" s="304" t="str">
        <f>IF(B471&lt;&gt;"",IF(AND(B471&gt;=_TM1,B471&lt;=_TM2,OR(TH!L471="1111",TH!M471="1111")),TH!D471,""),"")</f>
        <v/>
      </c>
      <c r="B471" s="11">
        <f t="shared" si="44"/>
        <v>3</v>
      </c>
      <c r="C471" s="12">
        <f t="shared" si="45"/>
        <v>42450</v>
      </c>
      <c r="D471" s="12" t="s">
        <v>711</v>
      </c>
      <c r="E471" s="410">
        <v>42450</v>
      </c>
      <c r="F471" s="15" t="s">
        <v>761</v>
      </c>
      <c r="G471" s="309" t="s">
        <v>705</v>
      </c>
      <c r="H471" s="4"/>
      <c r="I471" s="129"/>
      <c r="J471" s="129"/>
      <c r="K471" s="201">
        <v>20000</v>
      </c>
      <c r="L471" s="14" t="s">
        <v>81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hidden="1" customHeight="1">
      <c r="A472" s="304" t="str">
        <f>IF(B472&lt;&gt;"",IF(AND(B472&gt;=_TM1,B472&lt;=_TM2,OR(TH!L472="1111",TH!M472="1111")),TH!D472,""),"")</f>
        <v/>
      </c>
      <c r="B472" s="11">
        <f t="shared" ref="B472:B535" si="51">IF(C472&lt;&gt;"",MONTH(C472),"")</f>
        <v>3</v>
      </c>
      <c r="C472" s="12">
        <f t="shared" ref="C472:C535" si="52">E472</f>
        <v>42450</v>
      </c>
      <c r="D472" s="12" t="s">
        <v>711</v>
      </c>
      <c r="E472" s="410">
        <v>42450</v>
      </c>
      <c r="F472" s="15" t="s">
        <v>967</v>
      </c>
      <c r="G472" s="309" t="s">
        <v>705</v>
      </c>
      <c r="H472" s="4"/>
      <c r="I472" s="129"/>
      <c r="J472" s="129"/>
      <c r="K472" s="201">
        <v>2000</v>
      </c>
      <c r="L472" s="14" t="s">
        <v>9</v>
      </c>
      <c r="M472" s="114" t="s">
        <v>24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>
        <v>2</v>
      </c>
    </row>
    <row r="473" spans="1:30" ht="15.75" hidden="1" customHeight="1">
      <c r="A473" s="304" t="str">
        <f>IF(B473&lt;&gt;"",IF(AND(B473&gt;=_TM1,B473&lt;=_TM2,OR(TH!L473="1111",TH!M473="1111")),TH!D473,""),"")</f>
        <v/>
      </c>
      <c r="B473" s="11">
        <f t="shared" si="51"/>
        <v>3</v>
      </c>
      <c r="C473" s="12">
        <f t="shared" si="52"/>
        <v>42451</v>
      </c>
      <c r="D473" s="12" t="s">
        <v>704</v>
      </c>
      <c r="E473" s="410">
        <v>42451</v>
      </c>
      <c r="F473" s="15" t="s">
        <v>708</v>
      </c>
      <c r="G473" s="309" t="s">
        <v>705</v>
      </c>
      <c r="H473" s="113" t="s">
        <v>531</v>
      </c>
      <c r="I473" s="129"/>
      <c r="J473" s="129"/>
      <c r="K473" s="13">
        <v>163977000</v>
      </c>
      <c r="L473" s="14" t="s">
        <v>24</v>
      </c>
      <c r="M473" s="14" t="s">
        <v>238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/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hidden="1" customHeight="1">
      <c r="A474" s="304" t="str">
        <f>IF(B474&lt;&gt;"",IF(AND(B474&gt;=_TM1,B474&lt;=_TM2,OR(TH!L474="1111",TH!M474="1111")),TH!D474,""),"")</f>
        <v/>
      </c>
      <c r="B474" s="11">
        <f t="shared" si="51"/>
        <v>3</v>
      </c>
      <c r="C474" s="12">
        <f t="shared" si="52"/>
        <v>42451</v>
      </c>
      <c r="D474" s="12" t="s">
        <v>2154</v>
      </c>
      <c r="E474" s="410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3000000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hidden="1" customHeight="1">
      <c r="A475" s="304" t="str">
        <f>IF(B475&lt;&gt;"",IF(AND(B475&gt;=_TM1,B475&lt;=_TM2,OR(TH!L475="1111",TH!M475="1111")),TH!D475,""),"")</f>
        <v/>
      </c>
      <c r="B475" s="11">
        <f t="shared" si="51"/>
        <v>3</v>
      </c>
      <c r="C475" s="12">
        <f t="shared" si="52"/>
        <v>42451</v>
      </c>
      <c r="D475" s="12" t="s">
        <v>2154</v>
      </c>
      <c r="E475" s="410">
        <v>42451</v>
      </c>
      <c r="F475" s="112" t="s">
        <v>712</v>
      </c>
      <c r="G475" s="309" t="s">
        <v>705</v>
      </c>
      <c r="H475" s="4" t="s">
        <v>706</v>
      </c>
      <c r="I475" s="129"/>
      <c r="J475" s="129"/>
      <c r="K475" s="201">
        <v>163900000</v>
      </c>
      <c r="L475" s="202" t="s">
        <v>45</v>
      </c>
      <c r="M475" s="114" t="s">
        <v>24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>x</v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hidden="1" customHeight="1">
      <c r="A476" s="304" t="str">
        <f>IF(B476&lt;&gt;"",IF(AND(B476&gt;=_TM1,B476&lt;=_TM2,OR(TH!L476="1111",TH!M476="1111")),TH!D476,""),"")</f>
        <v/>
      </c>
      <c r="B476" s="11">
        <f t="shared" si="51"/>
        <v>3</v>
      </c>
      <c r="C476" s="12">
        <f t="shared" si="52"/>
        <v>42453</v>
      </c>
      <c r="D476" s="12" t="s">
        <v>704</v>
      </c>
      <c r="E476" s="273">
        <v>42453</v>
      </c>
      <c r="F476" s="15" t="s">
        <v>708</v>
      </c>
      <c r="G476" s="309" t="s">
        <v>705</v>
      </c>
      <c r="H476" s="4" t="s">
        <v>759</v>
      </c>
      <c r="I476" s="129"/>
      <c r="J476" s="129"/>
      <c r="K476" s="13">
        <v>20000000</v>
      </c>
      <c r="L476" s="14" t="s">
        <v>24</v>
      </c>
      <c r="M476" s="14" t="s">
        <v>238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/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hidden="1" customHeight="1">
      <c r="A477" s="304" t="str">
        <f>IF(B477&lt;&gt;"",IF(AND(B477&gt;=_TM1,B477&lt;=_TM2,OR(TH!L477="1111",TH!M477="1111")),TH!D477,""),"")</f>
        <v/>
      </c>
      <c r="B477" s="11">
        <f t="shared" si="51"/>
        <v>3</v>
      </c>
      <c r="C477" s="12">
        <f t="shared" si="52"/>
        <v>42453</v>
      </c>
      <c r="D477" s="12" t="s">
        <v>2155</v>
      </c>
      <c r="E477" s="410">
        <v>42453</v>
      </c>
      <c r="F477" s="112" t="s">
        <v>712</v>
      </c>
      <c r="G477" s="309" t="s">
        <v>705</v>
      </c>
      <c r="H477" s="4" t="s">
        <v>706</v>
      </c>
      <c r="I477" s="129"/>
      <c r="J477" s="129"/>
      <c r="K477" s="201">
        <v>1000000</v>
      </c>
      <c r="L477" s="202" t="s">
        <v>45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>x</v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hidden="1" customHeight="1">
      <c r="A478" s="304" t="str">
        <f>IF(B478&lt;&gt;"",IF(AND(B478&gt;=_TM1,B478&lt;=_TM2,OR(TH!L478="1111",TH!M478="1111")),TH!D478,""),"")</f>
        <v/>
      </c>
      <c r="B478" s="11">
        <f t="shared" si="51"/>
        <v>3</v>
      </c>
      <c r="C478" s="12">
        <f t="shared" si="52"/>
        <v>42453</v>
      </c>
      <c r="D478" s="12" t="s">
        <v>711</v>
      </c>
      <c r="E478" s="410">
        <v>42453</v>
      </c>
      <c r="F478" s="15" t="s">
        <v>713</v>
      </c>
      <c r="G478" s="309" t="s">
        <v>705</v>
      </c>
      <c r="H478" s="113" t="s">
        <v>299</v>
      </c>
      <c r="I478" s="129"/>
      <c r="J478" s="129"/>
      <c r="K478" s="201">
        <v>27522000</v>
      </c>
      <c r="L478" s="202" t="s">
        <v>8</v>
      </c>
      <c r="M478" s="114" t="s">
        <v>24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/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>x</v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</row>
    <row r="479" spans="1:30" ht="15.75" hidden="1" customHeight="1">
      <c r="A479" s="304" t="str">
        <f>IF(B479&lt;&gt;"",IF(AND(B479&gt;=_TM1,B479&lt;=_TM2,OR(TH!L479="1111",TH!M479="1111")),TH!D479,""),"")</f>
        <v/>
      </c>
      <c r="B479" s="11">
        <f t="shared" si="51"/>
        <v>3</v>
      </c>
      <c r="C479" s="111">
        <f t="shared" si="52"/>
        <v>42453</v>
      </c>
      <c r="D479" s="111" t="s">
        <v>2156</v>
      </c>
      <c r="E479" s="273">
        <v>42453</v>
      </c>
      <c r="F479" s="112" t="s">
        <v>490</v>
      </c>
      <c r="G479" s="310" t="s">
        <v>942</v>
      </c>
      <c r="H479" s="113" t="s">
        <v>932</v>
      </c>
      <c r="I479" s="129"/>
      <c r="J479" s="129"/>
      <c r="K479" s="201">
        <v>1100000</v>
      </c>
      <c r="L479" s="114" t="s">
        <v>45</v>
      </c>
      <c r="M479" s="114" t="s">
        <v>492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hidden="1" customHeight="1">
      <c r="A480" s="304" t="str">
        <f>IF(B480&lt;&gt;"",IF(AND(B480&gt;=_TM1,B480&lt;=_TM2,OR(TH!L480="1111",TH!M480="1111")),TH!D480,""),"")</f>
        <v/>
      </c>
      <c r="B480" s="11">
        <f t="shared" si="51"/>
        <v>3</v>
      </c>
      <c r="C480" s="111">
        <f t="shared" si="52"/>
        <v>42453</v>
      </c>
      <c r="D480" s="111" t="s">
        <v>2156</v>
      </c>
      <c r="E480" s="273">
        <v>42453</v>
      </c>
      <c r="F480" s="112" t="s">
        <v>491</v>
      </c>
      <c r="G480" s="310" t="s">
        <v>942</v>
      </c>
      <c r="H480" s="113" t="s">
        <v>932</v>
      </c>
      <c r="I480" s="129"/>
      <c r="J480" s="129"/>
      <c r="K480" s="201">
        <v>110000</v>
      </c>
      <c r="L480" s="114" t="s">
        <v>45</v>
      </c>
      <c r="M480" s="114" t="s">
        <v>278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>x</v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/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/>
      <c r="AA480" s="198"/>
      <c r="AD480" s="198"/>
    </row>
    <row r="481" spans="1:29" ht="15.75" hidden="1" customHeight="1">
      <c r="A481" s="304" t="str">
        <f>IF(B481&lt;&gt;"",IF(AND(B481&gt;=_TM1,B481&lt;=_TM2,OR(TH!L481="1111",TH!M481="1111")),TH!D481,""),"")</f>
        <v/>
      </c>
      <c r="B481" s="11">
        <f t="shared" si="51"/>
        <v>3</v>
      </c>
      <c r="C481" s="12">
        <f t="shared" si="52"/>
        <v>42454</v>
      </c>
      <c r="D481" s="12" t="s">
        <v>711</v>
      </c>
      <c r="E481" s="273">
        <v>42454</v>
      </c>
      <c r="F481" s="15" t="s">
        <v>716</v>
      </c>
      <c r="G481" s="309" t="s">
        <v>705</v>
      </c>
      <c r="H481" s="4"/>
      <c r="I481" s="129"/>
      <c r="J481" s="129"/>
      <c r="K481" s="201">
        <v>10000</v>
      </c>
      <c r="L481" s="14" t="s">
        <v>81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hidden="1" customHeight="1">
      <c r="A482" s="304" t="str">
        <f>IF(B482&lt;&gt;"",IF(AND(B482&gt;=_TM1,B482&lt;=_TM2,OR(TH!L482="1111",TH!M482="1111")),TH!D482,""),"")</f>
        <v/>
      </c>
      <c r="B482" s="11">
        <f t="shared" si="51"/>
        <v>3</v>
      </c>
      <c r="C482" s="12">
        <f t="shared" si="52"/>
        <v>42454</v>
      </c>
      <c r="D482" s="12" t="s">
        <v>711</v>
      </c>
      <c r="E482" s="273">
        <v>42454</v>
      </c>
      <c r="F482" s="15" t="s">
        <v>717</v>
      </c>
      <c r="G482" s="309" t="s">
        <v>705</v>
      </c>
      <c r="H482" s="4"/>
      <c r="I482" s="129"/>
      <c r="J482" s="129"/>
      <c r="K482" s="201">
        <v>1000</v>
      </c>
      <c r="L482" s="14" t="s">
        <v>9</v>
      </c>
      <c r="M482" s="114" t="s">
        <v>24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>x</v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</row>
    <row r="483" spans="1:29" ht="15.75" hidden="1" customHeight="1">
      <c r="A483" s="304" t="str">
        <f>IF(B483&lt;&gt;"",IF(AND(B483&gt;=_TM1,B483&lt;=_TM2,OR(TH!L483="1111",TH!M483="1111")),TH!D483,""),"")</f>
        <v/>
      </c>
      <c r="B483" s="11">
        <f t="shared" si="51"/>
        <v>3</v>
      </c>
      <c r="C483" s="106">
        <f t="shared" si="52"/>
        <v>42454</v>
      </c>
      <c r="D483" s="12" t="s">
        <v>1681</v>
      </c>
      <c r="E483" s="410">
        <v>42454</v>
      </c>
      <c r="F483" s="110" t="s">
        <v>324</v>
      </c>
      <c r="G483" s="306" t="s">
        <v>323</v>
      </c>
      <c r="H483" s="113" t="s">
        <v>316</v>
      </c>
      <c r="I483" s="129">
        <v>12</v>
      </c>
      <c r="J483" s="129">
        <v>120909</v>
      </c>
      <c r="K483" s="201">
        <f t="shared" ref="K483:K493" si="53">ROUND(I483*J483,0)</f>
        <v>1450908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hidden="1" customHeight="1">
      <c r="A484" s="304" t="str">
        <f>IF(B484&lt;&gt;"",IF(AND(B484&gt;=_TM1,B484&lt;=_TM2,OR(TH!L484="1111",TH!M484="1111")),TH!D484,""),"")</f>
        <v/>
      </c>
      <c r="B484" s="11">
        <f t="shared" si="51"/>
        <v>3</v>
      </c>
      <c r="C484" s="106">
        <f t="shared" si="52"/>
        <v>42454</v>
      </c>
      <c r="D484" s="12" t="s">
        <v>1681</v>
      </c>
      <c r="E484" s="410">
        <v>42454</v>
      </c>
      <c r="F484" s="110" t="s">
        <v>325</v>
      </c>
      <c r="G484" s="306" t="s">
        <v>323</v>
      </c>
      <c r="H484" s="113" t="s">
        <v>316</v>
      </c>
      <c r="I484" s="129">
        <v>10</v>
      </c>
      <c r="J484" s="129">
        <v>191723</v>
      </c>
      <c r="K484" s="201">
        <f t="shared" si="53"/>
        <v>1917230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hidden="1" customHeight="1">
      <c r="A485" s="304" t="str">
        <f>IF(B485&lt;&gt;"",IF(AND(B485&gt;=_TM1,B485&lt;=_TM2,OR(TH!L485="1111",TH!M485="1111")),TH!D485,""),"")</f>
        <v/>
      </c>
      <c r="B485" s="11">
        <f t="shared" si="51"/>
        <v>3</v>
      </c>
      <c r="C485" s="106">
        <f t="shared" si="52"/>
        <v>42454</v>
      </c>
      <c r="D485" s="12" t="s">
        <v>1681</v>
      </c>
      <c r="E485" s="410">
        <v>42454</v>
      </c>
      <c r="F485" s="110" t="s">
        <v>326</v>
      </c>
      <c r="G485" s="306" t="s">
        <v>323</v>
      </c>
      <c r="H485" s="113" t="s">
        <v>316</v>
      </c>
      <c r="I485" s="129">
        <v>10</v>
      </c>
      <c r="J485" s="129">
        <v>157609</v>
      </c>
      <c r="K485" s="201">
        <f t="shared" si="53"/>
        <v>1576090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  <c r="AB485" s="198"/>
      <c r="AC485" s="198"/>
    </row>
    <row r="486" spans="1:29" ht="15.75" hidden="1" customHeight="1">
      <c r="A486" s="304" t="str">
        <f>IF(B486&lt;&gt;"",IF(AND(B486&gt;=_TM1,B486&lt;=_TM2,OR(TH!L486="1111",TH!M486="1111")),TH!D486,""),"")</f>
        <v/>
      </c>
      <c r="B486" s="11">
        <f t="shared" si="51"/>
        <v>3</v>
      </c>
      <c r="C486" s="106">
        <f t="shared" si="52"/>
        <v>42454</v>
      </c>
      <c r="D486" s="12" t="s">
        <v>1681</v>
      </c>
      <c r="E486" s="410">
        <v>42454</v>
      </c>
      <c r="F486" s="110" t="s">
        <v>327</v>
      </c>
      <c r="G486" s="306" t="s">
        <v>323</v>
      </c>
      <c r="H486" s="113" t="s">
        <v>316</v>
      </c>
      <c r="I486" s="129">
        <v>10</v>
      </c>
      <c r="J486" s="129">
        <v>138818</v>
      </c>
      <c r="K486" s="201">
        <f t="shared" si="53"/>
        <v>1388180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hidden="1" customHeight="1">
      <c r="A487" s="304" t="str">
        <f>IF(B487&lt;&gt;"",IF(AND(B487&gt;=_TM1,B487&lt;=_TM2,OR(TH!L487="1111",TH!M487="1111")),TH!D487,""),"")</f>
        <v/>
      </c>
      <c r="B487" s="11">
        <f t="shared" si="51"/>
        <v>3</v>
      </c>
      <c r="C487" s="106">
        <f t="shared" si="52"/>
        <v>42454</v>
      </c>
      <c r="D487" s="12" t="s">
        <v>1681</v>
      </c>
      <c r="E487" s="410">
        <v>42454</v>
      </c>
      <c r="F487" s="112" t="s">
        <v>879</v>
      </c>
      <c r="G487" s="306" t="s">
        <v>323</v>
      </c>
      <c r="H487" s="113" t="s">
        <v>316</v>
      </c>
      <c r="I487" s="129">
        <v>12</v>
      </c>
      <c r="J487" s="129">
        <v>48275</v>
      </c>
      <c r="K487" s="201">
        <f t="shared" si="53"/>
        <v>579300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</row>
    <row r="488" spans="1:29" ht="15.75" hidden="1" customHeight="1">
      <c r="A488" s="304" t="str">
        <f>IF(B488&lt;&gt;"",IF(AND(B488&gt;=_TM1,B488&lt;=_TM2,OR(TH!L488="1111",TH!M488="1111")),TH!D488,""),"")</f>
        <v/>
      </c>
      <c r="B488" s="11">
        <f t="shared" si="51"/>
        <v>3</v>
      </c>
      <c r="C488" s="106">
        <f t="shared" si="52"/>
        <v>42454</v>
      </c>
      <c r="D488" s="12" t="s">
        <v>1681</v>
      </c>
      <c r="E488" s="410">
        <v>42454</v>
      </c>
      <c r="F488" s="110" t="s">
        <v>328</v>
      </c>
      <c r="G488" s="306" t="s">
        <v>323</v>
      </c>
      <c r="H488" s="113" t="s">
        <v>316</v>
      </c>
      <c r="I488" s="129">
        <v>10</v>
      </c>
      <c r="J488" s="129">
        <v>96550</v>
      </c>
      <c r="K488" s="201">
        <f t="shared" si="53"/>
        <v>965500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hidden="1" customHeight="1">
      <c r="A489" s="304" t="str">
        <f>IF(B489&lt;&gt;"",IF(AND(B489&gt;=_TM1,B489&lt;=_TM2,OR(TH!L489="1111",TH!M489="1111")),TH!D489,""),"")</f>
        <v/>
      </c>
      <c r="B489" s="11">
        <f t="shared" si="51"/>
        <v>3</v>
      </c>
      <c r="C489" s="106">
        <f t="shared" si="52"/>
        <v>42454</v>
      </c>
      <c r="D489" s="12" t="s">
        <v>1681</v>
      </c>
      <c r="E489" s="410">
        <v>42454</v>
      </c>
      <c r="F489" s="110" t="s">
        <v>329</v>
      </c>
      <c r="G489" s="306" t="s">
        <v>323</v>
      </c>
      <c r="H489" s="113" t="s">
        <v>316</v>
      </c>
      <c r="I489" s="129">
        <v>10</v>
      </c>
      <c r="J489" s="129">
        <v>47796</v>
      </c>
      <c r="K489" s="201">
        <f t="shared" si="53"/>
        <v>477960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hidden="1" customHeight="1">
      <c r="A490" s="304" t="str">
        <f>IF(B490&lt;&gt;"",IF(AND(B490&gt;=_TM1,B490&lt;=_TM2,OR(TH!L490="1111",TH!M490="1111")),TH!D490,""),"")</f>
        <v/>
      </c>
      <c r="B490" s="11">
        <f t="shared" si="51"/>
        <v>3</v>
      </c>
      <c r="C490" s="106">
        <f t="shared" si="52"/>
        <v>42454</v>
      </c>
      <c r="D490" s="12" t="s">
        <v>1681</v>
      </c>
      <c r="E490" s="410">
        <v>42454</v>
      </c>
      <c r="F490" s="112" t="s">
        <v>881</v>
      </c>
      <c r="G490" s="306" t="s">
        <v>323</v>
      </c>
      <c r="H490" s="113" t="s">
        <v>316</v>
      </c>
      <c r="I490" s="129">
        <v>10</v>
      </c>
      <c r="J490" s="129">
        <v>62200</v>
      </c>
      <c r="K490" s="201">
        <f t="shared" si="53"/>
        <v>622000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hidden="1" customHeight="1">
      <c r="A491" s="304" t="str">
        <f>IF(B491&lt;&gt;"",IF(AND(B491&gt;=_TM1,B491&lt;=_TM2,OR(TH!L491="1111",TH!M491="1111")),TH!D491,""),"")</f>
        <v/>
      </c>
      <c r="B491" s="11">
        <f t="shared" si="51"/>
        <v>3</v>
      </c>
      <c r="C491" s="106">
        <f t="shared" si="52"/>
        <v>42454</v>
      </c>
      <c r="D491" s="12" t="s">
        <v>1681</v>
      </c>
      <c r="E491" s="410">
        <v>42454</v>
      </c>
      <c r="F491" s="110" t="s">
        <v>330</v>
      </c>
      <c r="G491" s="306" t="s">
        <v>323</v>
      </c>
      <c r="H491" s="113" t="s">
        <v>316</v>
      </c>
      <c r="I491" s="129">
        <v>155</v>
      </c>
      <c r="J491" s="129">
        <v>30289</v>
      </c>
      <c r="K491" s="201">
        <f t="shared" si="53"/>
        <v>4694795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hidden="1" customHeight="1">
      <c r="A492" s="304" t="str">
        <f>IF(B492&lt;&gt;"",IF(AND(B492&gt;=_TM1,B492&lt;=_TM2,OR(TH!L492="1111",TH!M492="1111")),TH!D492,""),"")</f>
        <v/>
      </c>
      <c r="B492" s="11">
        <f t="shared" si="51"/>
        <v>3</v>
      </c>
      <c r="C492" s="106">
        <f t="shared" si="52"/>
        <v>42454</v>
      </c>
      <c r="D492" s="12" t="s">
        <v>1681</v>
      </c>
      <c r="E492" s="410">
        <v>42454</v>
      </c>
      <c r="F492" s="110" t="s">
        <v>340</v>
      </c>
      <c r="G492" s="306" t="s">
        <v>323</v>
      </c>
      <c r="H492" s="113" t="s">
        <v>316</v>
      </c>
      <c r="I492" s="129">
        <v>9</v>
      </c>
      <c r="J492" s="129">
        <v>58817</v>
      </c>
      <c r="K492" s="201">
        <f t="shared" si="53"/>
        <v>529353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hidden="1" customHeight="1">
      <c r="A493" s="304" t="str">
        <f>IF(B493&lt;&gt;"",IF(AND(B493&gt;=_TM1,B493&lt;=_TM2,OR(TH!L493="1111",TH!M493="1111")),TH!D493,""),"")</f>
        <v/>
      </c>
      <c r="B493" s="11">
        <f t="shared" si="51"/>
        <v>3</v>
      </c>
      <c r="C493" s="106">
        <f t="shared" si="52"/>
        <v>42454</v>
      </c>
      <c r="D493" s="12" t="s">
        <v>1681</v>
      </c>
      <c r="E493" s="410">
        <v>42454</v>
      </c>
      <c r="F493" s="112" t="s">
        <v>883</v>
      </c>
      <c r="G493" s="306" t="s">
        <v>323</v>
      </c>
      <c r="H493" s="113" t="s">
        <v>316</v>
      </c>
      <c r="I493" s="129">
        <v>40</v>
      </c>
      <c r="J493" s="129">
        <v>64322</v>
      </c>
      <c r="K493" s="201">
        <f t="shared" si="53"/>
        <v>2572880</v>
      </c>
      <c r="L493" s="202" t="s">
        <v>726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 t="str">
        <f>IF(VLOOKUP(F493,NXT!$B$12:$B$973,1,0)=F493,"","x")</f>
        <v/>
      </c>
      <c r="AB493" s="198"/>
      <c r="AC493" s="198"/>
    </row>
    <row r="494" spans="1:29" ht="15.75" hidden="1" customHeight="1">
      <c r="A494" s="304" t="str">
        <f>IF(B494&lt;&gt;"",IF(AND(B494&gt;=_TM1,B494&lt;=_TM2,OR(TH!L494="1111",TH!M494="1111")),TH!D494,""),"")</f>
        <v/>
      </c>
      <c r="B494" s="11">
        <f t="shared" si="51"/>
        <v>3</v>
      </c>
      <c r="C494" s="106">
        <f t="shared" si="52"/>
        <v>42454</v>
      </c>
      <c r="D494" s="12" t="s">
        <v>1681</v>
      </c>
      <c r="E494" s="410">
        <v>42454</v>
      </c>
      <c r="F494" s="110" t="s">
        <v>304</v>
      </c>
      <c r="G494" s="306" t="s">
        <v>323</v>
      </c>
      <c r="H494" s="113" t="s">
        <v>316</v>
      </c>
      <c r="I494" s="129"/>
      <c r="J494" s="129"/>
      <c r="K494" s="201">
        <v>1677420</v>
      </c>
      <c r="L494" s="14" t="s">
        <v>9</v>
      </c>
      <c r="M494" s="202" t="s">
        <v>8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/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2</v>
      </c>
      <c r="AA494" s="198"/>
      <c r="AB494" s="198"/>
      <c r="AC494" s="198"/>
    </row>
    <row r="495" spans="1:29" ht="15.75" hidden="1" customHeight="1">
      <c r="A495" s="304" t="str">
        <f>IF(B495&lt;&gt;"",IF(AND(B495&gt;=_TM1,B495&lt;=_TM2,OR(TH!L495="1111",TH!M495="1111")),TH!D495,""),"")</f>
        <v/>
      </c>
      <c r="B495" s="11">
        <f t="shared" si="51"/>
        <v>3</v>
      </c>
      <c r="C495" s="111">
        <f t="shared" si="52"/>
        <v>42455</v>
      </c>
      <c r="D495" s="12" t="s">
        <v>2157</v>
      </c>
      <c r="E495" s="409">
        <v>42455</v>
      </c>
      <c r="F495" s="112" t="s">
        <v>778</v>
      </c>
      <c r="G495" s="313" t="s">
        <v>783</v>
      </c>
      <c r="H495" s="4" t="s">
        <v>779</v>
      </c>
      <c r="I495" s="129"/>
      <c r="J495" s="129"/>
      <c r="K495" s="201">
        <v>105455</v>
      </c>
      <c r="L495" s="202" t="s">
        <v>81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hidden="1" customHeight="1">
      <c r="A496" s="304" t="str">
        <f>IF(B496&lt;&gt;"",IF(AND(B496&gt;=_TM1,B496&lt;=_TM2,OR(TH!L496="1111",TH!M496="1111")),TH!D496,""),"")</f>
        <v/>
      </c>
      <c r="B496" s="11">
        <f t="shared" si="51"/>
        <v>3</v>
      </c>
      <c r="C496" s="111">
        <f t="shared" si="52"/>
        <v>42455</v>
      </c>
      <c r="D496" s="12" t="s">
        <v>2157</v>
      </c>
      <c r="E496" s="409">
        <v>42455</v>
      </c>
      <c r="F496" s="112" t="s">
        <v>780</v>
      </c>
      <c r="G496" s="313" t="s">
        <v>783</v>
      </c>
      <c r="H496" s="4" t="s">
        <v>779</v>
      </c>
      <c r="I496" s="129"/>
      <c r="J496" s="129"/>
      <c r="K496" s="201">
        <v>10545</v>
      </c>
      <c r="L496" s="202" t="s">
        <v>9</v>
      </c>
      <c r="M496" s="202" t="s">
        <v>45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>x</v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</row>
    <row r="497" spans="1:30" ht="15.75" hidden="1" customHeight="1">
      <c r="A497" s="304" t="str">
        <f>IF(B497&lt;&gt;"",IF(AND(B497&gt;=_TM1,B497&lt;=_TM2,OR(TH!L497="1111",TH!M497="1111")),TH!D497,""),"")</f>
        <v/>
      </c>
      <c r="B497" s="11">
        <f t="shared" si="51"/>
        <v>3</v>
      </c>
      <c r="C497" s="111">
        <f t="shared" si="52"/>
        <v>42455</v>
      </c>
      <c r="D497" s="12" t="s">
        <v>1682</v>
      </c>
      <c r="E497" s="409">
        <v>42455</v>
      </c>
      <c r="F497" s="112" t="s">
        <v>638</v>
      </c>
      <c r="G497" s="313" t="s">
        <v>833</v>
      </c>
      <c r="H497" s="113" t="s">
        <v>299</v>
      </c>
      <c r="I497" s="129">
        <v>180</v>
      </c>
      <c r="J497" s="129">
        <v>14141</v>
      </c>
      <c r="K497" s="201">
        <f t="shared" ref="K497:K503" si="54">ROUND(I497*J497,0)</f>
        <v>2545380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</row>
    <row r="498" spans="1:30" ht="15.75" hidden="1" customHeight="1">
      <c r="A498" s="304" t="str">
        <f>IF(B498&lt;&gt;"",IF(AND(B498&gt;=_TM1,B498&lt;=_TM2,OR(TH!L498="1111",TH!M498="1111")),TH!D498,""),"")</f>
        <v/>
      </c>
      <c r="B498" s="11">
        <f t="shared" si="51"/>
        <v>3</v>
      </c>
      <c r="C498" s="111">
        <f t="shared" si="52"/>
        <v>42455</v>
      </c>
      <c r="D498" s="12" t="s">
        <v>1682</v>
      </c>
      <c r="E498" s="409">
        <v>42455</v>
      </c>
      <c r="F498" s="112" t="s">
        <v>639</v>
      </c>
      <c r="G498" s="313" t="s">
        <v>833</v>
      </c>
      <c r="H498" s="113" t="s">
        <v>299</v>
      </c>
      <c r="I498" s="129">
        <v>60</v>
      </c>
      <c r="J498" s="129">
        <v>24907</v>
      </c>
      <c r="K498" s="201">
        <f t="shared" si="54"/>
        <v>1494420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hidden="1" customHeight="1">
      <c r="A499" s="304" t="str">
        <f>IF(B499&lt;&gt;"",IF(AND(B499&gt;=_TM1,B499&lt;=_TM2,OR(TH!L499="1111",TH!M499="1111")),TH!D499,""),"")</f>
        <v/>
      </c>
      <c r="B499" s="11">
        <f t="shared" si="51"/>
        <v>3</v>
      </c>
      <c r="C499" s="111">
        <f t="shared" si="52"/>
        <v>42455</v>
      </c>
      <c r="D499" s="12" t="s">
        <v>1682</v>
      </c>
      <c r="E499" s="409">
        <v>42455</v>
      </c>
      <c r="F499" s="112" t="s">
        <v>640</v>
      </c>
      <c r="G499" s="313" t="s">
        <v>833</v>
      </c>
      <c r="H499" s="113" t="s">
        <v>299</v>
      </c>
      <c r="I499" s="129">
        <v>200</v>
      </c>
      <c r="J499" s="129">
        <v>11518</v>
      </c>
      <c r="K499" s="201">
        <f t="shared" si="54"/>
        <v>2303600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hidden="1" customHeight="1">
      <c r="A500" s="304" t="str">
        <f>IF(B500&lt;&gt;"",IF(AND(B500&gt;=_TM1,B500&lt;=_TM2,OR(TH!L500="1111",TH!M500="1111")),TH!D500,""),"")</f>
        <v/>
      </c>
      <c r="B500" s="11">
        <f t="shared" si="51"/>
        <v>3</v>
      </c>
      <c r="C500" s="111">
        <f t="shared" si="52"/>
        <v>42455</v>
      </c>
      <c r="D500" s="12" t="s">
        <v>1682</v>
      </c>
      <c r="E500" s="409">
        <v>42455</v>
      </c>
      <c r="F500" s="112" t="s">
        <v>641</v>
      </c>
      <c r="G500" s="313" t="s">
        <v>833</v>
      </c>
      <c r="H500" s="113" t="s">
        <v>299</v>
      </c>
      <c r="I500" s="129">
        <v>180</v>
      </c>
      <c r="J500" s="129">
        <v>6513</v>
      </c>
      <c r="K500" s="201">
        <f t="shared" si="54"/>
        <v>1172340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hidden="1" customHeight="1">
      <c r="A501" s="304" t="str">
        <f>IF(B501&lt;&gt;"",IF(AND(B501&gt;=_TM1,B501&lt;=_TM2,OR(TH!L501="1111",TH!M501="1111")),TH!D501,""),"")</f>
        <v/>
      </c>
      <c r="B501" s="11">
        <f t="shared" si="51"/>
        <v>3</v>
      </c>
      <c r="C501" s="111">
        <f t="shared" si="52"/>
        <v>42455</v>
      </c>
      <c r="D501" s="12" t="s">
        <v>1682</v>
      </c>
      <c r="E501" s="409">
        <v>42455</v>
      </c>
      <c r="F501" s="112" t="s">
        <v>601</v>
      </c>
      <c r="G501" s="313" t="s">
        <v>833</v>
      </c>
      <c r="H501" s="113" t="s">
        <v>299</v>
      </c>
      <c r="I501" s="129">
        <v>150</v>
      </c>
      <c r="J501" s="129">
        <v>12444</v>
      </c>
      <c r="K501" s="201">
        <f t="shared" si="54"/>
        <v>1866600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hidden="1" customHeight="1">
      <c r="A502" s="304" t="str">
        <f>IF(B502&lt;&gt;"",IF(AND(B502&gt;=_TM1,B502&lt;=_TM2,OR(TH!L502="1111",TH!M502="1111")),TH!D502,""),"")</f>
        <v/>
      </c>
      <c r="B502" s="11">
        <f t="shared" si="51"/>
        <v>3</v>
      </c>
      <c r="C502" s="111">
        <f t="shared" si="52"/>
        <v>42455</v>
      </c>
      <c r="D502" s="12" t="s">
        <v>1682</v>
      </c>
      <c r="E502" s="409">
        <v>42455</v>
      </c>
      <c r="F502" s="112" t="s">
        <v>642</v>
      </c>
      <c r="G502" s="313" t="s">
        <v>833</v>
      </c>
      <c r="H502" s="113" t="s">
        <v>299</v>
      </c>
      <c r="I502" s="129">
        <v>75</v>
      </c>
      <c r="J502" s="129">
        <v>26567</v>
      </c>
      <c r="K502" s="201">
        <f t="shared" si="54"/>
        <v>1992525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hidden="1" customHeight="1">
      <c r="A503" s="304" t="str">
        <f>IF(B503&lt;&gt;"",IF(AND(B503&gt;=_TM1,B503&lt;=_TM2,OR(TH!L503="1111",TH!M503="1111")),TH!D503,""),"")</f>
        <v/>
      </c>
      <c r="B503" s="11">
        <f t="shared" si="51"/>
        <v>3</v>
      </c>
      <c r="C503" s="111">
        <f t="shared" si="52"/>
        <v>42455</v>
      </c>
      <c r="D503" s="12" t="s">
        <v>1682</v>
      </c>
      <c r="E503" s="409">
        <v>42455</v>
      </c>
      <c r="F503" s="112" t="s">
        <v>643</v>
      </c>
      <c r="G503" s="313" t="s">
        <v>833</v>
      </c>
      <c r="H503" s="113" t="s">
        <v>299</v>
      </c>
      <c r="I503" s="129">
        <v>40</v>
      </c>
      <c r="J503" s="129">
        <v>24407</v>
      </c>
      <c r="K503" s="201">
        <f t="shared" si="54"/>
        <v>976280</v>
      </c>
      <c r="L503" s="202" t="s">
        <v>726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A503" s="198" t="str">
        <f>IF(VLOOKUP(F503,NXT!$B$12:$B$973,1,0)=F503,"","x")</f>
        <v/>
      </c>
      <c r="AD503" s="198"/>
    </row>
    <row r="504" spans="1:30" ht="15.75" hidden="1" customHeight="1">
      <c r="A504" s="304" t="str">
        <f>IF(B504&lt;&gt;"",IF(AND(B504&gt;=_TM1,B504&lt;=_TM2,OR(TH!L504="1111",TH!M504="1111")),TH!D504,""),"")</f>
        <v/>
      </c>
      <c r="B504" s="11">
        <f t="shared" si="51"/>
        <v>3</v>
      </c>
      <c r="C504" s="111">
        <f t="shared" si="52"/>
        <v>42455</v>
      </c>
      <c r="D504" s="12" t="s">
        <v>1682</v>
      </c>
      <c r="E504" s="409">
        <v>42455</v>
      </c>
      <c r="F504" s="112" t="s">
        <v>332</v>
      </c>
      <c r="G504" s="313" t="s">
        <v>833</v>
      </c>
      <c r="H504" s="113" t="s">
        <v>299</v>
      </c>
      <c r="I504" s="129"/>
      <c r="J504" s="129"/>
      <c r="K504" s="201">
        <v>1235115</v>
      </c>
      <c r="L504" s="202" t="s">
        <v>9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D504" s="198"/>
    </row>
    <row r="505" spans="1:30" ht="15.75" hidden="1" customHeight="1">
      <c r="A505" s="304" t="str">
        <f>IF(B505&lt;&gt;"",IF(AND(B505&gt;=_TM1,B505&lt;=_TM2,OR(TH!L505="1111",TH!M505="1111")),TH!D505,""),"")</f>
        <v/>
      </c>
      <c r="B505" s="11">
        <f t="shared" si="51"/>
        <v>3</v>
      </c>
      <c r="C505" s="111">
        <f t="shared" si="52"/>
        <v>42455</v>
      </c>
      <c r="D505" s="12" t="s">
        <v>1683</v>
      </c>
      <c r="E505" s="409">
        <v>42455</v>
      </c>
      <c r="F505" s="112" t="s">
        <v>334</v>
      </c>
      <c r="G505" s="313" t="s">
        <v>835</v>
      </c>
      <c r="H505" s="113" t="s">
        <v>299</v>
      </c>
      <c r="I505" s="129">
        <v>90</v>
      </c>
      <c r="J505" s="129">
        <v>31393</v>
      </c>
      <c r="K505" s="201">
        <f t="shared" ref="K505:K516" si="55">ROUND(I505*J505,0)</f>
        <v>2825370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hidden="1" customHeight="1">
      <c r="A506" s="304" t="str">
        <f>IF(B506&lt;&gt;"",IF(AND(B506&gt;=_TM1,B506&lt;=_TM2,OR(TH!L506="1111",TH!M506="1111")),TH!D506,""),"")</f>
        <v/>
      </c>
      <c r="B506" s="11">
        <f t="shared" si="51"/>
        <v>3</v>
      </c>
      <c r="C506" s="111">
        <f t="shared" si="52"/>
        <v>42455</v>
      </c>
      <c r="D506" s="12" t="s">
        <v>1683</v>
      </c>
      <c r="E506" s="409">
        <v>42455</v>
      </c>
      <c r="F506" s="112" t="s">
        <v>543</v>
      </c>
      <c r="G506" s="313" t="s">
        <v>835</v>
      </c>
      <c r="H506" s="113" t="s">
        <v>299</v>
      </c>
      <c r="I506" s="129">
        <v>60</v>
      </c>
      <c r="J506" s="129">
        <v>40511</v>
      </c>
      <c r="K506" s="201">
        <f t="shared" si="55"/>
        <v>2430660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hidden="1" customHeight="1">
      <c r="A507" s="304" t="str">
        <f>IF(B507&lt;&gt;"",IF(AND(B507&gt;=_TM1,B507&lt;=_TM2,OR(TH!L507="1111",TH!M507="1111")),TH!D507,""),"")</f>
        <v/>
      </c>
      <c r="B507" s="11">
        <f t="shared" si="51"/>
        <v>3</v>
      </c>
      <c r="C507" s="111">
        <f t="shared" si="52"/>
        <v>42455</v>
      </c>
      <c r="D507" s="12" t="s">
        <v>1683</v>
      </c>
      <c r="E507" s="409">
        <v>42455</v>
      </c>
      <c r="F507" s="112" t="s">
        <v>542</v>
      </c>
      <c r="G507" s="313" t="s">
        <v>835</v>
      </c>
      <c r="H507" s="113" t="s">
        <v>299</v>
      </c>
      <c r="I507" s="129">
        <v>64</v>
      </c>
      <c r="J507" s="129">
        <v>36031</v>
      </c>
      <c r="K507" s="201">
        <f t="shared" si="55"/>
        <v>2305984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hidden="1" customHeight="1">
      <c r="A508" s="304" t="str">
        <f>IF(B508&lt;&gt;"",IF(AND(B508&gt;=_TM1,B508&lt;=_TM2,OR(TH!L508="1111",TH!M508="1111")),TH!D508,""),"")</f>
        <v/>
      </c>
      <c r="B508" s="11">
        <f t="shared" si="51"/>
        <v>3</v>
      </c>
      <c r="C508" s="111">
        <f t="shared" si="52"/>
        <v>42455</v>
      </c>
      <c r="D508" s="12" t="s">
        <v>1683</v>
      </c>
      <c r="E508" s="409">
        <v>42455</v>
      </c>
      <c r="F508" s="112" t="s">
        <v>539</v>
      </c>
      <c r="G508" s="313" t="s">
        <v>835</v>
      </c>
      <c r="H508" s="113" t="s">
        <v>299</v>
      </c>
      <c r="I508" s="129">
        <v>35</v>
      </c>
      <c r="J508" s="129">
        <v>104596</v>
      </c>
      <c r="K508" s="201">
        <f t="shared" si="55"/>
        <v>3660860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hidden="1" customHeight="1">
      <c r="A509" s="304" t="str">
        <f>IF(B509&lt;&gt;"",IF(AND(B509&gt;=_TM1,B509&lt;=_TM2,OR(TH!L509="1111",TH!M509="1111")),TH!D509,""),"")</f>
        <v/>
      </c>
      <c r="B509" s="11">
        <f t="shared" si="51"/>
        <v>3</v>
      </c>
      <c r="C509" s="111">
        <f t="shared" si="52"/>
        <v>42455</v>
      </c>
      <c r="D509" s="12" t="s">
        <v>1683</v>
      </c>
      <c r="E509" s="409">
        <v>42455</v>
      </c>
      <c r="F509" s="112" t="s">
        <v>541</v>
      </c>
      <c r="G509" s="313" t="s">
        <v>835</v>
      </c>
      <c r="H509" s="113" t="s">
        <v>299</v>
      </c>
      <c r="I509" s="129">
        <v>74</v>
      </c>
      <c r="J509" s="129">
        <v>63635</v>
      </c>
      <c r="K509" s="201">
        <f t="shared" si="55"/>
        <v>4708990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hidden="1" customHeight="1">
      <c r="A510" s="304" t="str">
        <f>IF(B510&lt;&gt;"",IF(AND(B510&gt;=_TM1,B510&lt;=_TM2,OR(TH!L510="1111",TH!M510="1111")),TH!D510,""),"")</f>
        <v/>
      </c>
      <c r="B510" s="11">
        <f t="shared" si="51"/>
        <v>3</v>
      </c>
      <c r="C510" s="111">
        <f t="shared" si="52"/>
        <v>42455</v>
      </c>
      <c r="D510" s="12" t="s">
        <v>1683</v>
      </c>
      <c r="E510" s="409">
        <v>42455</v>
      </c>
      <c r="F510" s="112" t="s">
        <v>540</v>
      </c>
      <c r="G510" s="313" t="s">
        <v>835</v>
      </c>
      <c r="H510" s="113" t="s">
        <v>299</v>
      </c>
      <c r="I510" s="129">
        <v>45</v>
      </c>
      <c r="J510" s="129">
        <v>110639</v>
      </c>
      <c r="K510" s="201">
        <f t="shared" si="55"/>
        <v>4978755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hidden="1" customHeight="1">
      <c r="A511" s="304" t="str">
        <f>IF(B511&lt;&gt;"",IF(AND(B511&gt;=_TM1,B511&lt;=_TM2,OR(TH!L511="1111",TH!M511="1111")),TH!D511,""),"")</f>
        <v/>
      </c>
      <c r="B511" s="11">
        <f t="shared" si="51"/>
        <v>3</v>
      </c>
      <c r="C511" s="111">
        <f t="shared" si="52"/>
        <v>42455</v>
      </c>
      <c r="D511" s="12" t="s">
        <v>1683</v>
      </c>
      <c r="E511" s="409">
        <v>42455</v>
      </c>
      <c r="F511" s="112" t="s">
        <v>836</v>
      </c>
      <c r="G511" s="313" t="s">
        <v>835</v>
      </c>
      <c r="H511" s="113" t="s">
        <v>299</v>
      </c>
      <c r="I511" s="129">
        <v>640</v>
      </c>
      <c r="J511" s="129">
        <v>9026</v>
      </c>
      <c r="K511" s="201">
        <f t="shared" si="55"/>
        <v>5776640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hidden="1" customHeight="1">
      <c r="A512" s="304" t="str">
        <f>IF(B512&lt;&gt;"",IF(AND(B512&gt;=_TM1,B512&lt;=_TM2,OR(TH!L512="1111",TH!M512="1111")),TH!D512,""),"")</f>
        <v/>
      </c>
      <c r="B512" s="11">
        <f t="shared" si="51"/>
        <v>3</v>
      </c>
      <c r="C512" s="111">
        <f t="shared" si="52"/>
        <v>42455</v>
      </c>
      <c r="D512" s="12" t="s">
        <v>1683</v>
      </c>
      <c r="E512" s="409">
        <v>42455</v>
      </c>
      <c r="F512" s="112" t="s">
        <v>837</v>
      </c>
      <c r="G512" s="313" t="s">
        <v>835</v>
      </c>
      <c r="H512" s="113" t="s">
        <v>299</v>
      </c>
      <c r="I512" s="129">
        <v>300</v>
      </c>
      <c r="J512" s="129">
        <v>9699</v>
      </c>
      <c r="K512" s="201">
        <f t="shared" si="55"/>
        <v>2909700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hidden="1" customHeight="1">
      <c r="A513" s="304" t="str">
        <f>IF(B513&lt;&gt;"",IF(AND(B513&gt;=_TM1,B513&lt;=_TM2,OR(TH!L513="1111",TH!M513="1111")),TH!D513,""),"")</f>
        <v/>
      </c>
      <c r="B513" s="11">
        <f t="shared" si="51"/>
        <v>3</v>
      </c>
      <c r="C513" s="111">
        <f t="shared" si="52"/>
        <v>42455</v>
      </c>
      <c r="D513" s="12" t="s">
        <v>1683</v>
      </c>
      <c r="E513" s="409">
        <v>42455</v>
      </c>
      <c r="F513" s="112" t="s">
        <v>790</v>
      </c>
      <c r="G513" s="313" t="s">
        <v>835</v>
      </c>
      <c r="H513" s="113" t="s">
        <v>299</v>
      </c>
      <c r="I513" s="129">
        <v>1000</v>
      </c>
      <c r="J513" s="129">
        <v>6428</v>
      </c>
      <c r="K513" s="201">
        <f t="shared" si="55"/>
        <v>6428000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hidden="1" customHeight="1">
      <c r="A514" s="304" t="str">
        <f>IF(B514&lt;&gt;"",IF(AND(B514&gt;=_TM1,B514&lt;=_TM2,OR(TH!L514="1111",TH!M514="1111")),TH!D514,""),"")</f>
        <v/>
      </c>
      <c r="B514" s="11">
        <f t="shared" si="51"/>
        <v>3</v>
      </c>
      <c r="C514" s="111">
        <f t="shared" si="52"/>
        <v>42455</v>
      </c>
      <c r="D514" s="12" t="s">
        <v>1683</v>
      </c>
      <c r="E514" s="409">
        <v>42455</v>
      </c>
      <c r="F514" s="112" t="s">
        <v>506</v>
      </c>
      <c r="G514" s="313" t="s">
        <v>835</v>
      </c>
      <c r="H514" s="113" t="s">
        <v>299</v>
      </c>
      <c r="I514" s="129">
        <v>1050</v>
      </c>
      <c r="J514" s="129">
        <v>5639</v>
      </c>
      <c r="K514" s="201">
        <f t="shared" si="55"/>
        <v>5920950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hidden="1" customHeight="1">
      <c r="A515" s="304" t="str">
        <f>IF(B515&lt;&gt;"",IF(AND(B515&gt;=_TM1,B515&lt;=_TM2,OR(TH!L515="1111",TH!M515="1111")),TH!D515,""),"")</f>
        <v/>
      </c>
      <c r="B515" s="11">
        <f t="shared" si="51"/>
        <v>3</v>
      </c>
      <c r="C515" s="111">
        <f t="shared" si="52"/>
        <v>42455</v>
      </c>
      <c r="D515" s="12" t="s">
        <v>1683</v>
      </c>
      <c r="E515" s="409">
        <v>42455</v>
      </c>
      <c r="F515" s="112" t="s">
        <v>496</v>
      </c>
      <c r="G515" s="313" t="s">
        <v>835</v>
      </c>
      <c r="H515" s="113" t="s">
        <v>299</v>
      </c>
      <c r="I515" s="129">
        <v>1000</v>
      </c>
      <c r="J515" s="129">
        <v>6209</v>
      </c>
      <c r="K515" s="201">
        <f t="shared" si="55"/>
        <v>6209000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hidden="1" customHeight="1">
      <c r="A516" s="304" t="str">
        <f>IF(B516&lt;&gt;"",IF(AND(B516&gt;=_TM1,B516&lt;=_TM2,OR(TH!L516="1111",TH!M516="1111")),TH!D516,""),"")</f>
        <v/>
      </c>
      <c r="B516" s="11">
        <f t="shared" si="51"/>
        <v>3</v>
      </c>
      <c r="C516" s="111">
        <f t="shared" si="52"/>
        <v>42455</v>
      </c>
      <c r="D516" s="12" t="s">
        <v>1683</v>
      </c>
      <c r="E516" s="409">
        <v>42455</v>
      </c>
      <c r="F516" s="112" t="s">
        <v>525</v>
      </c>
      <c r="G516" s="313" t="s">
        <v>835</v>
      </c>
      <c r="H516" s="113" t="s">
        <v>299</v>
      </c>
      <c r="I516" s="129">
        <v>1050</v>
      </c>
      <c r="J516" s="129">
        <v>4251</v>
      </c>
      <c r="K516" s="201">
        <f t="shared" si="55"/>
        <v>4463550</v>
      </c>
      <c r="L516" s="202" t="s">
        <v>726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A516" s="198" t="str">
        <f>IF(VLOOKUP(F516,NXT!$B$12:$B$973,1,0)=F516,"","x")</f>
        <v/>
      </c>
      <c r="AD516" s="198"/>
    </row>
    <row r="517" spans="1:30" ht="15.75" hidden="1" customHeight="1">
      <c r="A517" s="304" t="str">
        <f>IF(B517&lt;&gt;"",IF(AND(B517&gt;=_TM1,B517&lt;=_TM2,OR(TH!L517="1111",TH!M517="1111")),TH!D517,""),"")</f>
        <v/>
      </c>
      <c r="B517" s="11">
        <f t="shared" si="51"/>
        <v>3</v>
      </c>
      <c r="C517" s="111">
        <f t="shared" si="52"/>
        <v>42455</v>
      </c>
      <c r="D517" s="12" t="s">
        <v>1683</v>
      </c>
      <c r="E517" s="409">
        <v>42455</v>
      </c>
      <c r="F517" s="112" t="s">
        <v>332</v>
      </c>
      <c r="G517" s="313" t="s">
        <v>835</v>
      </c>
      <c r="H517" s="113" t="s">
        <v>299</v>
      </c>
      <c r="I517" s="129"/>
      <c r="J517" s="129"/>
      <c r="K517" s="201">
        <v>5261846</v>
      </c>
      <c r="L517" s="202" t="s">
        <v>9</v>
      </c>
      <c r="M517" s="202" t="s">
        <v>8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/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  <c r="AD517" s="198"/>
    </row>
    <row r="518" spans="1:30" ht="15.75" hidden="1" customHeight="1">
      <c r="A518" s="304" t="str">
        <f>IF(B518&lt;&gt;"",IF(AND(B518&gt;=_TM1,B518&lt;=_TM2,OR(TH!L518="1111",TH!M518="1111")),TH!D518,""),"")</f>
        <v/>
      </c>
      <c r="B518" s="11">
        <f t="shared" si="51"/>
        <v>3</v>
      </c>
      <c r="C518" s="111">
        <f t="shared" si="52"/>
        <v>42456</v>
      </c>
      <c r="D518" s="12" t="s">
        <v>2158</v>
      </c>
      <c r="E518" s="409">
        <v>42456</v>
      </c>
      <c r="F518" s="112" t="s">
        <v>778</v>
      </c>
      <c r="G518" s="313" t="s">
        <v>782</v>
      </c>
      <c r="H518" s="4" t="s">
        <v>779</v>
      </c>
      <c r="I518" s="129"/>
      <c r="J518" s="129"/>
      <c r="K518" s="201">
        <v>148636</v>
      </c>
      <c r="L518" s="202" t="s">
        <v>81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hidden="1" customHeight="1">
      <c r="A519" s="304" t="str">
        <f>IF(B519&lt;&gt;"",IF(AND(B519&gt;=_TM1,B519&lt;=_TM2,OR(TH!L519="1111",TH!M519="1111")),TH!D519,""),"")</f>
        <v/>
      </c>
      <c r="B519" s="11">
        <f t="shared" si="51"/>
        <v>3</v>
      </c>
      <c r="C519" s="111">
        <f t="shared" si="52"/>
        <v>42456</v>
      </c>
      <c r="D519" s="12" t="s">
        <v>2158</v>
      </c>
      <c r="E519" s="409">
        <v>42456</v>
      </c>
      <c r="F519" s="112" t="s">
        <v>780</v>
      </c>
      <c r="G519" s="313" t="s">
        <v>782</v>
      </c>
      <c r="H519" s="4" t="s">
        <v>779</v>
      </c>
      <c r="I519" s="129"/>
      <c r="J519" s="129"/>
      <c r="K519" s="201">
        <v>14864</v>
      </c>
      <c r="L519" s="202" t="s">
        <v>9</v>
      </c>
      <c r="M519" s="202" t="s">
        <v>45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>x</v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1</v>
      </c>
    </row>
    <row r="520" spans="1:30" ht="15.75" hidden="1" customHeight="1">
      <c r="A520" s="304" t="str">
        <f>IF(B520&lt;&gt;"",IF(AND(B520&gt;=_TM1,B520&lt;=_TM2,OR(TH!L520="1111",TH!M520="1111")),TH!D520,""),"")</f>
        <v/>
      </c>
      <c r="B520" s="11">
        <f t="shared" si="51"/>
        <v>3</v>
      </c>
      <c r="C520" s="106">
        <f t="shared" si="52"/>
        <v>42456</v>
      </c>
      <c r="D520" s="12" t="s">
        <v>1684</v>
      </c>
      <c r="E520" s="410">
        <v>42456</v>
      </c>
      <c r="F520" s="110" t="s">
        <v>333</v>
      </c>
      <c r="G520" s="306" t="s">
        <v>331</v>
      </c>
      <c r="H520" s="113" t="s">
        <v>316</v>
      </c>
      <c r="I520" s="129">
        <v>144</v>
      </c>
      <c r="J520" s="129">
        <v>45872</v>
      </c>
      <c r="K520" s="201">
        <f t="shared" ref="K520:K535" si="56">ROUND(I520*J520,0)</f>
        <v>6605568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hidden="1" customHeight="1">
      <c r="A521" s="304" t="str">
        <f>IF(B521&lt;&gt;"",IF(AND(B521&gt;=_TM1,B521&lt;=_TM2,OR(TH!L521="1111",TH!M521="1111")),TH!D521,""),"")</f>
        <v/>
      </c>
      <c r="B521" s="11">
        <f t="shared" si="51"/>
        <v>3</v>
      </c>
      <c r="C521" s="106">
        <f t="shared" si="52"/>
        <v>42456</v>
      </c>
      <c r="D521" s="12" t="s">
        <v>1684</v>
      </c>
      <c r="E521" s="410">
        <v>42456</v>
      </c>
      <c r="F521" s="112" t="s">
        <v>334</v>
      </c>
      <c r="G521" s="306" t="s">
        <v>331</v>
      </c>
      <c r="H521" s="113" t="s">
        <v>316</v>
      </c>
      <c r="I521" s="129">
        <v>24</v>
      </c>
      <c r="J521" s="129">
        <v>43337</v>
      </c>
      <c r="K521" s="201">
        <f t="shared" si="56"/>
        <v>1040088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hidden="1" customHeight="1">
      <c r="A522" s="304" t="str">
        <f>IF(B522&lt;&gt;"",IF(AND(B522&gt;=_TM1,B522&lt;=_TM2,OR(TH!L522="1111",TH!M522="1111")),TH!D522,""),"")</f>
        <v/>
      </c>
      <c r="B522" s="11">
        <f t="shared" si="51"/>
        <v>3</v>
      </c>
      <c r="C522" s="106">
        <f t="shared" si="52"/>
        <v>42456</v>
      </c>
      <c r="D522" s="12" t="s">
        <v>1684</v>
      </c>
      <c r="E522" s="410">
        <v>42456</v>
      </c>
      <c r="F522" s="110" t="s">
        <v>335</v>
      </c>
      <c r="G522" s="306" t="s">
        <v>331</v>
      </c>
      <c r="H522" s="113" t="s">
        <v>316</v>
      </c>
      <c r="I522" s="129">
        <v>24</v>
      </c>
      <c r="J522" s="129">
        <v>130943</v>
      </c>
      <c r="K522" s="201">
        <f t="shared" si="56"/>
        <v>3142632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hidden="1" customHeight="1">
      <c r="A523" s="304" t="str">
        <f>IF(B523&lt;&gt;"",IF(AND(B523&gt;=_TM1,B523&lt;=_TM2,OR(TH!L523="1111",TH!M523="1111")),TH!D523,""),"")</f>
        <v/>
      </c>
      <c r="B523" s="11">
        <f t="shared" si="51"/>
        <v>3</v>
      </c>
      <c r="C523" s="106">
        <f t="shared" si="52"/>
        <v>42456</v>
      </c>
      <c r="D523" s="12" t="s">
        <v>1684</v>
      </c>
      <c r="E523" s="410">
        <v>42456</v>
      </c>
      <c r="F523" s="110" t="s">
        <v>336</v>
      </c>
      <c r="G523" s="306" t="s">
        <v>331</v>
      </c>
      <c r="H523" s="113" t="s">
        <v>316</v>
      </c>
      <c r="I523" s="129">
        <v>24</v>
      </c>
      <c r="J523" s="129">
        <v>40975</v>
      </c>
      <c r="K523" s="201">
        <f t="shared" si="56"/>
        <v>983400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hidden="1" customHeight="1">
      <c r="A524" s="304" t="str">
        <f>IF(B524&lt;&gt;"",IF(AND(B524&gt;=_TM1,B524&lt;=_TM2,OR(TH!L524="1111",TH!M524="1111")),TH!D524,""),"")</f>
        <v/>
      </c>
      <c r="B524" s="11">
        <f t="shared" si="51"/>
        <v>3</v>
      </c>
      <c r="C524" s="106">
        <f t="shared" si="52"/>
        <v>42456</v>
      </c>
      <c r="D524" s="12" t="s">
        <v>1684</v>
      </c>
      <c r="E524" s="410">
        <v>42456</v>
      </c>
      <c r="F524" s="110" t="s">
        <v>337</v>
      </c>
      <c r="G524" s="306" t="s">
        <v>331</v>
      </c>
      <c r="H524" s="113" t="s">
        <v>316</v>
      </c>
      <c r="I524" s="129">
        <v>27</v>
      </c>
      <c r="J524" s="129">
        <v>75981</v>
      </c>
      <c r="K524" s="201">
        <f t="shared" si="56"/>
        <v>2051487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hidden="1" customHeight="1">
      <c r="A525" s="304" t="str">
        <f>IF(B525&lt;&gt;"",IF(AND(B525&gt;=_TM1,B525&lt;=_TM2,OR(TH!L525="1111",TH!M525="1111")),TH!D525,""),"")</f>
        <v/>
      </c>
      <c r="B525" s="11">
        <f t="shared" si="51"/>
        <v>3</v>
      </c>
      <c r="C525" s="106">
        <f t="shared" si="52"/>
        <v>42456</v>
      </c>
      <c r="D525" s="12" t="s">
        <v>1684</v>
      </c>
      <c r="E525" s="410">
        <v>42456</v>
      </c>
      <c r="F525" s="110" t="s">
        <v>338</v>
      </c>
      <c r="G525" s="306" t="s">
        <v>331</v>
      </c>
      <c r="H525" s="113" t="s">
        <v>316</v>
      </c>
      <c r="I525" s="129">
        <v>8</v>
      </c>
      <c r="J525" s="129">
        <v>31540</v>
      </c>
      <c r="K525" s="201">
        <f t="shared" si="56"/>
        <v>252320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hidden="1" customHeight="1">
      <c r="A526" s="304" t="str">
        <f>IF(B526&lt;&gt;"",IF(AND(B526&gt;=_TM1,B526&lt;=_TM2,OR(TH!L526="1111",TH!M526="1111")),TH!D526,""),"")</f>
        <v/>
      </c>
      <c r="B526" s="11">
        <f t="shared" si="51"/>
        <v>3</v>
      </c>
      <c r="C526" s="106">
        <f t="shared" si="52"/>
        <v>42456</v>
      </c>
      <c r="D526" s="12" t="s">
        <v>1684</v>
      </c>
      <c r="E526" s="410">
        <v>42456</v>
      </c>
      <c r="F526" s="110" t="s">
        <v>339</v>
      </c>
      <c r="G526" s="306" t="s">
        <v>331</v>
      </c>
      <c r="H526" s="113" t="s">
        <v>316</v>
      </c>
      <c r="I526" s="129">
        <v>22</v>
      </c>
      <c r="J526" s="129">
        <v>68001</v>
      </c>
      <c r="K526" s="201">
        <f t="shared" si="56"/>
        <v>1496022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B526" s="198"/>
      <c r="AC526" s="198"/>
      <c r="AD526" s="198"/>
    </row>
    <row r="527" spans="1:30" ht="15.75" hidden="1" customHeight="1">
      <c r="A527" s="304" t="str">
        <f>IF(B527&lt;&gt;"",IF(AND(B527&gt;=_TM1,B527&lt;=_TM2,OR(TH!L527="1111",TH!M527="1111")),TH!D527,""),"")</f>
        <v/>
      </c>
      <c r="B527" s="11">
        <f t="shared" si="51"/>
        <v>3</v>
      </c>
      <c r="C527" s="111">
        <f t="shared" si="52"/>
        <v>42456</v>
      </c>
      <c r="D527" s="12" t="s">
        <v>1684</v>
      </c>
      <c r="E527" s="410">
        <v>42456</v>
      </c>
      <c r="F527" s="110" t="s">
        <v>340</v>
      </c>
      <c r="G527" s="306" t="s">
        <v>331</v>
      </c>
      <c r="H527" s="113" t="s">
        <v>316</v>
      </c>
      <c r="I527" s="129">
        <v>9</v>
      </c>
      <c r="J527" s="129">
        <v>59724</v>
      </c>
      <c r="K527" s="201">
        <f t="shared" si="56"/>
        <v>537516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hidden="1" customHeight="1">
      <c r="A528" s="304" t="str">
        <f>IF(B528&lt;&gt;"",IF(AND(B528&gt;=_TM1,B528&lt;=_TM2,OR(TH!L528="1111",TH!M528="1111")),TH!D528,""),"")</f>
        <v/>
      </c>
      <c r="B528" s="11">
        <f t="shared" si="51"/>
        <v>3</v>
      </c>
      <c r="C528" s="111">
        <f t="shared" si="52"/>
        <v>42456</v>
      </c>
      <c r="D528" s="12" t="s">
        <v>1684</v>
      </c>
      <c r="E528" s="410">
        <v>42456</v>
      </c>
      <c r="F528" s="110" t="s">
        <v>341</v>
      </c>
      <c r="G528" s="306" t="s">
        <v>331</v>
      </c>
      <c r="H528" s="113" t="s">
        <v>316</v>
      </c>
      <c r="I528" s="129">
        <v>10</v>
      </c>
      <c r="J528" s="129">
        <v>94741</v>
      </c>
      <c r="K528" s="201">
        <f t="shared" si="56"/>
        <v>947410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D528" s="198"/>
    </row>
    <row r="529" spans="1:30" ht="15.75" hidden="1" customHeight="1">
      <c r="A529" s="304" t="str">
        <f>IF(B529&lt;&gt;"",IF(AND(B529&gt;=_TM1,B529&lt;=_TM2,OR(TH!L529="1111",TH!M529="1111")),TH!D529,""),"")</f>
        <v/>
      </c>
      <c r="B529" s="11">
        <f t="shared" si="51"/>
        <v>3</v>
      </c>
      <c r="C529" s="111">
        <f t="shared" si="52"/>
        <v>42456</v>
      </c>
      <c r="D529" s="12" t="s">
        <v>1684</v>
      </c>
      <c r="E529" s="410">
        <v>42456</v>
      </c>
      <c r="F529" s="110" t="s">
        <v>342</v>
      </c>
      <c r="G529" s="306" t="s">
        <v>331</v>
      </c>
      <c r="H529" s="113" t="s">
        <v>316</v>
      </c>
      <c r="I529" s="129">
        <v>10</v>
      </c>
      <c r="J529" s="129">
        <v>53599</v>
      </c>
      <c r="K529" s="201">
        <f t="shared" si="56"/>
        <v>535990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hidden="1" customHeight="1">
      <c r="A530" s="304" t="str">
        <f>IF(B530&lt;&gt;"",IF(AND(B530&gt;=_TM1,B530&lt;=_TM2,OR(TH!L530="1111",TH!M530="1111")),TH!D530,""),"")</f>
        <v/>
      </c>
      <c r="B530" s="11">
        <f t="shared" si="51"/>
        <v>3</v>
      </c>
      <c r="C530" s="111">
        <f t="shared" si="52"/>
        <v>42456</v>
      </c>
      <c r="D530" s="12" t="s">
        <v>1684</v>
      </c>
      <c r="E530" s="410">
        <v>42456</v>
      </c>
      <c r="F530" s="110" t="s">
        <v>343</v>
      </c>
      <c r="G530" s="306" t="s">
        <v>331</v>
      </c>
      <c r="H530" s="113" t="s">
        <v>316</v>
      </c>
      <c r="I530" s="129">
        <v>52</v>
      </c>
      <c r="J530" s="129">
        <v>18040</v>
      </c>
      <c r="K530" s="201">
        <f t="shared" si="56"/>
        <v>938080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hidden="1" customHeight="1">
      <c r="A531" s="304" t="str">
        <f>IF(B531&lt;&gt;"",IF(AND(B531&gt;=_TM1,B531&lt;=_TM2,OR(TH!L531="1111",TH!M531="1111")),TH!D531,""),"")</f>
        <v/>
      </c>
      <c r="B531" s="11">
        <f t="shared" si="51"/>
        <v>3</v>
      </c>
      <c r="C531" s="111">
        <f t="shared" si="52"/>
        <v>42456</v>
      </c>
      <c r="D531" s="12" t="s">
        <v>1684</v>
      </c>
      <c r="E531" s="410">
        <v>42456</v>
      </c>
      <c r="F531" s="110" t="s">
        <v>344</v>
      </c>
      <c r="G531" s="306" t="s">
        <v>331</v>
      </c>
      <c r="H531" s="113" t="s">
        <v>316</v>
      </c>
      <c r="I531" s="129">
        <v>21</v>
      </c>
      <c r="J531" s="129">
        <v>18714</v>
      </c>
      <c r="K531" s="201">
        <f t="shared" si="56"/>
        <v>392994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hidden="1" customHeight="1">
      <c r="A532" s="304" t="str">
        <f>IF(B532&lt;&gt;"",IF(AND(B532&gt;=_TM1,B532&lt;=_TM2,OR(TH!L532="1111",TH!M532="1111")),TH!D532,""),"")</f>
        <v/>
      </c>
      <c r="B532" s="11">
        <f t="shared" si="51"/>
        <v>3</v>
      </c>
      <c r="C532" s="111">
        <f t="shared" si="52"/>
        <v>42456</v>
      </c>
      <c r="D532" s="12" t="s">
        <v>1685</v>
      </c>
      <c r="E532" s="410">
        <v>42456</v>
      </c>
      <c r="F532" s="110" t="s">
        <v>345</v>
      </c>
      <c r="G532" s="306" t="s">
        <v>331</v>
      </c>
      <c r="H532" s="113" t="s">
        <v>316</v>
      </c>
      <c r="I532" s="129">
        <v>13</v>
      </c>
      <c r="J532" s="129">
        <v>28854</v>
      </c>
      <c r="K532" s="201">
        <f t="shared" si="56"/>
        <v>375102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B532" s="198"/>
      <c r="AC532" s="198"/>
      <c r="AD532" s="198"/>
    </row>
    <row r="533" spans="1:30" ht="15.75" hidden="1" customHeight="1">
      <c r="A533" s="304" t="str">
        <f>IF(B533&lt;&gt;"",IF(AND(B533&gt;=_TM1,B533&lt;=_TM2,OR(TH!L533="1111",TH!M533="1111")),TH!D533,""),"")</f>
        <v/>
      </c>
      <c r="B533" s="11">
        <f t="shared" si="51"/>
        <v>3</v>
      </c>
      <c r="C533" s="111">
        <f t="shared" si="52"/>
        <v>42456</v>
      </c>
      <c r="D533" s="12" t="s">
        <v>1685</v>
      </c>
      <c r="E533" s="410">
        <v>42456</v>
      </c>
      <c r="F533" s="110" t="s">
        <v>346</v>
      </c>
      <c r="G533" s="306" t="s">
        <v>331</v>
      </c>
      <c r="H533" s="113" t="s">
        <v>316</v>
      </c>
      <c r="I533" s="129">
        <v>10</v>
      </c>
      <c r="J533" s="129">
        <v>84170</v>
      </c>
      <c r="K533" s="201">
        <f t="shared" si="56"/>
        <v>841700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hidden="1" customHeight="1">
      <c r="A534" s="304" t="str">
        <f>IF(B534&lt;&gt;"",IF(AND(B534&gt;=_TM1,B534&lt;=_TM2,OR(TH!L534="1111",TH!M534="1111")),TH!D534,""),"")</f>
        <v/>
      </c>
      <c r="B534" s="11">
        <f t="shared" si="51"/>
        <v>3</v>
      </c>
      <c r="C534" s="111">
        <f t="shared" si="52"/>
        <v>42456</v>
      </c>
      <c r="D534" s="12" t="s">
        <v>1685</v>
      </c>
      <c r="E534" s="410">
        <v>42456</v>
      </c>
      <c r="F534" s="110" t="s">
        <v>347</v>
      </c>
      <c r="G534" s="306" t="s">
        <v>331</v>
      </c>
      <c r="H534" s="113" t="s">
        <v>316</v>
      </c>
      <c r="I534" s="129">
        <v>12</v>
      </c>
      <c r="J534" s="129">
        <v>38630</v>
      </c>
      <c r="K534" s="201">
        <f t="shared" si="56"/>
        <v>463560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hidden="1" customHeight="1">
      <c r="A535" s="304" t="str">
        <f>IF(B535&lt;&gt;"",IF(AND(B535&gt;=_TM1,B535&lt;=_TM2,OR(TH!L535="1111",TH!M535="1111")),TH!D535,""),"")</f>
        <v/>
      </c>
      <c r="B535" s="11">
        <f t="shared" si="51"/>
        <v>3</v>
      </c>
      <c r="C535" s="111">
        <f t="shared" si="52"/>
        <v>42456</v>
      </c>
      <c r="D535" s="12" t="s">
        <v>1685</v>
      </c>
      <c r="E535" s="410">
        <v>42456</v>
      </c>
      <c r="F535" s="110" t="s">
        <v>348</v>
      </c>
      <c r="G535" s="306" t="s">
        <v>331</v>
      </c>
      <c r="H535" s="113" t="s">
        <v>316</v>
      </c>
      <c r="I535" s="129">
        <v>350</v>
      </c>
      <c r="J535" s="129">
        <v>61738</v>
      </c>
      <c r="K535" s="201">
        <f t="shared" si="56"/>
        <v>21608300</v>
      </c>
      <c r="L535" s="202" t="s">
        <v>726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A535" s="198" t="str">
        <f>IF(VLOOKUP(F535,NXT!$B$12:$B$973,1,0)=F535,"","x")</f>
        <v/>
      </c>
      <c r="AD535" s="198"/>
    </row>
    <row r="536" spans="1:30" ht="15.75" hidden="1" customHeight="1">
      <c r="A536" s="304" t="str">
        <f>IF(B536&lt;&gt;"",IF(AND(B536&gt;=_TM1,B536&lt;=_TM2,OR(TH!L536="1111",TH!M536="1111")),TH!D536,""),"")</f>
        <v/>
      </c>
      <c r="B536" s="11">
        <f t="shared" ref="B536:B599" si="57">IF(C536&lt;&gt;"",MONTH(C536),"")</f>
        <v>3</v>
      </c>
      <c r="C536" s="111">
        <f t="shared" ref="C536:C599" si="58">E536</f>
        <v>42456</v>
      </c>
      <c r="D536" s="12" t="s">
        <v>1685</v>
      </c>
      <c r="E536" s="410">
        <v>42456</v>
      </c>
      <c r="F536" s="110" t="s">
        <v>332</v>
      </c>
      <c r="G536" s="306" t="s">
        <v>331</v>
      </c>
      <c r="H536" s="113" t="s">
        <v>316</v>
      </c>
      <c r="I536" s="129"/>
      <c r="J536" s="129"/>
      <c r="K536" s="201">
        <v>4221217</v>
      </c>
      <c r="L536" s="14" t="s">
        <v>9</v>
      </c>
      <c r="M536" s="202" t="s">
        <v>8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>
        <v>2</v>
      </c>
      <c r="AD536" s="198"/>
    </row>
    <row r="537" spans="1:30" ht="15.75" hidden="1" customHeight="1">
      <c r="A537" s="304" t="str">
        <f>IF(B537&lt;&gt;"",IF(AND(B537&gt;=_TM1,B537&lt;=_TM2,OR(TH!L537="1111",TH!M537="1111")),TH!D537,""),"")</f>
        <v/>
      </c>
      <c r="B537" s="11">
        <f t="shared" si="57"/>
        <v>3</v>
      </c>
      <c r="C537" s="111">
        <f t="shared" si="58"/>
        <v>42457</v>
      </c>
      <c r="D537" s="111" t="s">
        <v>1481</v>
      </c>
      <c r="E537" s="273">
        <v>42457</v>
      </c>
      <c r="F537" s="112" t="s">
        <v>524</v>
      </c>
      <c r="G537" s="310" t="s">
        <v>943</v>
      </c>
      <c r="H537" s="113" t="s">
        <v>499</v>
      </c>
      <c r="I537" s="129">
        <v>472</v>
      </c>
      <c r="J537" s="129">
        <v>6880</v>
      </c>
      <c r="K537" s="201">
        <f>ROUND(I537*J537,0)</f>
        <v>3247360</v>
      </c>
      <c r="L537" s="114" t="s">
        <v>238</v>
      </c>
      <c r="M537" s="114" t="s">
        <v>162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  <c r="AD537" s="198"/>
    </row>
    <row r="538" spans="1:30" ht="15.75" hidden="1" customHeight="1">
      <c r="A538" s="304" t="str">
        <f>IF(B538&lt;&gt;"",IF(AND(B538&gt;=_TM1,B538&lt;=_TM2,OR(TH!L538="1111",TH!M538="1111")),TH!D538,""),"")</f>
        <v/>
      </c>
      <c r="B538" s="11">
        <f t="shared" si="57"/>
        <v>3</v>
      </c>
      <c r="C538" s="111">
        <f t="shared" si="58"/>
        <v>42457</v>
      </c>
      <c r="D538" s="111" t="s">
        <v>1481</v>
      </c>
      <c r="E538" s="273">
        <v>42457</v>
      </c>
      <c r="F538" s="112" t="s">
        <v>332</v>
      </c>
      <c r="G538" s="310" t="s">
        <v>943</v>
      </c>
      <c r="H538" s="113" t="s">
        <v>499</v>
      </c>
      <c r="I538" s="129"/>
      <c r="J538" s="129"/>
      <c r="K538" s="201">
        <v>324736</v>
      </c>
      <c r="L538" s="114" t="s">
        <v>238</v>
      </c>
      <c r="M538" s="114" t="s">
        <v>278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/>
      </c>
      <c r="R538" s="24" t="str">
        <f>IF(ISERROR(FIND('112'!$M$9,G538,1)),"",IF((AND(FIND('112'!$M$9,G538,1)&gt;=1,$B538&gt;='112'!$N$8,$B538&lt;='112'!$O$8,OR($L538='112'!$I$6,$M538='112'!$I$6))),"x",""))</f>
        <v/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  <c r="AA538" s="198" t="str">
        <f>IF(VLOOKUP(H538,DS_131,1,0)=H538,"","x")</f>
        <v/>
      </c>
    </row>
    <row r="539" spans="1:30" ht="15.75" hidden="1" customHeight="1">
      <c r="A539" s="304" t="str">
        <f>IF(B539&lt;&gt;"",IF(AND(B539&gt;=_TM1,B539&lt;=_TM2,OR(TH!L539="1111",TH!M539="1111")),TH!D539,""),"")</f>
        <v/>
      </c>
      <c r="B539" s="11">
        <f t="shared" si="57"/>
        <v>3</v>
      </c>
      <c r="C539" s="12">
        <f t="shared" si="58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20000000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hidden="1" customHeight="1">
      <c r="A540" s="304" t="str">
        <f>IF(B540&lt;&gt;"",IF(AND(B540&gt;=_TM1,B540&lt;=_TM2,OR(TH!L540="1111",TH!M540="1111")),TH!D540,""),"")</f>
        <v/>
      </c>
      <c r="B540" s="11">
        <f t="shared" si="57"/>
        <v>3</v>
      </c>
      <c r="C540" s="12">
        <f t="shared" si="58"/>
        <v>42458</v>
      </c>
      <c r="D540" s="12" t="s">
        <v>2159</v>
      </c>
      <c r="E540" s="273">
        <v>42458</v>
      </c>
      <c r="F540" s="15" t="s">
        <v>707</v>
      </c>
      <c r="G540" s="309" t="s">
        <v>705</v>
      </c>
      <c r="H540" s="4" t="s">
        <v>706</v>
      </c>
      <c r="I540" s="129"/>
      <c r="J540" s="129"/>
      <c r="K540" s="13">
        <v>265028000</v>
      </c>
      <c r="L540" s="14" t="s">
        <v>24</v>
      </c>
      <c r="M540" s="14" t="s">
        <v>45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>x</v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hidden="1" customHeight="1">
      <c r="A541" s="304" t="str">
        <f>IF(B541&lt;&gt;"",IF(AND(B541&gt;=_TM1,B541&lt;=_TM2,OR(TH!L541="1111",TH!M541="1111")),TH!D541,""),"")</f>
        <v/>
      </c>
      <c r="B541" s="11">
        <f t="shared" si="57"/>
        <v>3</v>
      </c>
      <c r="C541" s="12">
        <f t="shared" si="58"/>
        <v>42458</v>
      </c>
      <c r="D541" s="12" t="s">
        <v>711</v>
      </c>
      <c r="E541" s="273">
        <v>42458</v>
      </c>
      <c r="F541" s="15" t="s">
        <v>713</v>
      </c>
      <c r="G541" s="309" t="s">
        <v>705</v>
      </c>
      <c r="H541" s="113" t="s">
        <v>316</v>
      </c>
      <c r="I541" s="129"/>
      <c r="J541" s="129"/>
      <c r="K541" s="201">
        <v>265028010</v>
      </c>
      <c r="L541" s="14" t="s">
        <v>8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/>
    </row>
    <row r="542" spans="1:30" ht="15.75" hidden="1" customHeight="1">
      <c r="A542" s="304" t="str">
        <f>IF(B542&lt;&gt;"",IF(AND(B542&gt;=_TM1,B542&lt;=_TM2,OR(TH!L542="1111",TH!M542="1111")),TH!D542,""),"")</f>
        <v/>
      </c>
      <c r="B542" s="11">
        <f t="shared" si="57"/>
        <v>3</v>
      </c>
      <c r="C542" s="12">
        <f t="shared" si="58"/>
        <v>42458</v>
      </c>
      <c r="D542" s="12" t="s">
        <v>711</v>
      </c>
      <c r="E542" s="273">
        <v>42458</v>
      </c>
      <c r="F542" s="15" t="s">
        <v>761</v>
      </c>
      <c r="G542" s="309" t="s">
        <v>705</v>
      </c>
      <c r="H542" s="4"/>
      <c r="I542" s="129"/>
      <c r="J542" s="129"/>
      <c r="K542" s="201">
        <v>99425</v>
      </c>
      <c r="L542" s="14" t="s">
        <v>81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hidden="1" customHeight="1">
      <c r="A543" s="304" t="str">
        <f>IF(B543&lt;&gt;"",IF(AND(B543&gt;=_TM1,B543&lt;=_TM2,OR(TH!L543="1111",TH!M543="1111")),TH!D543,""),"")</f>
        <v/>
      </c>
      <c r="B543" s="11">
        <f t="shared" si="57"/>
        <v>3</v>
      </c>
      <c r="C543" s="12">
        <f t="shared" si="58"/>
        <v>42458</v>
      </c>
      <c r="D543" s="12" t="s">
        <v>711</v>
      </c>
      <c r="E543" s="273">
        <v>42458</v>
      </c>
      <c r="F543" s="15" t="s">
        <v>967</v>
      </c>
      <c r="G543" s="309" t="s">
        <v>705</v>
      </c>
      <c r="H543" s="4"/>
      <c r="I543" s="129"/>
      <c r="J543" s="129"/>
      <c r="K543" s="201">
        <v>9942</v>
      </c>
      <c r="L543" s="14" t="s">
        <v>9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>
        <v>2</v>
      </c>
    </row>
    <row r="544" spans="1:30" ht="15.75" hidden="1" customHeight="1">
      <c r="A544" s="304" t="str">
        <f>IF(B544&lt;&gt;"",IF(AND(B544&gt;=_TM1,B544&lt;=_TM2,OR(TH!L544="1111",TH!M544="1111")),TH!D544,""),"")</f>
        <v/>
      </c>
      <c r="B544" s="11">
        <f t="shared" si="57"/>
        <v>3</v>
      </c>
      <c r="C544" s="12">
        <f t="shared" si="58"/>
        <v>42458</v>
      </c>
      <c r="D544" s="12" t="s">
        <v>711</v>
      </c>
      <c r="E544" s="273">
        <v>42458</v>
      </c>
      <c r="F544" s="15" t="s">
        <v>713</v>
      </c>
      <c r="G544" s="309" t="s">
        <v>705</v>
      </c>
      <c r="H544" s="113" t="s">
        <v>299</v>
      </c>
      <c r="I544" s="267"/>
      <c r="J544" s="129"/>
      <c r="K544" s="201">
        <v>20022000</v>
      </c>
      <c r="L544" s="14" t="s">
        <v>8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/>
    </row>
    <row r="545" spans="1:30" ht="15.75" hidden="1" customHeight="1">
      <c r="A545" s="304" t="str">
        <f>IF(B545&lt;&gt;"",IF(AND(B545&gt;=_TM1,B545&lt;=_TM2,OR(TH!L545="1111",TH!M545="1111")),TH!D545,""),"")</f>
        <v/>
      </c>
      <c r="B545" s="11">
        <f t="shared" si="57"/>
        <v>3</v>
      </c>
      <c r="C545" s="12">
        <f t="shared" si="58"/>
        <v>42458</v>
      </c>
      <c r="D545" s="12" t="s">
        <v>711</v>
      </c>
      <c r="E545" s="273">
        <v>42458</v>
      </c>
      <c r="F545" s="15" t="s">
        <v>761</v>
      </c>
      <c r="G545" s="309" t="s">
        <v>705</v>
      </c>
      <c r="H545" s="4"/>
      <c r="I545" s="129"/>
      <c r="J545" s="129"/>
      <c r="K545" s="201">
        <v>20000</v>
      </c>
      <c r="L545" s="14" t="s">
        <v>81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hidden="1" customHeight="1">
      <c r="A546" s="304" t="str">
        <f>IF(B546&lt;&gt;"",IF(AND(B546&gt;=_TM1,B546&lt;=_TM2,OR(TH!L546="1111",TH!M546="1111")),TH!D546,""),"")</f>
        <v/>
      </c>
      <c r="B546" s="11">
        <f t="shared" si="57"/>
        <v>3</v>
      </c>
      <c r="C546" s="12">
        <f t="shared" si="58"/>
        <v>42458</v>
      </c>
      <c r="D546" s="12" t="s">
        <v>711</v>
      </c>
      <c r="E546" s="273">
        <v>42458</v>
      </c>
      <c r="F546" s="15" t="s">
        <v>967</v>
      </c>
      <c r="G546" s="309" t="s">
        <v>705</v>
      </c>
      <c r="H546" s="4"/>
      <c r="I546" s="129"/>
      <c r="J546" s="129"/>
      <c r="K546" s="201">
        <v>2000</v>
      </c>
      <c r="L546" s="14" t="s">
        <v>9</v>
      </c>
      <c r="M546" s="14" t="s">
        <v>24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>x</v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2</v>
      </c>
    </row>
    <row r="547" spans="1:30" ht="15.75" hidden="1" customHeight="1">
      <c r="A547" s="304" t="str">
        <f>IF(B547&lt;&gt;"",IF(AND(B547&gt;=_TM1,B547&lt;=_TM2,OR(TH!L547="1111",TH!M547="1111")),TH!D547,""),"")</f>
        <v/>
      </c>
      <c r="B547" s="11">
        <f t="shared" si="57"/>
        <v>3</v>
      </c>
      <c r="C547" s="111">
        <f t="shared" si="58"/>
        <v>42458</v>
      </c>
      <c r="D547" s="12" t="s">
        <v>1686</v>
      </c>
      <c r="E547" s="273">
        <v>42458</v>
      </c>
      <c r="F547" s="112" t="s">
        <v>600</v>
      </c>
      <c r="G547" s="310" t="s">
        <v>834</v>
      </c>
      <c r="H547" s="113" t="s">
        <v>299</v>
      </c>
      <c r="I547" s="129">
        <v>500</v>
      </c>
      <c r="J547" s="129">
        <v>4828</v>
      </c>
      <c r="K547" s="201">
        <f>ROUND(I547*J547,0)</f>
        <v>2414000</v>
      </c>
      <c r="L547" s="202" t="s">
        <v>726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A547" s="198" t="str">
        <f>IF(VLOOKUP(F547,NXT!$B$12:$B$973,1,0)=F547,"","x")</f>
        <v/>
      </c>
      <c r="AD547" s="198"/>
    </row>
    <row r="548" spans="1:30" ht="15.75" hidden="1" customHeight="1">
      <c r="A548" s="304" t="str">
        <f>IF(B548&lt;&gt;"",IF(AND(B548&gt;=_TM1,B548&lt;=_TM2,OR(TH!L548="1111",TH!M548="1111")),TH!D548,""),"")</f>
        <v/>
      </c>
      <c r="B548" s="11">
        <f t="shared" si="57"/>
        <v>3</v>
      </c>
      <c r="C548" s="111">
        <f t="shared" si="58"/>
        <v>42458</v>
      </c>
      <c r="D548" s="12" t="s">
        <v>1686</v>
      </c>
      <c r="E548" s="273">
        <v>42458</v>
      </c>
      <c r="F548" s="112" t="s">
        <v>332</v>
      </c>
      <c r="G548" s="310" t="s">
        <v>834</v>
      </c>
      <c r="H548" s="113" t="s">
        <v>299</v>
      </c>
      <c r="I548" s="129"/>
      <c r="J548" s="129"/>
      <c r="K548" s="201">
        <v>241400</v>
      </c>
      <c r="L548" s="202" t="s">
        <v>9</v>
      </c>
      <c r="M548" s="202" t="s">
        <v>8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>
        <v>1</v>
      </c>
      <c r="AD548" s="198"/>
    </row>
    <row r="549" spans="1:30" ht="15.75" hidden="1" customHeight="1">
      <c r="A549" s="304" t="str">
        <f>IF(B549&lt;&gt;"",IF(AND(B549&gt;=_TM1,B549&lt;=_TM2,OR(TH!L549="1111",TH!M549="1111")),TH!D549,""),"")</f>
        <v/>
      </c>
      <c r="B549" s="11">
        <f t="shared" si="57"/>
        <v>3</v>
      </c>
      <c r="C549" s="111">
        <f t="shared" si="58"/>
        <v>42458</v>
      </c>
      <c r="D549" s="111" t="s">
        <v>1482</v>
      </c>
      <c r="E549" s="273">
        <v>42458</v>
      </c>
      <c r="F549" s="112" t="s">
        <v>525</v>
      </c>
      <c r="G549" s="310" t="s">
        <v>944</v>
      </c>
      <c r="H549" s="113" t="s">
        <v>499</v>
      </c>
      <c r="I549" s="129">
        <v>719</v>
      </c>
      <c r="J549" s="129">
        <v>4464</v>
      </c>
      <c r="K549" s="201">
        <f>ROUND(I549*J549,0)</f>
        <v>3209616</v>
      </c>
      <c r="L549" s="114" t="s">
        <v>238</v>
      </c>
      <c r="M549" s="114" t="s">
        <v>162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ref="AA549:AA586" si="59">IF(VLOOKUP(H549,DS_131,1,0)=H549,"","x")</f>
        <v/>
      </c>
    </row>
    <row r="550" spans="1:30" ht="15.75" hidden="1" customHeight="1">
      <c r="A550" s="304" t="str">
        <f>IF(B550&lt;&gt;"",IF(AND(B550&gt;=_TM1,B550&lt;=_TM2,OR(TH!L550="1111",TH!M550="1111")),TH!D550,""),"")</f>
        <v/>
      </c>
      <c r="B550" s="11">
        <f t="shared" si="57"/>
        <v>3</v>
      </c>
      <c r="C550" s="111">
        <f t="shared" si="58"/>
        <v>42458</v>
      </c>
      <c r="D550" s="111" t="s">
        <v>1482</v>
      </c>
      <c r="E550" s="273">
        <v>42458</v>
      </c>
      <c r="F550" s="112" t="s">
        <v>332</v>
      </c>
      <c r="G550" s="310" t="s">
        <v>944</v>
      </c>
      <c r="H550" s="113" t="s">
        <v>499</v>
      </c>
      <c r="I550" s="129"/>
      <c r="J550" s="129"/>
      <c r="K550" s="201">
        <v>320962</v>
      </c>
      <c r="L550" s="114" t="s">
        <v>238</v>
      </c>
      <c r="M550" s="114" t="s">
        <v>278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9"/>
        <v/>
      </c>
    </row>
    <row r="551" spans="1:30" ht="15.75" hidden="1" customHeight="1">
      <c r="A551" s="304" t="str">
        <f>IF(B551&lt;&gt;"",IF(AND(B551&gt;=_TM1,B551&lt;=_TM2,OR(TH!L551="1111",TH!M551="1111")),TH!D551,""),"")</f>
        <v/>
      </c>
      <c r="B551" s="11">
        <f t="shared" si="57"/>
        <v>3</v>
      </c>
      <c r="C551" s="111">
        <f t="shared" si="58"/>
        <v>42458</v>
      </c>
      <c r="D551" s="111" t="s">
        <v>1483</v>
      </c>
      <c r="E551" s="273">
        <v>42458</v>
      </c>
      <c r="F551" s="112" t="s">
        <v>947</v>
      </c>
      <c r="G551" s="310" t="s">
        <v>945</v>
      </c>
      <c r="H551" s="113" t="s">
        <v>946</v>
      </c>
      <c r="I551" s="129">
        <v>300</v>
      </c>
      <c r="J551" s="129">
        <v>9893</v>
      </c>
      <c r="K551" s="201">
        <f>ROUND(I551*J551,0)</f>
        <v>2967900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9"/>
        <v/>
      </c>
      <c r="AD551" s="198"/>
    </row>
    <row r="552" spans="1:30" ht="15.75" hidden="1" customHeight="1">
      <c r="A552" s="304" t="str">
        <f>IF(B552&lt;&gt;"",IF(AND(B552&gt;=_TM1,B552&lt;=_TM2,OR(TH!L552="1111",TH!M552="1111")),TH!D552,""),"")</f>
        <v/>
      </c>
      <c r="B552" s="11">
        <f t="shared" si="57"/>
        <v>3</v>
      </c>
      <c r="C552" s="111">
        <f t="shared" si="58"/>
        <v>42458</v>
      </c>
      <c r="D552" s="111" t="s">
        <v>1483</v>
      </c>
      <c r="E552" s="273">
        <v>42458</v>
      </c>
      <c r="F552" s="112" t="s">
        <v>836</v>
      </c>
      <c r="G552" s="310" t="s">
        <v>945</v>
      </c>
      <c r="H552" s="113" t="s">
        <v>946</v>
      </c>
      <c r="I552" s="129">
        <v>640</v>
      </c>
      <c r="J552" s="129">
        <v>9207</v>
      </c>
      <c r="K552" s="201">
        <f>ROUND(I552*J552,0)</f>
        <v>5892480</v>
      </c>
      <c r="L552" s="114" t="s">
        <v>238</v>
      </c>
      <c r="M552" s="114" t="s">
        <v>162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9"/>
        <v/>
      </c>
      <c r="AD552" s="198"/>
    </row>
    <row r="553" spans="1:30" ht="15.75" hidden="1" customHeight="1">
      <c r="A553" s="304" t="str">
        <f>IF(B553&lt;&gt;"",IF(AND(B553&gt;=_TM1,B553&lt;=_TM2,OR(TH!L553="1111",TH!M553="1111")),TH!D553,""),"")</f>
        <v/>
      </c>
      <c r="B553" s="11">
        <f t="shared" si="57"/>
        <v>3</v>
      </c>
      <c r="C553" s="111">
        <f t="shared" si="58"/>
        <v>42458</v>
      </c>
      <c r="D553" s="111" t="s">
        <v>1483</v>
      </c>
      <c r="E553" s="273">
        <v>42458</v>
      </c>
      <c r="F553" s="112" t="s">
        <v>948</v>
      </c>
      <c r="G553" s="310" t="s">
        <v>945</v>
      </c>
      <c r="H553" s="113" t="s">
        <v>946</v>
      </c>
      <c r="I553" s="129"/>
      <c r="J553" s="129"/>
      <c r="K553" s="201">
        <v>886038</v>
      </c>
      <c r="L553" s="114" t="s">
        <v>238</v>
      </c>
      <c r="M553" s="114" t="s">
        <v>278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9"/>
        <v/>
      </c>
      <c r="AD553" s="198"/>
    </row>
    <row r="554" spans="1:30" ht="15.75" hidden="1" customHeight="1">
      <c r="A554" s="304" t="str">
        <f>IF(B554&lt;&gt;"",IF(AND(B554&gt;=_TM1,B554&lt;=_TM2,OR(TH!L554="1111",TH!M554="1111")),TH!D554,""),"")</f>
        <v/>
      </c>
      <c r="B554" s="11">
        <f t="shared" si="57"/>
        <v>3</v>
      </c>
      <c r="C554" s="111">
        <f t="shared" si="58"/>
        <v>42458</v>
      </c>
      <c r="D554" s="111" t="s">
        <v>1484</v>
      </c>
      <c r="E554" s="273">
        <v>42458</v>
      </c>
      <c r="F554" s="112" t="s">
        <v>624</v>
      </c>
      <c r="G554" s="310" t="s">
        <v>949</v>
      </c>
      <c r="H554" s="113" t="s">
        <v>547</v>
      </c>
      <c r="I554" s="129">
        <v>24</v>
      </c>
      <c r="J554" s="129">
        <v>35174</v>
      </c>
      <c r="K554" s="201">
        <f t="shared" ref="K554:K583" si="60">ROUND(I554*J554,0)</f>
        <v>844176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9"/>
        <v/>
      </c>
      <c r="AD554" s="198"/>
    </row>
    <row r="555" spans="1:30" ht="15.75" hidden="1" customHeight="1">
      <c r="A555" s="304" t="str">
        <f>IF(B555&lt;&gt;"",IF(AND(B555&gt;=_TM1,B555&lt;=_TM2,OR(TH!L555="1111",TH!M555="1111")),TH!D555,""),"")</f>
        <v/>
      </c>
      <c r="B555" s="11">
        <f t="shared" si="57"/>
        <v>3</v>
      </c>
      <c r="C555" s="111">
        <f t="shared" si="58"/>
        <v>42458</v>
      </c>
      <c r="D555" s="111" t="s">
        <v>1484</v>
      </c>
      <c r="E555" s="273">
        <v>42458</v>
      </c>
      <c r="F555" s="112" t="s">
        <v>828</v>
      </c>
      <c r="G555" s="310" t="s">
        <v>949</v>
      </c>
      <c r="H555" s="113" t="s">
        <v>547</v>
      </c>
      <c r="I555" s="129">
        <v>60</v>
      </c>
      <c r="J555" s="129">
        <v>81157</v>
      </c>
      <c r="K555" s="201">
        <f t="shared" si="60"/>
        <v>4869420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9"/>
        <v/>
      </c>
      <c r="AD555" s="198"/>
    </row>
    <row r="556" spans="1:30" ht="15.75" hidden="1" customHeight="1">
      <c r="A556" s="304" t="str">
        <f>IF(B556&lt;&gt;"",IF(AND(B556&gt;=_TM1,B556&lt;=_TM2,OR(TH!L556="1111",TH!M556="1111")),TH!D556,""),"")</f>
        <v/>
      </c>
      <c r="B556" s="11">
        <f t="shared" si="57"/>
        <v>3</v>
      </c>
      <c r="C556" s="111">
        <f t="shared" si="58"/>
        <v>42458</v>
      </c>
      <c r="D556" s="111" t="s">
        <v>1484</v>
      </c>
      <c r="E556" s="273">
        <v>42458</v>
      </c>
      <c r="F556" s="112" t="s">
        <v>625</v>
      </c>
      <c r="G556" s="310" t="s">
        <v>949</v>
      </c>
      <c r="H556" s="113" t="s">
        <v>547</v>
      </c>
      <c r="I556" s="129">
        <v>36</v>
      </c>
      <c r="J556" s="129">
        <v>38460</v>
      </c>
      <c r="K556" s="201">
        <f t="shared" si="60"/>
        <v>1384560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9"/>
        <v/>
      </c>
      <c r="AD556" s="198"/>
    </row>
    <row r="557" spans="1:30" ht="15.75" hidden="1" customHeight="1">
      <c r="A557" s="304" t="str">
        <f>IF(B557&lt;&gt;"",IF(AND(B557&gt;=_TM1,B557&lt;=_TM2,OR(TH!L557="1111",TH!M557="1111")),TH!D557,""),"")</f>
        <v/>
      </c>
      <c r="B557" s="11">
        <f t="shared" si="57"/>
        <v>3</v>
      </c>
      <c r="C557" s="111">
        <f t="shared" si="58"/>
        <v>42458</v>
      </c>
      <c r="D557" s="111" t="s">
        <v>1484</v>
      </c>
      <c r="E557" s="273">
        <v>42458</v>
      </c>
      <c r="F557" s="112" t="s">
        <v>630</v>
      </c>
      <c r="G557" s="310" t="s">
        <v>949</v>
      </c>
      <c r="H557" s="113" t="s">
        <v>547</v>
      </c>
      <c r="I557" s="129">
        <v>32</v>
      </c>
      <c r="J557" s="129">
        <v>91104</v>
      </c>
      <c r="K557" s="201">
        <f t="shared" si="60"/>
        <v>2915328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9"/>
        <v/>
      </c>
      <c r="AD557" s="198"/>
    </row>
    <row r="558" spans="1:30" ht="15.75" hidden="1" customHeight="1">
      <c r="A558" s="304" t="str">
        <f>IF(B558&lt;&gt;"",IF(AND(B558&gt;=_TM1,B558&lt;=_TM2,OR(TH!L558="1111",TH!M558="1111")),TH!D558,""),"")</f>
        <v/>
      </c>
      <c r="B558" s="11">
        <f t="shared" si="57"/>
        <v>3</v>
      </c>
      <c r="C558" s="111">
        <f t="shared" si="58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36</v>
      </c>
      <c r="J558" s="129">
        <v>36187</v>
      </c>
      <c r="K558" s="201">
        <f t="shared" si="60"/>
        <v>1302732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9"/>
        <v/>
      </c>
      <c r="AD558" s="198"/>
    </row>
    <row r="559" spans="1:30" ht="15.75" hidden="1" customHeight="1">
      <c r="A559" s="304" t="str">
        <f>IF(B559&lt;&gt;"",IF(AND(B559&gt;=_TM1,B559&lt;=_TM2,OR(TH!L559="1111",TH!M559="1111")),TH!D559,""),"")</f>
        <v/>
      </c>
      <c r="B559" s="11">
        <f t="shared" si="57"/>
        <v>3</v>
      </c>
      <c r="C559" s="111">
        <f t="shared" si="58"/>
        <v>42458</v>
      </c>
      <c r="D559" s="111" t="s">
        <v>1484</v>
      </c>
      <c r="E559" s="273">
        <v>42458</v>
      </c>
      <c r="F559" s="112" t="s">
        <v>826</v>
      </c>
      <c r="G559" s="310" t="s">
        <v>949</v>
      </c>
      <c r="H559" s="113" t="s">
        <v>547</v>
      </c>
      <c r="I559" s="129">
        <v>20</v>
      </c>
      <c r="J559" s="129">
        <v>37997</v>
      </c>
      <c r="K559" s="201">
        <f t="shared" si="60"/>
        <v>759940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9"/>
        <v/>
      </c>
      <c r="AD559" s="198"/>
    </row>
    <row r="560" spans="1:30" ht="15.75" hidden="1" customHeight="1">
      <c r="A560" s="304" t="str">
        <f>IF(B560&lt;&gt;"",IF(AND(B560&gt;=_TM1,B560&lt;=_TM2,OR(TH!L560="1111",TH!M560="1111")),TH!D560,""),"")</f>
        <v/>
      </c>
      <c r="B560" s="11">
        <f t="shared" si="57"/>
        <v>3</v>
      </c>
      <c r="C560" s="111">
        <f t="shared" si="58"/>
        <v>42458</v>
      </c>
      <c r="D560" s="111" t="s">
        <v>1484</v>
      </c>
      <c r="E560" s="273">
        <v>42458</v>
      </c>
      <c r="F560" s="112" t="s">
        <v>627</v>
      </c>
      <c r="G560" s="310" t="s">
        <v>949</v>
      </c>
      <c r="H560" s="113" t="s">
        <v>547</v>
      </c>
      <c r="I560" s="129">
        <v>18</v>
      </c>
      <c r="J560" s="129">
        <v>50880</v>
      </c>
      <c r="K560" s="201">
        <f t="shared" si="60"/>
        <v>915840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9"/>
        <v/>
      </c>
      <c r="AD560" s="198"/>
    </row>
    <row r="561" spans="1:30" ht="15.75" hidden="1" customHeight="1">
      <c r="A561" s="304" t="str">
        <f>IF(B561&lt;&gt;"",IF(AND(B561&gt;=_TM1,B561&lt;=_TM2,OR(TH!L561="1111",TH!M561="1111")),TH!D561,""),"")</f>
        <v/>
      </c>
      <c r="B561" s="11">
        <f t="shared" si="57"/>
        <v>3</v>
      </c>
      <c r="C561" s="111">
        <f t="shared" si="58"/>
        <v>42458</v>
      </c>
      <c r="D561" s="111" t="s">
        <v>1484</v>
      </c>
      <c r="E561" s="273">
        <v>42458</v>
      </c>
      <c r="F561" s="112" t="s">
        <v>626</v>
      </c>
      <c r="G561" s="310" t="s">
        <v>949</v>
      </c>
      <c r="H561" s="113" t="s">
        <v>547</v>
      </c>
      <c r="I561" s="129">
        <v>40</v>
      </c>
      <c r="J561" s="129">
        <v>68605</v>
      </c>
      <c r="K561" s="201">
        <f t="shared" si="60"/>
        <v>2744200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9"/>
        <v/>
      </c>
      <c r="AD561" s="198"/>
    </row>
    <row r="562" spans="1:30" ht="15.75" hidden="1" customHeight="1">
      <c r="A562" s="304" t="str">
        <f>IF(B562&lt;&gt;"",IF(AND(B562&gt;=_TM1,B562&lt;=_TM2,OR(TH!L562="1111",TH!M562="1111")),TH!D562,""),"")</f>
        <v/>
      </c>
      <c r="B562" s="11">
        <f t="shared" si="57"/>
        <v>3</v>
      </c>
      <c r="C562" s="111">
        <f t="shared" si="58"/>
        <v>42458</v>
      </c>
      <c r="D562" s="111" t="s">
        <v>1484</v>
      </c>
      <c r="E562" s="273">
        <v>42458</v>
      </c>
      <c r="F562" s="112" t="s">
        <v>541</v>
      </c>
      <c r="G562" s="310" t="s">
        <v>949</v>
      </c>
      <c r="H562" s="113" t="s">
        <v>547</v>
      </c>
      <c r="I562" s="129">
        <v>54</v>
      </c>
      <c r="J562" s="129">
        <v>39501</v>
      </c>
      <c r="K562" s="201">
        <f t="shared" si="60"/>
        <v>2133054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9"/>
        <v/>
      </c>
      <c r="AD562" s="198"/>
    </row>
    <row r="563" spans="1:30" ht="15.75" hidden="1" customHeight="1">
      <c r="A563" s="304" t="str">
        <f>IF(B563&lt;&gt;"",IF(AND(B563&gt;=_TM1,B563&lt;=_TM2,OR(TH!L563="1111",TH!M563="1111")),TH!D563,""),"")</f>
        <v/>
      </c>
      <c r="B563" s="11">
        <f t="shared" si="57"/>
        <v>3</v>
      </c>
      <c r="C563" s="111">
        <f t="shared" si="58"/>
        <v>42458</v>
      </c>
      <c r="D563" s="111" t="s">
        <v>1484</v>
      </c>
      <c r="E563" s="273">
        <v>42458</v>
      </c>
      <c r="F563" s="112" t="s">
        <v>827</v>
      </c>
      <c r="G563" s="310" t="s">
        <v>949</v>
      </c>
      <c r="H563" s="113" t="s">
        <v>547</v>
      </c>
      <c r="I563" s="129">
        <v>50</v>
      </c>
      <c r="J563" s="129">
        <v>62643</v>
      </c>
      <c r="K563" s="201">
        <f t="shared" si="60"/>
        <v>3132150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9"/>
        <v/>
      </c>
      <c r="AD563" s="198"/>
    </row>
    <row r="564" spans="1:30" ht="15.75" hidden="1" customHeight="1">
      <c r="A564" s="304" t="str">
        <f>IF(B564&lt;&gt;"",IF(AND(B564&gt;=_TM1,B564&lt;=_TM2,OR(TH!L564="1111",TH!M564="1111")),TH!D564,""),"")</f>
        <v/>
      </c>
      <c r="B564" s="11">
        <f t="shared" si="57"/>
        <v>3</v>
      </c>
      <c r="C564" s="111">
        <f t="shared" si="58"/>
        <v>42458</v>
      </c>
      <c r="D564" s="111" t="s">
        <v>1484</v>
      </c>
      <c r="E564" s="273">
        <v>42458</v>
      </c>
      <c r="F564" s="112" t="s">
        <v>605</v>
      </c>
      <c r="G564" s="310" t="s">
        <v>949</v>
      </c>
      <c r="H564" s="113" t="s">
        <v>547</v>
      </c>
      <c r="I564" s="129">
        <v>15</v>
      </c>
      <c r="J564" s="129">
        <v>65049</v>
      </c>
      <c r="K564" s="201">
        <f t="shared" si="60"/>
        <v>975735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9"/>
        <v/>
      </c>
      <c r="AD564" s="198"/>
    </row>
    <row r="565" spans="1:30" ht="15.75" hidden="1" customHeight="1">
      <c r="A565" s="304" t="str">
        <f>IF(B565&lt;&gt;"",IF(AND(B565&gt;=_TM1,B565&lt;=_TM2,OR(TH!L565="1111",TH!M565="1111")),TH!D565,""),"")</f>
        <v/>
      </c>
      <c r="B565" s="11">
        <f t="shared" si="57"/>
        <v>3</v>
      </c>
      <c r="C565" s="111">
        <f t="shared" si="58"/>
        <v>42458</v>
      </c>
      <c r="D565" s="111" t="s">
        <v>1485</v>
      </c>
      <c r="E565" s="273">
        <v>42458</v>
      </c>
      <c r="F565" s="112" t="s">
        <v>629</v>
      </c>
      <c r="G565" s="310" t="s">
        <v>949</v>
      </c>
      <c r="H565" s="113" t="s">
        <v>547</v>
      </c>
      <c r="I565" s="129">
        <v>18</v>
      </c>
      <c r="J565" s="129">
        <v>48640</v>
      </c>
      <c r="K565" s="201">
        <f t="shared" si="60"/>
        <v>875520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9"/>
        <v/>
      </c>
      <c r="AD565" s="198"/>
    </row>
    <row r="566" spans="1:30" ht="15.75" hidden="1" customHeight="1">
      <c r="A566" s="304" t="str">
        <f>IF(B566&lt;&gt;"",IF(AND(B566&gt;=_TM1,B566&lt;=_TM2,OR(TH!L566="1111",TH!M566="1111")),TH!D566,""),"")</f>
        <v/>
      </c>
      <c r="B566" s="11">
        <f t="shared" si="57"/>
        <v>3</v>
      </c>
      <c r="C566" s="111">
        <f t="shared" si="58"/>
        <v>42458</v>
      </c>
      <c r="D566" s="111" t="s">
        <v>1485</v>
      </c>
      <c r="E566" s="273">
        <v>42458</v>
      </c>
      <c r="F566" s="112" t="s">
        <v>539</v>
      </c>
      <c r="G566" s="310" t="s">
        <v>949</v>
      </c>
      <c r="H566" s="113" t="s">
        <v>547</v>
      </c>
      <c r="I566" s="129">
        <v>27</v>
      </c>
      <c r="J566" s="129">
        <v>138533</v>
      </c>
      <c r="K566" s="201">
        <f t="shared" si="60"/>
        <v>3740391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9"/>
        <v/>
      </c>
      <c r="AD566" s="198"/>
    </row>
    <row r="567" spans="1:30" ht="15.75" hidden="1" customHeight="1">
      <c r="A567" s="304" t="str">
        <f>IF(B567&lt;&gt;"",IF(AND(B567&gt;=_TM1,B567&lt;=_TM2,OR(TH!L567="1111",TH!M567="1111")),TH!D567,""),"")</f>
        <v/>
      </c>
      <c r="B567" s="11">
        <f t="shared" si="57"/>
        <v>3</v>
      </c>
      <c r="C567" s="111">
        <f t="shared" si="58"/>
        <v>42458</v>
      </c>
      <c r="D567" s="111" t="s">
        <v>1485</v>
      </c>
      <c r="E567" s="273">
        <v>42458</v>
      </c>
      <c r="F567" s="112" t="s">
        <v>631</v>
      </c>
      <c r="G567" s="310" t="s">
        <v>949</v>
      </c>
      <c r="H567" s="113" t="s">
        <v>547</v>
      </c>
      <c r="I567" s="129">
        <v>31</v>
      </c>
      <c r="J567" s="129">
        <v>63956</v>
      </c>
      <c r="K567" s="201">
        <f t="shared" si="60"/>
        <v>1982636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9"/>
        <v/>
      </c>
      <c r="AD567" s="198"/>
    </row>
    <row r="568" spans="1:30" ht="15.75" hidden="1" customHeight="1">
      <c r="A568" s="304" t="str">
        <f>IF(B568&lt;&gt;"",IF(AND(B568&gt;=_TM1,B568&lt;=_TM2,OR(TH!L568="1111",TH!M568="1111")),TH!D568,""),"")</f>
        <v/>
      </c>
      <c r="B568" s="11">
        <f t="shared" si="57"/>
        <v>3</v>
      </c>
      <c r="C568" s="111">
        <f t="shared" si="58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12</v>
      </c>
      <c r="J568" s="129">
        <v>53685</v>
      </c>
      <c r="K568" s="201">
        <f t="shared" si="60"/>
        <v>644220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9"/>
        <v/>
      </c>
      <c r="AD568" s="198"/>
    </row>
    <row r="569" spans="1:30" ht="15.75" hidden="1" customHeight="1">
      <c r="A569" s="304" t="str">
        <f>IF(B569&lt;&gt;"",IF(AND(B569&gt;=_TM1,B569&lt;=_TM2,OR(TH!L569="1111",TH!M569="1111")),TH!D569,""),"")</f>
        <v/>
      </c>
      <c r="B569" s="11">
        <f t="shared" si="57"/>
        <v>3</v>
      </c>
      <c r="C569" s="111">
        <f t="shared" si="58"/>
        <v>42458</v>
      </c>
      <c r="D569" s="111" t="s">
        <v>1485</v>
      </c>
      <c r="E569" s="273">
        <v>42458</v>
      </c>
      <c r="F569" s="112" t="s">
        <v>628</v>
      </c>
      <c r="G569" s="310" t="s">
        <v>949</v>
      </c>
      <c r="H569" s="113" t="s">
        <v>547</v>
      </c>
      <c r="I569" s="129">
        <v>36</v>
      </c>
      <c r="J569" s="129">
        <v>53685</v>
      </c>
      <c r="K569" s="201">
        <f t="shared" si="60"/>
        <v>1932660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9"/>
        <v/>
      </c>
      <c r="AD569" s="198"/>
    </row>
    <row r="570" spans="1:30" ht="15.75" hidden="1" customHeight="1">
      <c r="A570" s="304" t="str">
        <f>IF(B570&lt;&gt;"",IF(AND(B570&gt;=_TM1,B570&lt;=_TM2,OR(TH!L570="1111",TH!M570="1111")),TH!D570,""),"")</f>
        <v/>
      </c>
      <c r="B570" s="11">
        <f t="shared" si="57"/>
        <v>3</v>
      </c>
      <c r="C570" s="111">
        <f t="shared" si="58"/>
        <v>42458</v>
      </c>
      <c r="D570" s="111" t="s">
        <v>1485</v>
      </c>
      <c r="E570" s="273">
        <v>42458</v>
      </c>
      <c r="F570" s="112" t="s">
        <v>883</v>
      </c>
      <c r="G570" s="310" t="s">
        <v>949</v>
      </c>
      <c r="H570" s="113" t="s">
        <v>547</v>
      </c>
      <c r="I570" s="129">
        <v>40</v>
      </c>
      <c r="J570" s="129">
        <v>67708</v>
      </c>
      <c r="K570" s="201">
        <f t="shared" si="60"/>
        <v>2708320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9"/>
        <v/>
      </c>
      <c r="AD570" s="198"/>
    </row>
    <row r="571" spans="1:30" ht="15.75" hidden="1" customHeight="1">
      <c r="A571" s="304" t="str">
        <f>IF(B571&lt;&gt;"",IF(AND(B571&gt;=_TM1,B571&lt;=_TM2,OR(TH!L571="1111",TH!M571="1111")),TH!D571,""),"")</f>
        <v/>
      </c>
      <c r="B571" s="11">
        <f t="shared" si="57"/>
        <v>3</v>
      </c>
      <c r="C571" s="111">
        <f t="shared" si="58"/>
        <v>42458</v>
      </c>
      <c r="D571" s="111" t="s">
        <v>1485</v>
      </c>
      <c r="E571" s="273">
        <v>42458</v>
      </c>
      <c r="F571" s="110" t="s">
        <v>340</v>
      </c>
      <c r="G571" s="310" t="s">
        <v>949</v>
      </c>
      <c r="H571" s="113" t="s">
        <v>547</v>
      </c>
      <c r="I571" s="129">
        <v>9</v>
      </c>
      <c r="J571" s="129">
        <v>61913</v>
      </c>
      <c r="K571" s="201">
        <f t="shared" si="60"/>
        <v>557217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9"/>
        <v/>
      </c>
      <c r="AD571" s="198"/>
    </row>
    <row r="572" spans="1:30" ht="15.75" hidden="1" customHeight="1">
      <c r="A572" s="304" t="str">
        <f>IF(B572&lt;&gt;"",IF(AND(B572&gt;=_TM1,B572&lt;=_TM2,OR(TH!L572="1111",TH!M572="1111")),TH!D572,""),"")</f>
        <v/>
      </c>
      <c r="B572" s="11">
        <f t="shared" si="57"/>
        <v>3</v>
      </c>
      <c r="C572" s="111">
        <f t="shared" si="58"/>
        <v>42458</v>
      </c>
      <c r="D572" s="111" t="s">
        <v>1485</v>
      </c>
      <c r="E572" s="273">
        <v>42458</v>
      </c>
      <c r="F572" s="112" t="s">
        <v>330</v>
      </c>
      <c r="G572" s="310" t="s">
        <v>949</v>
      </c>
      <c r="H572" s="113" t="s">
        <v>547</v>
      </c>
      <c r="I572" s="129">
        <v>155</v>
      </c>
      <c r="J572" s="129">
        <v>31884</v>
      </c>
      <c r="K572" s="201">
        <f t="shared" si="60"/>
        <v>4942020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9"/>
        <v/>
      </c>
      <c r="AD572" s="198"/>
    </row>
    <row r="573" spans="1:30" ht="15.75" hidden="1" customHeight="1">
      <c r="A573" s="304" t="str">
        <f>IF(B573&lt;&gt;"",IF(AND(B573&gt;=_TM1,B573&lt;=_TM2,OR(TH!L573="1111",TH!M573="1111")),TH!D573,""),"")</f>
        <v/>
      </c>
      <c r="B573" s="11">
        <f t="shared" si="57"/>
        <v>3</v>
      </c>
      <c r="C573" s="111">
        <f t="shared" si="58"/>
        <v>42458</v>
      </c>
      <c r="D573" s="111" t="s">
        <v>1485</v>
      </c>
      <c r="E573" s="273">
        <v>42458</v>
      </c>
      <c r="F573" s="112" t="s">
        <v>324</v>
      </c>
      <c r="G573" s="310" t="s">
        <v>949</v>
      </c>
      <c r="H573" s="113" t="s">
        <v>547</v>
      </c>
      <c r="I573" s="129">
        <v>12</v>
      </c>
      <c r="J573" s="129">
        <v>127273</v>
      </c>
      <c r="K573" s="201">
        <f t="shared" si="60"/>
        <v>1527276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9"/>
        <v/>
      </c>
      <c r="AD573" s="198"/>
    </row>
    <row r="574" spans="1:30" ht="15.75" hidden="1" customHeight="1">
      <c r="A574" s="304" t="str">
        <f>IF(B574&lt;&gt;"",IF(AND(B574&gt;=_TM1,B574&lt;=_TM2,OR(TH!L574="1111",TH!M574="1111")),TH!D574,""),"")</f>
        <v/>
      </c>
      <c r="B574" s="11">
        <f t="shared" si="57"/>
        <v>3</v>
      </c>
      <c r="C574" s="111">
        <f t="shared" si="58"/>
        <v>42458</v>
      </c>
      <c r="D574" s="111" t="s">
        <v>1485</v>
      </c>
      <c r="E574" s="273">
        <v>42458</v>
      </c>
      <c r="F574" s="112" t="s">
        <v>633</v>
      </c>
      <c r="G574" s="310" t="s">
        <v>949</v>
      </c>
      <c r="H574" s="113" t="s">
        <v>547</v>
      </c>
      <c r="I574" s="129">
        <v>12</v>
      </c>
      <c r="J574" s="129">
        <v>221021</v>
      </c>
      <c r="K574" s="201">
        <f t="shared" si="60"/>
        <v>2652252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9"/>
        <v/>
      </c>
      <c r="AD574" s="198"/>
    </row>
    <row r="575" spans="1:30" ht="15.75" hidden="1" customHeight="1">
      <c r="A575" s="304" t="str">
        <f>IF(B575&lt;&gt;"",IF(AND(B575&gt;=_TM1,B575&lt;=_TM2,OR(TH!L575="1111",TH!M575="1111")),TH!D575,""),"")</f>
        <v/>
      </c>
      <c r="B575" s="11">
        <f t="shared" si="57"/>
        <v>3</v>
      </c>
      <c r="C575" s="111">
        <f t="shared" si="58"/>
        <v>42458</v>
      </c>
      <c r="D575" s="111" t="s">
        <v>1485</v>
      </c>
      <c r="E575" s="273">
        <v>42458</v>
      </c>
      <c r="F575" s="112" t="s">
        <v>325</v>
      </c>
      <c r="G575" s="310" t="s">
        <v>949</v>
      </c>
      <c r="H575" s="113" t="s">
        <v>547</v>
      </c>
      <c r="I575" s="129">
        <v>10</v>
      </c>
      <c r="J575" s="129">
        <v>201814</v>
      </c>
      <c r="K575" s="201">
        <f t="shared" si="60"/>
        <v>2018140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9"/>
        <v/>
      </c>
      <c r="AD575" s="198"/>
    </row>
    <row r="576" spans="1:30" ht="15.75" hidden="1" customHeight="1">
      <c r="A576" s="304" t="str">
        <f>IF(B576&lt;&gt;"",IF(AND(B576&gt;=_TM1,B576&lt;=_TM2,OR(TH!L576="1111",TH!M576="1111")),TH!D576,""),"")</f>
        <v/>
      </c>
      <c r="B576" s="11">
        <f t="shared" si="57"/>
        <v>3</v>
      </c>
      <c r="C576" s="111">
        <f t="shared" si="58"/>
        <v>42458</v>
      </c>
      <c r="D576" s="111" t="s">
        <v>1486</v>
      </c>
      <c r="E576" s="273">
        <v>42458</v>
      </c>
      <c r="F576" s="112" t="s">
        <v>326</v>
      </c>
      <c r="G576" s="310" t="s">
        <v>949</v>
      </c>
      <c r="H576" s="113" t="s">
        <v>547</v>
      </c>
      <c r="I576" s="129">
        <v>10</v>
      </c>
      <c r="J576" s="129">
        <v>165904</v>
      </c>
      <c r="K576" s="201">
        <f t="shared" si="60"/>
        <v>1659040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9"/>
        <v/>
      </c>
      <c r="AD576" s="198"/>
    </row>
    <row r="577" spans="1:30" ht="15.75" hidden="1" customHeight="1">
      <c r="A577" s="304" t="str">
        <f>IF(B577&lt;&gt;"",IF(AND(B577&gt;=_TM1,B577&lt;=_TM2,OR(TH!L577="1111",TH!M577="1111")),TH!D577,""),"")</f>
        <v/>
      </c>
      <c r="B577" s="11">
        <f t="shared" si="57"/>
        <v>3</v>
      </c>
      <c r="C577" s="111">
        <f t="shared" si="58"/>
        <v>42458</v>
      </c>
      <c r="D577" s="111" t="s">
        <v>1486</v>
      </c>
      <c r="E577" s="273">
        <v>42458</v>
      </c>
      <c r="F577" s="112" t="s">
        <v>634</v>
      </c>
      <c r="G577" s="310" t="s">
        <v>949</v>
      </c>
      <c r="H577" s="113" t="s">
        <v>547</v>
      </c>
      <c r="I577" s="129">
        <v>10</v>
      </c>
      <c r="J577" s="129">
        <v>98427</v>
      </c>
      <c r="K577" s="201">
        <f t="shared" si="60"/>
        <v>984270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9"/>
        <v/>
      </c>
      <c r="AD577" s="198"/>
    </row>
    <row r="578" spans="1:30" ht="15.75" hidden="1" customHeight="1">
      <c r="A578" s="304" t="str">
        <f>IF(B578&lt;&gt;"",IF(AND(B578&gt;=_TM1,B578&lt;=_TM2,OR(TH!L578="1111",TH!M578="1111")),TH!D578,""),"")</f>
        <v/>
      </c>
      <c r="B578" s="11">
        <f t="shared" si="57"/>
        <v>3</v>
      </c>
      <c r="C578" s="111">
        <f t="shared" si="58"/>
        <v>42458</v>
      </c>
      <c r="D578" s="111" t="s">
        <v>1486</v>
      </c>
      <c r="E578" s="273">
        <v>42458</v>
      </c>
      <c r="F578" s="112" t="s">
        <v>327</v>
      </c>
      <c r="G578" s="310" t="s">
        <v>949</v>
      </c>
      <c r="H578" s="113" t="s">
        <v>547</v>
      </c>
      <c r="I578" s="129">
        <v>10</v>
      </c>
      <c r="J578" s="129">
        <v>145454</v>
      </c>
      <c r="K578" s="201">
        <f t="shared" si="60"/>
        <v>1454540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9"/>
        <v/>
      </c>
      <c r="AD578" s="198"/>
    </row>
    <row r="579" spans="1:30" ht="15.75" hidden="1" customHeight="1">
      <c r="A579" s="304" t="str">
        <f>IF(B579&lt;&gt;"",IF(AND(B579&gt;=_TM1,B579&lt;=_TM2,OR(TH!L579="1111",TH!M579="1111")),TH!D579,""),"")</f>
        <v/>
      </c>
      <c r="B579" s="11">
        <f t="shared" si="57"/>
        <v>3</v>
      </c>
      <c r="C579" s="111">
        <f t="shared" si="58"/>
        <v>42458</v>
      </c>
      <c r="D579" s="111" t="s">
        <v>1486</v>
      </c>
      <c r="E579" s="273">
        <v>42458</v>
      </c>
      <c r="F579" s="112" t="s">
        <v>879</v>
      </c>
      <c r="G579" s="310" t="s">
        <v>949</v>
      </c>
      <c r="H579" s="113" t="s">
        <v>547</v>
      </c>
      <c r="I579" s="129">
        <v>12</v>
      </c>
      <c r="J579" s="129">
        <v>50816</v>
      </c>
      <c r="K579" s="201">
        <f t="shared" si="60"/>
        <v>609792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9"/>
        <v/>
      </c>
      <c r="AD579" s="198"/>
    </row>
    <row r="580" spans="1:30" ht="15.75" hidden="1" customHeight="1">
      <c r="A580" s="304" t="str">
        <f>IF(B580&lt;&gt;"",IF(AND(B580&gt;=_TM1,B580&lt;=_TM2,OR(TH!L580="1111",TH!M580="1111")),TH!D580,""),"")</f>
        <v/>
      </c>
      <c r="B580" s="11">
        <f t="shared" si="57"/>
        <v>3</v>
      </c>
      <c r="C580" s="111">
        <f t="shared" si="58"/>
        <v>42458</v>
      </c>
      <c r="D580" s="111" t="s">
        <v>1486</v>
      </c>
      <c r="E580" s="273">
        <v>42458</v>
      </c>
      <c r="F580" s="112" t="s">
        <v>328</v>
      </c>
      <c r="G580" s="310" t="s">
        <v>949</v>
      </c>
      <c r="H580" s="113" t="s">
        <v>547</v>
      </c>
      <c r="I580" s="129">
        <v>10</v>
      </c>
      <c r="J580" s="129">
        <v>101632</v>
      </c>
      <c r="K580" s="201">
        <f t="shared" si="60"/>
        <v>1016320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9"/>
        <v/>
      </c>
      <c r="AD580" s="198"/>
    </row>
    <row r="581" spans="1:30" ht="15.75" hidden="1" customHeight="1">
      <c r="A581" s="304" t="str">
        <f>IF(B581&lt;&gt;"",IF(AND(B581&gt;=_TM1,B581&lt;=_TM2,OR(TH!L581="1111",TH!M581="1111")),TH!D581,""),"")</f>
        <v/>
      </c>
      <c r="B581" s="11">
        <f t="shared" si="57"/>
        <v>3</v>
      </c>
      <c r="C581" s="111">
        <f t="shared" si="58"/>
        <v>42458</v>
      </c>
      <c r="D581" s="111" t="s">
        <v>1486</v>
      </c>
      <c r="E581" s="273">
        <v>42458</v>
      </c>
      <c r="F581" s="112" t="s">
        <v>880</v>
      </c>
      <c r="G581" s="310" t="s">
        <v>949</v>
      </c>
      <c r="H581" s="113" t="s">
        <v>547</v>
      </c>
      <c r="I581" s="129">
        <v>20</v>
      </c>
      <c r="J581" s="129">
        <v>70976</v>
      </c>
      <c r="K581" s="201">
        <f t="shared" si="60"/>
        <v>1419520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9"/>
        <v/>
      </c>
      <c r="AD581" s="198"/>
    </row>
    <row r="582" spans="1:30" ht="15.75" hidden="1" customHeight="1">
      <c r="A582" s="304" t="str">
        <f>IF(B582&lt;&gt;"",IF(AND(B582&gt;=_TM1,B582&lt;=_TM2,OR(TH!L582="1111",TH!M582="1111")),TH!D582,""),"")</f>
        <v/>
      </c>
      <c r="B582" s="11">
        <f t="shared" si="57"/>
        <v>3</v>
      </c>
      <c r="C582" s="111">
        <f t="shared" si="58"/>
        <v>42458</v>
      </c>
      <c r="D582" s="111" t="s">
        <v>1486</v>
      </c>
      <c r="E582" s="273">
        <v>42458</v>
      </c>
      <c r="F582" s="112" t="s">
        <v>329</v>
      </c>
      <c r="G582" s="310" t="s">
        <v>949</v>
      </c>
      <c r="H582" s="113" t="s">
        <v>547</v>
      </c>
      <c r="I582" s="129">
        <v>10</v>
      </c>
      <c r="J582" s="129">
        <v>50312</v>
      </c>
      <c r="K582" s="201">
        <f t="shared" si="60"/>
        <v>503120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9"/>
        <v/>
      </c>
    </row>
    <row r="583" spans="1:30" ht="15.75" hidden="1" customHeight="1">
      <c r="A583" s="304" t="str">
        <f>IF(B583&lt;&gt;"",IF(AND(B583&gt;=_TM1,B583&lt;=_TM2,OR(TH!L583="1111",TH!M583="1111")),TH!D583,""),"")</f>
        <v/>
      </c>
      <c r="B583" s="11">
        <f t="shared" si="57"/>
        <v>3</v>
      </c>
      <c r="C583" s="111">
        <f t="shared" si="58"/>
        <v>42458</v>
      </c>
      <c r="D583" s="111" t="s">
        <v>1486</v>
      </c>
      <c r="E583" s="273">
        <v>42458</v>
      </c>
      <c r="F583" s="112" t="s">
        <v>881</v>
      </c>
      <c r="G583" s="310" t="s">
        <v>949</v>
      </c>
      <c r="H583" s="113" t="s">
        <v>547</v>
      </c>
      <c r="I583" s="129">
        <v>10</v>
      </c>
      <c r="J583" s="129">
        <v>65474</v>
      </c>
      <c r="K583" s="201">
        <f t="shared" si="60"/>
        <v>654740</v>
      </c>
      <c r="L583" s="114" t="s">
        <v>238</v>
      </c>
      <c r="M583" s="114" t="s">
        <v>162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9"/>
        <v/>
      </c>
    </row>
    <row r="584" spans="1:30" ht="15.75" hidden="1" customHeight="1">
      <c r="A584" s="304" t="str">
        <f>IF(B584&lt;&gt;"",IF(AND(B584&gt;=_TM1,B584&lt;=_TM2,OR(TH!L584="1111",TH!M584="1111")),TH!D584,""),"")</f>
        <v/>
      </c>
      <c r="B584" s="11">
        <f t="shared" si="57"/>
        <v>3</v>
      </c>
      <c r="C584" s="111">
        <f t="shared" si="58"/>
        <v>42458</v>
      </c>
      <c r="D584" s="111" t="s">
        <v>1486</v>
      </c>
      <c r="E584" s="273">
        <v>42458</v>
      </c>
      <c r="F584" s="112" t="s">
        <v>332</v>
      </c>
      <c r="G584" s="310" t="s">
        <v>949</v>
      </c>
      <c r="H584" s="113" t="s">
        <v>547</v>
      </c>
      <c r="I584" s="129"/>
      <c r="J584" s="129"/>
      <c r="K584" s="201">
        <v>5385913</v>
      </c>
      <c r="L584" s="114" t="s">
        <v>238</v>
      </c>
      <c r="M584" s="114" t="s">
        <v>278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9"/>
        <v/>
      </c>
    </row>
    <row r="585" spans="1:30" ht="15.75" hidden="1" customHeight="1">
      <c r="A585" s="304" t="str">
        <f>IF(B585&lt;&gt;"",IF(AND(B585&gt;=_TM1,B585&lt;=_TM2,OR(TH!L585="1111",TH!M585="1111")),TH!D585,""),"")</f>
        <v/>
      </c>
      <c r="B585" s="11">
        <f t="shared" si="57"/>
        <v>3</v>
      </c>
      <c r="C585" s="111">
        <f t="shared" si="58"/>
        <v>42459</v>
      </c>
      <c r="D585" s="111" t="s">
        <v>1487</v>
      </c>
      <c r="E585" s="273">
        <v>42459</v>
      </c>
      <c r="F585" s="112" t="s">
        <v>496</v>
      </c>
      <c r="G585" s="310" t="s">
        <v>950</v>
      </c>
      <c r="H585" s="113" t="s">
        <v>505</v>
      </c>
      <c r="I585" s="129">
        <v>2750</v>
      </c>
      <c r="J585" s="129">
        <v>6519</v>
      </c>
      <c r="K585" s="201">
        <f>ROUND(I585*J585,0)</f>
        <v>17927250</v>
      </c>
      <c r="L585" s="114" t="s">
        <v>238</v>
      </c>
      <c r="M585" s="114" t="s">
        <v>162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9"/>
        <v/>
      </c>
      <c r="AD585" s="198"/>
    </row>
    <row r="586" spans="1:30" ht="15.75" hidden="1" customHeight="1">
      <c r="A586" s="304" t="str">
        <f>IF(B586&lt;&gt;"",IF(AND(B586&gt;=_TM1,B586&lt;=_TM2,OR(TH!L586="1111",TH!M586="1111")),TH!D586,""),"")</f>
        <v/>
      </c>
      <c r="B586" s="11">
        <f t="shared" si="57"/>
        <v>3</v>
      </c>
      <c r="C586" s="111">
        <f t="shared" si="58"/>
        <v>42459</v>
      </c>
      <c r="D586" s="111" t="s">
        <v>1487</v>
      </c>
      <c r="E586" s="273">
        <v>42459</v>
      </c>
      <c r="F586" s="112" t="s">
        <v>332</v>
      </c>
      <c r="G586" s="310" t="s">
        <v>950</v>
      </c>
      <c r="H586" s="113" t="s">
        <v>505</v>
      </c>
      <c r="I586" s="129"/>
      <c r="J586" s="129"/>
      <c r="K586" s="201">
        <v>1792725</v>
      </c>
      <c r="L586" s="114" t="s">
        <v>238</v>
      </c>
      <c r="M586" s="114" t="s">
        <v>278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  <c r="AA586" s="198" t="str">
        <f t="shared" si="59"/>
        <v/>
      </c>
      <c r="AD586" s="198"/>
    </row>
    <row r="587" spans="1:30" ht="15.75" hidden="1" customHeight="1">
      <c r="A587" s="304" t="str">
        <f>IF(B587&lt;&gt;"",IF(AND(B587&gt;=_TM1,B587&lt;=_TM2,OR(TH!L587="1111",TH!M587="1111")),TH!D587,""),"")</f>
        <v/>
      </c>
      <c r="B587" s="11">
        <f t="shared" si="57"/>
        <v>3</v>
      </c>
      <c r="C587" s="111">
        <f t="shared" si="58"/>
        <v>42460</v>
      </c>
      <c r="D587" s="111" t="s">
        <v>711</v>
      </c>
      <c r="E587" s="264">
        <v>42460</v>
      </c>
      <c r="F587" s="110" t="s">
        <v>709</v>
      </c>
      <c r="G587" s="310" t="s">
        <v>2077</v>
      </c>
      <c r="H587" s="113"/>
      <c r="I587" s="129"/>
      <c r="J587" s="129"/>
      <c r="K587" s="201">
        <v>345</v>
      </c>
      <c r="L587" s="14" t="s">
        <v>24</v>
      </c>
      <c r="M587" s="14" t="s">
        <v>38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03"/>
    </row>
    <row r="588" spans="1:30" ht="15.75" hidden="1" customHeight="1">
      <c r="A588" s="304" t="str">
        <f>IF(B588&lt;&gt;"",IF(AND(B588&gt;=_TM1,B588&lt;=_TM2,OR(TH!L588="1111",TH!M588="1111")),TH!D588,""),"")</f>
        <v/>
      </c>
      <c r="B588" s="11">
        <f t="shared" si="57"/>
        <v>3</v>
      </c>
      <c r="C588" s="346">
        <f t="shared" si="58"/>
        <v>42460</v>
      </c>
      <c r="D588" s="346" t="s">
        <v>255</v>
      </c>
      <c r="E588" s="411">
        <v>42460</v>
      </c>
      <c r="F588" s="348" t="s">
        <v>1182</v>
      </c>
      <c r="G588" s="375"/>
      <c r="H588" s="350"/>
      <c r="I588" s="351"/>
      <c r="J588" s="351"/>
      <c r="K588" s="352">
        <v>11000000</v>
      </c>
      <c r="L588" s="376" t="s">
        <v>81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hidden="1" customHeight="1">
      <c r="A589" s="304" t="str">
        <f>IF(B589&lt;&gt;"",IF(AND(B589&gt;=_TM1,B589&lt;=_TM2,OR(TH!L589="1111",TH!M589="1111")),TH!D589,""),"")</f>
        <v/>
      </c>
      <c r="B589" s="11">
        <f t="shared" si="57"/>
        <v>3</v>
      </c>
      <c r="C589" s="346">
        <f t="shared" si="58"/>
        <v>42460</v>
      </c>
      <c r="D589" s="346" t="s">
        <v>255</v>
      </c>
      <c r="E589" s="411">
        <v>42460</v>
      </c>
      <c r="F589" s="348" t="s">
        <v>1183</v>
      </c>
      <c r="G589" s="375"/>
      <c r="H589" s="350"/>
      <c r="I589" s="351"/>
      <c r="J589" s="351"/>
      <c r="K589" s="352">
        <v>3500000</v>
      </c>
      <c r="L589" s="376" t="s">
        <v>158</v>
      </c>
      <c r="M589" s="376" t="s">
        <v>240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/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hidden="1" customHeight="1">
      <c r="A590" s="304" t="str">
        <f>IF(B590&lt;&gt;"",IF(AND(B590&gt;=_TM1,B590&lt;=_TM2,OR(TH!L590="1111",TH!M590="1111")),TH!D590,""),"")</f>
        <v/>
      </c>
      <c r="B590" s="11">
        <f t="shared" si="57"/>
        <v>3</v>
      </c>
      <c r="C590" s="346">
        <f t="shared" si="58"/>
        <v>42460</v>
      </c>
      <c r="D590" s="347" t="s">
        <v>2160</v>
      </c>
      <c r="E590" s="411">
        <v>42460</v>
      </c>
      <c r="F590" s="348" t="s">
        <v>1207</v>
      </c>
      <c r="G590" s="375"/>
      <c r="H590" s="4" t="s">
        <v>706</v>
      </c>
      <c r="I590" s="351"/>
      <c r="J590" s="351"/>
      <c r="K590" s="352">
        <f>K588+K589</f>
        <v>14500000</v>
      </c>
      <c r="L590" s="376" t="s">
        <v>240</v>
      </c>
      <c r="M590" s="376" t="s">
        <v>45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>x</v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>x</v>
      </c>
      <c r="Z590" s="377"/>
      <c r="AA590" s="198"/>
      <c r="AD590" s="198"/>
    </row>
    <row r="591" spans="1:30" ht="15.75" hidden="1" customHeight="1">
      <c r="A591" s="304" t="str">
        <f>IF(B591&lt;&gt;"",IF(AND(B591&gt;=_TM1,B591&lt;=_TM2,OR(TH!L591="1111",TH!M591="1111")),TH!D591,""),"")</f>
        <v/>
      </c>
      <c r="B591" s="11">
        <f t="shared" si="57"/>
        <v>4</v>
      </c>
      <c r="C591" s="111">
        <f t="shared" si="58"/>
        <v>42461</v>
      </c>
      <c r="D591" s="111" t="s">
        <v>711</v>
      </c>
      <c r="E591" s="264">
        <v>42461</v>
      </c>
      <c r="F591" s="110" t="s">
        <v>1722</v>
      </c>
      <c r="G591" s="310" t="s">
        <v>2077</v>
      </c>
      <c r="H591" s="113"/>
      <c r="I591" s="129"/>
      <c r="J591" s="129"/>
      <c r="K591" s="201">
        <v>20000</v>
      </c>
      <c r="L591" s="14" t="s">
        <v>81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hidden="1" customHeight="1">
      <c r="A592" s="304" t="str">
        <f>IF(B592&lt;&gt;"",IF(AND(B592&gt;=_TM1,B592&lt;=_TM2,OR(TH!L592="1111",TH!M592="1111")),TH!D592,""),"")</f>
        <v/>
      </c>
      <c r="B592" s="11">
        <f t="shared" si="57"/>
        <v>4</v>
      </c>
      <c r="C592" s="111">
        <f t="shared" si="58"/>
        <v>42461</v>
      </c>
      <c r="D592" s="111" t="s">
        <v>711</v>
      </c>
      <c r="E592" s="264">
        <v>42461</v>
      </c>
      <c r="F592" s="110" t="s">
        <v>1723</v>
      </c>
      <c r="G592" s="310" t="s">
        <v>2077</v>
      </c>
      <c r="H592" s="113"/>
      <c r="I592" s="129"/>
      <c r="J592" s="129"/>
      <c r="K592" s="201">
        <v>2000</v>
      </c>
      <c r="L592" s="14" t="s">
        <v>9</v>
      </c>
      <c r="M592" s="14" t="s">
        <v>24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/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3</v>
      </c>
    </row>
    <row r="593" spans="1:30" ht="15.75" hidden="1" customHeight="1">
      <c r="A593" s="304" t="str">
        <f>IF(B593&lt;&gt;"",IF(AND(B593&gt;=_TM1,B593&lt;=_TM2,OR(TH!L593="1111",TH!M593="1111")),TH!D593,""),"")</f>
        <v/>
      </c>
      <c r="B593" s="11">
        <f t="shared" si="57"/>
        <v>4</v>
      </c>
      <c r="C593" s="111">
        <f t="shared" si="58"/>
        <v>42461</v>
      </c>
      <c r="D593" s="111" t="s">
        <v>2105</v>
      </c>
      <c r="E593" s="273">
        <v>42461</v>
      </c>
      <c r="F593" s="112" t="s">
        <v>2012</v>
      </c>
      <c r="G593" s="310" t="s">
        <v>972</v>
      </c>
      <c r="H593" s="113" t="s">
        <v>467</v>
      </c>
      <c r="I593" s="129"/>
      <c r="J593" s="129"/>
      <c r="K593" s="201">
        <f>172727+57106</f>
        <v>229833</v>
      </c>
      <c r="L593" s="114" t="s">
        <v>81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hidden="1" customHeight="1">
      <c r="A594" s="304" t="str">
        <f>IF(B594&lt;&gt;"",IF(AND(B594&gt;=_TM1,B594&lt;=_TM2,OR(TH!L594="1111",TH!M594="1111")),TH!D594,""),"")</f>
        <v/>
      </c>
      <c r="B594" s="11">
        <f t="shared" si="57"/>
        <v>4</v>
      </c>
      <c r="C594" s="111">
        <f t="shared" si="58"/>
        <v>42461</v>
      </c>
      <c r="D594" s="111" t="s">
        <v>2105</v>
      </c>
      <c r="E594" s="273">
        <v>42461</v>
      </c>
      <c r="F594" s="112" t="s">
        <v>969</v>
      </c>
      <c r="G594" s="310" t="s">
        <v>972</v>
      </c>
      <c r="H594" s="113" t="s">
        <v>467</v>
      </c>
      <c r="I594" s="132"/>
      <c r="J594" s="132"/>
      <c r="K594" s="201">
        <f>5711+17273</f>
        <v>22984</v>
      </c>
      <c r="L594" s="14" t="s">
        <v>9</v>
      </c>
      <c r="M594" s="114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</row>
    <row r="595" spans="1:30" ht="15.75" hidden="1" customHeight="1">
      <c r="A595" s="304" t="str">
        <f>IF(B595&lt;&gt;"",IF(AND(B595&gt;=_TM1,B595&lt;=_TM2,OR(TH!L595="1111",TH!M595="1111")),TH!D595,""),"")</f>
        <v/>
      </c>
      <c r="B595" s="11">
        <f t="shared" si="57"/>
        <v>4</v>
      </c>
      <c r="C595" s="106">
        <f t="shared" si="58"/>
        <v>42461</v>
      </c>
      <c r="D595" s="111" t="s">
        <v>2106</v>
      </c>
      <c r="E595" s="410">
        <v>42461</v>
      </c>
      <c r="F595" s="110" t="s">
        <v>296</v>
      </c>
      <c r="G595" s="311" t="s">
        <v>295</v>
      </c>
      <c r="H595" s="113" t="s">
        <v>294</v>
      </c>
      <c r="I595" s="129"/>
      <c r="J595" s="129"/>
      <c r="K595" s="23">
        <v>4545574</v>
      </c>
      <c r="L595" s="202" t="s">
        <v>81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hidden="1" customHeight="1">
      <c r="A596" s="304" t="str">
        <f>IF(B596&lt;&gt;"",IF(AND(B596&gt;=_TM1,B596&lt;=_TM2,OR(TH!L596="1111",TH!M596="1111")),TH!D596,""),"")</f>
        <v/>
      </c>
      <c r="B596" s="11">
        <f t="shared" si="57"/>
        <v>4</v>
      </c>
      <c r="C596" s="106">
        <f t="shared" si="58"/>
        <v>42461</v>
      </c>
      <c r="D596" s="111" t="s">
        <v>2106</v>
      </c>
      <c r="E596" s="410">
        <v>42461</v>
      </c>
      <c r="F596" s="110" t="s">
        <v>297</v>
      </c>
      <c r="G596" s="311" t="s">
        <v>295</v>
      </c>
      <c r="H596" s="113" t="s">
        <v>294</v>
      </c>
      <c r="I596" s="129"/>
      <c r="J596" s="129"/>
      <c r="K596" s="201">
        <v>454557</v>
      </c>
      <c r="L596" s="14" t="s">
        <v>9</v>
      </c>
      <c r="M596" s="202" t="s">
        <v>45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/>
      </c>
      <c r="Q596" s="24" t="str">
        <f>IF(AND($M596=$O$7,$B596&lt;'111'!$N$11),"x","")</f>
        <v>x</v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>
        <v>2</v>
      </c>
      <c r="AA596" s="198"/>
      <c r="AB596" s="198"/>
      <c r="AC596" s="198"/>
      <c r="AD596" s="198"/>
    </row>
    <row r="597" spans="1:30" ht="15.75" hidden="1" customHeight="1">
      <c r="A597" s="304" t="str">
        <f>IF(B597&lt;&gt;"",IF(AND(B597&gt;=_TM1,B597&lt;=_TM2,OR(TH!L597="1111",TH!M597="1111")),TH!D597,""),"")</f>
        <v/>
      </c>
      <c r="B597" s="11">
        <f t="shared" si="57"/>
        <v>4</v>
      </c>
      <c r="C597" s="111">
        <f t="shared" si="58"/>
        <v>42461</v>
      </c>
      <c r="D597" s="111" t="s">
        <v>274</v>
      </c>
      <c r="E597" s="273">
        <v>42461</v>
      </c>
      <c r="F597" s="112" t="s">
        <v>490</v>
      </c>
      <c r="G597" s="310" t="s">
        <v>489</v>
      </c>
      <c r="H597" s="302" t="s">
        <v>495</v>
      </c>
      <c r="I597" s="129"/>
      <c r="J597" s="129"/>
      <c r="K597" s="201">
        <v>1000000</v>
      </c>
      <c r="L597" s="114" t="s">
        <v>45</v>
      </c>
      <c r="M597" s="114" t="s">
        <v>492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hidden="1" customHeight="1">
      <c r="A598" s="304" t="str">
        <f>IF(B598&lt;&gt;"",IF(AND(B598&gt;=_TM1,B598&lt;=_TM2,OR(TH!L598="1111",TH!M598="1111")),TH!D598,""),"")</f>
        <v/>
      </c>
      <c r="B598" s="11">
        <f t="shared" si="57"/>
        <v>4</v>
      </c>
      <c r="C598" s="111">
        <f t="shared" si="58"/>
        <v>42461</v>
      </c>
      <c r="D598" s="111" t="s">
        <v>274</v>
      </c>
      <c r="E598" s="273">
        <v>42461</v>
      </c>
      <c r="F598" s="112" t="s">
        <v>491</v>
      </c>
      <c r="G598" s="310" t="s">
        <v>489</v>
      </c>
      <c r="H598" s="302" t="s">
        <v>495</v>
      </c>
      <c r="I598" s="129"/>
      <c r="J598" s="129"/>
      <c r="K598" s="201">
        <v>100000</v>
      </c>
      <c r="L598" s="114" t="s">
        <v>45</v>
      </c>
      <c r="M598" s="114" t="s">
        <v>278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>x</v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/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/>
      <c r="AA598" s="198"/>
      <c r="AD598" s="198"/>
    </row>
    <row r="599" spans="1:30" ht="15.75" hidden="1" customHeight="1">
      <c r="A599" s="304" t="str">
        <f>IF(B599&lt;&gt;"",IF(AND(B599&gt;=_TM1,B599&lt;=_TM2,OR(TH!L599="1111",TH!M599="1111")),TH!D599,""),"")</f>
        <v/>
      </c>
      <c r="B599" s="11">
        <f t="shared" si="57"/>
        <v>4</v>
      </c>
      <c r="C599" s="111">
        <f t="shared" si="58"/>
        <v>42463</v>
      </c>
      <c r="D599" s="12" t="s">
        <v>1495</v>
      </c>
      <c r="E599" s="273">
        <v>42463</v>
      </c>
      <c r="F599" s="110" t="s">
        <v>322</v>
      </c>
      <c r="G599" s="306" t="s">
        <v>349</v>
      </c>
      <c r="H599" s="113" t="s">
        <v>316</v>
      </c>
      <c r="I599" s="129">
        <v>2817</v>
      </c>
      <c r="J599" s="129">
        <v>14550</v>
      </c>
      <c r="K599" s="201">
        <f t="shared" ref="K599:K600" si="61">ROUND(I599*J599,0)</f>
        <v>40987350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>x</v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hidden="1" customHeight="1">
      <c r="A600" s="304" t="str">
        <f>IF(B600&lt;&gt;"",IF(AND(B600&gt;=_TM1,B600&lt;=_TM2,OR(TH!L600="1111",TH!M600="1111")),TH!D600,""),"")</f>
        <v/>
      </c>
      <c r="B600" s="11">
        <f t="shared" ref="B600:B663" si="62">IF(C600&lt;&gt;"",MONTH(C600),"")</f>
        <v>4</v>
      </c>
      <c r="C600" s="111">
        <f t="shared" ref="C600:C663" si="63">E600</f>
        <v>42463</v>
      </c>
      <c r="D600" s="12" t="s">
        <v>1495</v>
      </c>
      <c r="E600" s="273">
        <v>42463</v>
      </c>
      <c r="F600" s="110" t="s">
        <v>350</v>
      </c>
      <c r="G600" s="306" t="s">
        <v>349</v>
      </c>
      <c r="H600" s="113" t="s">
        <v>316</v>
      </c>
      <c r="I600" s="129">
        <v>300</v>
      </c>
      <c r="J600" s="129">
        <v>7628</v>
      </c>
      <c r="K600" s="201">
        <f t="shared" si="61"/>
        <v>2288400</v>
      </c>
      <c r="L600" s="202" t="s">
        <v>726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A600" s="198" t="str">
        <f>IF(VLOOKUP(F600,NXT!$B$12:$B$973,1,0)=F600,"","x")</f>
        <v/>
      </c>
      <c r="AD600" s="198"/>
    </row>
    <row r="601" spans="1:30" ht="15.75" hidden="1" customHeight="1">
      <c r="A601" s="304" t="str">
        <f>IF(B601&lt;&gt;"",IF(AND(B601&gt;=_TM1,B601&lt;=_TM2,OR(TH!L601="1111",TH!M601="1111")),TH!D601,""),"")</f>
        <v/>
      </c>
      <c r="B601" s="11">
        <f t="shared" si="62"/>
        <v>4</v>
      </c>
      <c r="C601" s="111">
        <f t="shared" si="63"/>
        <v>42463</v>
      </c>
      <c r="D601" s="12" t="s">
        <v>1495</v>
      </c>
      <c r="E601" s="273">
        <v>42463</v>
      </c>
      <c r="F601" s="110" t="s">
        <v>318</v>
      </c>
      <c r="G601" s="306" t="s">
        <v>349</v>
      </c>
      <c r="H601" s="113" t="s">
        <v>316</v>
      </c>
      <c r="I601" s="129"/>
      <c r="J601" s="129"/>
      <c r="K601" s="201">
        <v>4327575</v>
      </c>
      <c r="L601" s="202" t="s">
        <v>9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D601" s="198"/>
    </row>
    <row r="602" spans="1:30" ht="15.75" hidden="1" customHeight="1">
      <c r="A602" s="304" t="str">
        <f>IF(B602&lt;&gt;"",IF(AND(B602&gt;=_TM1,B602&lt;=_TM2,OR(TH!L602="1111",TH!M602="1111")),TH!D602,""),"")</f>
        <v/>
      </c>
      <c r="B602" s="11">
        <f t="shared" si="62"/>
        <v>4</v>
      </c>
      <c r="C602" s="106">
        <f t="shared" si="63"/>
        <v>42464</v>
      </c>
      <c r="D602" s="12" t="s">
        <v>1496</v>
      </c>
      <c r="E602" s="410">
        <v>42464</v>
      </c>
      <c r="F602" s="110" t="s">
        <v>303</v>
      </c>
      <c r="G602" s="306" t="s">
        <v>305</v>
      </c>
      <c r="H602" s="113" t="s">
        <v>299</v>
      </c>
      <c r="I602" s="129">
        <v>180</v>
      </c>
      <c r="J602" s="129">
        <v>16181</v>
      </c>
      <c r="K602" s="201">
        <f t="shared" ref="K602:K603" si="64">ROUND(I602*J602,0)</f>
        <v>2912580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hidden="1" customHeight="1">
      <c r="A603" s="304" t="str">
        <f>IF(B603&lt;&gt;"",IF(AND(B603&gt;=_TM1,B603&lt;=_TM2,OR(TH!L603="1111",TH!M603="1111")),TH!D603,""),"")</f>
        <v/>
      </c>
      <c r="B603" s="11">
        <f t="shared" si="62"/>
        <v>4</v>
      </c>
      <c r="C603" s="106">
        <f t="shared" si="63"/>
        <v>42464</v>
      </c>
      <c r="D603" s="12" t="s">
        <v>1496</v>
      </c>
      <c r="E603" s="410">
        <v>42464</v>
      </c>
      <c r="F603" s="112" t="s">
        <v>883</v>
      </c>
      <c r="G603" s="306" t="s">
        <v>305</v>
      </c>
      <c r="H603" s="113" t="s">
        <v>299</v>
      </c>
      <c r="I603" s="129">
        <v>40</v>
      </c>
      <c r="J603" s="129">
        <v>63479</v>
      </c>
      <c r="K603" s="201">
        <f t="shared" si="64"/>
        <v>2539160</v>
      </c>
      <c r="L603" s="202" t="s">
        <v>726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A603" s="198" t="str">
        <f>IF(VLOOKUP(F603,NXT!$B$12:$B$973,1,0)=F603,"","x")</f>
        <v/>
      </c>
      <c r="AB603" s="198"/>
      <c r="AC603" s="198"/>
      <c r="AD603" s="198"/>
    </row>
    <row r="604" spans="1:30" ht="15.75" hidden="1" customHeight="1">
      <c r="A604" s="304" t="str">
        <f>IF(B604&lt;&gt;"",IF(AND(B604&gt;=_TM1,B604&lt;=_TM2,OR(TH!L604="1111",TH!M604="1111")),TH!D604,""),"")</f>
        <v/>
      </c>
      <c r="B604" s="11">
        <f t="shared" si="62"/>
        <v>4</v>
      </c>
      <c r="C604" s="106">
        <f t="shared" si="63"/>
        <v>42464</v>
      </c>
      <c r="D604" s="12" t="s">
        <v>1496</v>
      </c>
      <c r="E604" s="410">
        <v>42464</v>
      </c>
      <c r="F604" s="110" t="s">
        <v>304</v>
      </c>
      <c r="G604" s="306" t="s">
        <v>305</v>
      </c>
      <c r="H604" s="113" t="s">
        <v>299</v>
      </c>
      <c r="I604" s="129"/>
      <c r="J604" s="129"/>
      <c r="K604" s="201">
        <v>545174</v>
      </c>
      <c r="L604" s="202" t="s">
        <v>9</v>
      </c>
      <c r="M604" s="202" t="s">
        <v>8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>
        <v>2</v>
      </c>
      <c r="AC604" s="198"/>
      <c r="AD604" s="198"/>
    </row>
    <row r="605" spans="1:30" ht="15.75" hidden="1" customHeight="1">
      <c r="A605" s="304" t="str">
        <f>IF(B605&lt;&gt;"",IF(AND(B605&gt;=_TM1,B605&lt;=_TM2,OR(TH!L605="1111",TH!M605="1111")),TH!D605,""),"")</f>
        <v/>
      </c>
      <c r="B605" s="11">
        <f t="shared" si="62"/>
        <v>4</v>
      </c>
      <c r="C605" s="111">
        <f t="shared" si="63"/>
        <v>42464</v>
      </c>
      <c r="D605" s="111" t="s">
        <v>1443</v>
      </c>
      <c r="E605" s="273">
        <v>42464</v>
      </c>
      <c r="F605" s="112" t="s">
        <v>496</v>
      </c>
      <c r="G605" s="310" t="s">
        <v>498</v>
      </c>
      <c r="H605" s="113" t="s">
        <v>499</v>
      </c>
      <c r="I605" s="129">
        <v>995</v>
      </c>
      <c r="J605" s="129">
        <v>6519</v>
      </c>
      <c r="K605" s="201">
        <f>ROUND(I605*J605,0)</f>
        <v>6486405</v>
      </c>
      <c r="L605" s="114" t="s">
        <v>238</v>
      </c>
      <c r="M605" s="114" t="s">
        <v>162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hidden="1" customHeight="1">
      <c r="A606" s="304" t="str">
        <f>IF(B606&lt;&gt;"",IF(AND(B606&gt;=_TM1,B606&lt;=_TM2,OR(TH!L606="1111",TH!M606="1111")),TH!D606,""),"")</f>
        <v/>
      </c>
      <c r="B606" s="11">
        <f t="shared" si="62"/>
        <v>4</v>
      </c>
      <c r="C606" s="111">
        <f t="shared" si="63"/>
        <v>42464</v>
      </c>
      <c r="D606" s="111" t="s">
        <v>1443</v>
      </c>
      <c r="E606" s="273">
        <v>42464</v>
      </c>
      <c r="F606" s="112" t="s">
        <v>497</v>
      </c>
      <c r="G606" s="310" t="s">
        <v>498</v>
      </c>
      <c r="H606" s="113" t="s">
        <v>499</v>
      </c>
      <c r="I606" s="129"/>
      <c r="J606" s="129"/>
      <c r="K606" s="201">
        <v>648640</v>
      </c>
      <c r="L606" s="114" t="s">
        <v>238</v>
      </c>
      <c r="M606" s="114" t="s">
        <v>278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hidden="1" customHeight="1">
      <c r="A607" s="304" t="str">
        <f>IF(B607&lt;&gt;"",IF(AND(B607&gt;=_TM1,B607&lt;=_TM2,OR(TH!L607="1111",TH!M607="1111")),TH!D607,""),"")</f>
        <v/>
      </c>
      <c r="B607" s="11">
        <f t="shared" si="62"/>
        <v>4</v>
      </c>
      <c r="C607" s="111">
        <f t="shared" si="63"/>
        <v>42464</v>
      </c>
      <c r="D607" s="111" t="s">
        <v>1444</v>
      </c>
      <c r="E607" s="273">
        <v>42464</v>
      </c>
      <c r="F607" s="110" t="s">
        <v>322</v>
      </c>
      <c r="G607" s="310" t="s">
        <v>500</v>
      </c>
      <c r="H607" s="113" t="s">
        <v>502</v>
      </c>
      <c r="I607" s="129">
        <v>300</v>
      </c>
      <c r="J607" s="129">
        <v>15000</v>
      </c>
      <c r="K607" s="201">
        <f>ROUND(I607*J607,0)</f>
        <v>4500000</v>
      </c>
      <c r="L607" s="114" t="s">
        <v>238</v>
      </c>
      <c r="M607" s="114" t="s">
        <v>162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hidden="1" customHeight="1">
      <c r="A608" s="304" t="str">
        <f>IF(B608&lt;&gt;"",IF(AND(B608&gt;=_TM1,B608&lt;=_TM2,OR(TH!L608="1111",TH!M608="1111")),TH!D608,""),"")</f>
        <v/>
      </c>
      <c r="B608" s="11">
        <f t="shared" si="62"/>
        <v>4</v>
      </c>
      <c r="C608" s="111">
        <f t="shared" si="63"/>
        <v>42464</v>
      </c>
      <c r="D608" s="111" t="s">
        <v>1444</v>
      </c>
      <c r="E608" s="273">
        <v>42464</v>
      </c>
      <c r="F608" s="110" t="s">
        <v>501</v>
      </c>
      <c r="G608" s="310" t="s">
        <v>500</v>
      </c>
      <c r="H608" s="113" t="s">
        <v>502</v>
      </c>
      <c r="I608" s="129"/>
      <c r="J608" s="129"/>
      <c r="K608" s="201">
        <v>450000</v>
      </c>
      <c r="L608" s="114" t="s">
        <v>238</v>
      </c>
      <c r="M608" s="114" t="s">
        <v>278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 t="str">
        <f>IF(VLOOKUP(H608,DS_131,1,0)=H608,"","x")</f>
        <v/>
      </c>
      <c r="AD608" s="198"/>
    </row>
    <row r="609" spans="1:30" ht="15.75" hidden="1" customHeight="1">
      <c r="A609" s="304" t="str">
        <f>IF(B609&lt;&gt;"",IF(AND(B609&gt;=_TM1,B609&lt;=_TM2,OR(TH!L609="1111",TH!M609="1111")),TH!D609,""),"")</f>
        <v/>
      </c>
      <c r="B609" s="11">
        <f t="shared" si="62"/>
        <v>4</v>
      </c>
      <c r="C609" s="111">
        <f t="shared" si="63"/>
        <v>42465</v>
      </c>
      <c r="D609" s="111" t="s">
        <v>704</v>
      </c>
      <c r="E609" s="410">
        <v>42465</v>
      </c>
      <c r="F609" s="112" t="s">
        <v>708</v>
      </c>
      <c r="G609" s="310" t="s">
        <v>705</v>
      </c>
      <c r="H609" s="113" t="s">
        <v>915</v>
      </c>
      <c r="I609" s="129"/>
      <c r="J609" s="129"/>
      <c r="K609" s="13">
        <v>8800000</v>
      </c>
      <c r="L609" s="114" t="s">
        <v>24</v>
      </c>
      <c r="M609" s="114" t="s">
        <v>238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/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/>
      <c r="AA609" s="198"/>
    </row>
    <row r="610" spans="1:30" ht="15.75" hidden="1" customHeight="1">
      <c r="A610" s="304" t="str">
        <f>IF(B610&lt;&gt;"",IF(AND(B610&gt;=_TM1,B610&lt;=_TM2,OR(TH!L610="1111",TH!M610="1111")),TH!D610,""),"")</f>
        <v/>
      </c>
      <c r="B610" s="11">
        <f t="shared" si="62"/>
        <v>4</v>
      </c>
      <c r="C610" s="111">
        <f t="shared" si="63"/>
        <v>42465</v>
      </c>
      <c r="D610" s="111" t="s">
        <v>2107</v>
      </c>
      <c r="E610" s="273">
        <v>42465</v>
      </c>
      <c r="F610" s="112" t="s">
        <v>465</v>
      </c>
      <c r="G610" s="310" t="s">
        <v>1575</v>
      </c>
      <c r="H610" s="113" t="s">
        <v>464</v>
      </c>
      <c r="I610" s="129"/>
      <c r="J610" s="129"/>
      <c r="K610" s="13">
        <f>274393+234063+275339</f>
        <v>783795</v>
      </c>
      <c r="L610" s="114" t="s">
        <v>239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hidden="1" customHeight="1">
      <c r="A611" s="304" t="str">
        <f>IF(B611&lt;&gt;"",IF(AND(B611&gt;=_TM1,B611&lt;=_TM2,OR(TH!L611="1111",TH!M611="1111")),TH!D611,""),"")</f>
        <v/>
      </c>
      <c r="B611" s="11">
        <f t="shared" si="62"/>
        <v>4</v>
      </c>
      <c r="C611" s="111">
        <f t="shared" si="63"/>
        <v>42465</v>
      </c>
      <c r="D611" s="111" t="s">
        <v>2107</v>
      </c>
      <c r="E611" s="273">
        <v>42465</v>
      </c>
      <c r="F611" s="112" t="s">
        <v>1580</v>
      </c>
      <c r="G611" s="310" t="s">
        <v>1575</v>
      </c>
      <c r="H611" s="113" t="s">
        <v>464</v>
      </c>
      <c r="I611" s="129"/>
      <c r="J611" s="129"/>
      <c r="K611" s="13">
        <f>27439+23406+27534</f>
        <v>78379</v>
      </c>
      <c r="L611" s="14" t="s">
        <v>9</v>
      </c>
      <c r="M611" s="202" t="s">
        <v>45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>x</v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>
        <v>2</v>
      </c>
      <c r="AA611" s="198"/>
    </row>
    <row r="612" spans="1:30" ht="15.75" hidden="1" customHeight="1">
      <c r="A612" s="304" t="str">
        <f>IF(B612&lt;&gt;"",IF(AND(B612&gt;=_TM1,B612&lt;=_TM2,OR(TH!L612="1111",TH!M612="1111")),TH!D612,""),"")</f>
        <v/>
      </c>
      <c r="B612" s="11">
        <f t="shared" si="62"/>
        <v>4</v>
      </c>
      <c r="C612" s="111">
        <f t="shared" si="63"/>
        <v>42465</v>
      </c>
      <c r="D612" s="111" t="s">
        <v>1445</v>
      </c>
      <c r="E612" s="273">
        <v>42465</v>
      </c>
      <c r="F612" s="110" t="s">
        <v>322</v>
      </c>
      <c r="G612" s="310" t="s">
        <v>503</v>
      </c>
      <c r="H612" s="113" t="s">
        <v>502</v>
      </c>
      <c r="I612" s="129">
        <v>261</v>
      </c>
      <c r="J612" s="129">
        <v>15000</v>
      </c>
      <c r="K612" s="201">
        <f>ROUND(I612*J612,0)</f>
        <v>3915000</v>
      </c>
      <c r="L612" s="114" t="s">
        <v>238</v>
      </c>
      <c r="M612" s="114" t="s">
        <v>162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hidden="1" customHeight="1">
      <c r="A613" s="304" t="str">
        <f>IF(B613&lt;&gt;"",IF(AND(B613&gt;=_TM1,B613&lt;=_TM2,OR(TH!L613="1111",TH!M613="1111")),TH!D613,""),"")</f>
        <v/>
      </c>
      <c r="B613" s="11">
        <f t="shared" si="62"/>
        <v>4</v>
      </c>
      <c r="C613" s="111">
        <f t="shared" si="63"/>
        <v>42465</v>
      </c>
      <c r="D613" s="111" t="s">
        <v>1445</v>
      </c>
      <c r="E613" s="273">
        <v>42465</v>
      </c>
      <c r="F613" s="110" t="s">
        <v>501</v>
      </c>
      <c r="G613" s="310" t="s">
        <v>503</v>
      </c>
      <c r="H613" s="113" t="s">
        <v>502</v>
      </c>
      <c r="I613" s="129"/>
      <c r="J613" s="129"/>
      <c r="K613" s="201">
        <v>391500</v>
      </c>
      <c r="L613" s="114" t="s">
        <v>238</v>
      </c>
      <c r="M613" s="114" t="s">
        <v>278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/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hidden="1" customHeight="1">
      <c r="A614" s="304" t="str">
        <f>IF(B614&lt;&gt;"",IF(AND(B614&gt;=_TM1,B614&lt;=_TM2,OR(TH!L614="1111",TH!M614="1111")),TH!D614,""),"")</f>
        <v/>
      </c>
      <c r="B614" s="11">
        <f t="shared" si="62"/>
        <v>4</v>
      </c>
      <c r="C614" s="111">
        <f t="shared" si="63"/>
        <v>42465</v>
      </c>
      <c r="D614" s="111" t="s">
        <v>275</v>
      </c>
      <c r="E614" s="273">
        <v>42465</v>
      </c>
      <c r="F614" s="110" t="s">
        <v>708</v>
      </c>
      <c r="G614" s="310" t="s">
        <v>2096</v>
      </c>
      <c r="H614" s="113" t="s">
        <v>502</v>
      </c>
      <c r="I614" s="129"/>
      <c r="J614" s="129"/>
      <c r="K614" s="201">
        <v>9256500</v>
      </c>
      <c r="L614" s="114" t="s">
        <v>45</v>
      </c>
      <c r="M614" s="114" t="s">
        <v>238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 t="str">
        <f>IF(VLOOKUP(H614,DS_131,1,0)=H614,"","x")</f>
        <v/>
      </c>
      <c r="AD614" s="198"/>
    </row>
    <row r="615" spans="1:30" ht="15.75" hidden="1" customHeight="1">
      <c r="A615" s="304" t="str">
        <f>IF(B615&lt;&gt;"",IF(AND(B615&gt;=_TM1,B615&lt;=_TM2,OR(TH!L615="1111",TH!M615="1111")),TH!D615,""),"")</f>
        <v/>
      </c>
      <c r="B615" s="11">
        <f t="shared" si="62"/>
        <v>4</v>
      </c>
      <c r="C615" s="111">
        <f t="shared" si="63"/>
        <v>42466</v>
      </c>
      <c r="D615" s="111" t="s">
        <v>276</v>
      </c>
      <c r="E615" s="410">
        <v>42466</v>
      </c>
      <c r="F615" s="112" t="s">
        <v>712</v>
      </c>
      <c r="G615" s="310" t="s">
        <v>705</v>
      </c>
      <c r="H615" s="4" t="s">
        <v>706</v>
      </c>
      <c r="I615" s="129"/>
      <c r="J615" s="129"/>
      <c r="K615" s="13">
        <v>8800000</v>
      </c>
      <c r="L615" s="114" t="s">
        <v>45</v>
      </c>
      <c r="M615" s="114" t="s">
        <v>24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>x</v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/>
    </row>
    <row r="616" spans="1:30" ht="15.75" hidden="1" customHeight="1">
      <c r="A616" s="304" t="str">
        <f>IF(B616&lt;&gt;"",IF(AND(B616&gt;=_TM1,B616&lt;=_TM2,OR(TH!L616="1111",TH!M616="1111")),TH!D616,""),"")</f>
        <v/>
      </c>
      <c r="B616" s="11">
        <f t="shared" si="62"/>
        <v>4</v>
      </c>
      <c r="C616" s="111">
        <f t="shared" si="63"/>
        <v>42466</v>
      </c>
      <c r="D616" s="111" t="s">
        <v>1446</v>
      </c>
      <c r="E616" s="273">
        <v>42466</v>
      </c>
      <c r="F616" s="112" t="s">
        <v>790</v>
      </c>
      <c r="G616" s="310" t="s">
        <v>504</v>
      </c>
      <c r="H616" s="113" t="s">
        <v>505</v>
      </c>
      <c r="I616" s="129">
        <v>84</v>
      </c>
      <c r="J616" s="129">
        <v>7473</v>
      </c>
      <c r="K616" s="201">
        <f>ROUND(I616*J616,0)</f>
        <v>627732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ref="AA616:AA621" si="65">IF(VLOOKUP(H616,DS_131,1,0)=H616,"","x")</f>
        <v/>
      </c>
      <c r="AD616" s="198"/>
    </row>
    <row r="617" spans="1:30" ht="15.75" hidden="1" customHeight="1">
      <c r="A617" s="304" t="str">
        <f>IF(B617&lt;&gt;"",IF(AND(B617&gt;=_TM1,B617&lt;=_TM2,OR(TH!L617="1111",TH!M617="1111")),TH!D617,""),"")</f>
        <v/>
      </c>
      <c r="B617" s="11">
        <f t="shared" si="62"/>
        <v>4</v>
      </c>
      <c r="C617" s="111">
        <f t="shared" si="63"/>
        <v>42466</v>
      </c>
      <c r="D617" s="111" t="s">
        <v>1446</v>
      </c>
      <c r="E617" s="273">
        <v>42466</v>
      </c>
      <c r="F617" s="112" t="s">
        <v>506</v>
      </c>
      <c r="G617" s="310" t="s">
        <v>504</v>
      </c>
      <c r="H617" s="113" t="s">
        <v>505</v>
      </c>
      <c r="I617" s="129">
        <v>254</v>
      </c>
      <c r="J617" s="129">
        <v>6888</v>
      </c>
      <c r="K617" s="201">
        <f>ROUND(I617*J617,0)</f>
        <v>1749552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5"/>
        <v/>
      </c>
      <c r="AD617" s="198"/>
    </row>
    <row r="618" spans="1:30" ht="15.75" hidden="1" customHeight="1">
      <c r="A618" s="304" t="str">
        <f>IF(B618&lt;&gt;"",IF(AND(B618&gt;=_TM1,B618&lt;=_TM2,OR(TH!L618="1111",TH!M618="1111")),TH!D618,""),"")</f>
        <v/>
      </c>
      <c r="B618" s="11">
        <f t="shared" si="62"/>
        <v>4</v>
      </c>
      <c r="C618" s="111">
        <f t="shared" si="63"/>
        <v>42466</v>
      </c>
      <c r="D618" s="111" t="s">
        <v>1446</v>
      </c>
      <c r="E618" s="273">
        <v>42466</v>
      </c>
      <c r="F618" s="112" t="s">
        <v>524</v>
      </c>
      <c r="G618" s="310" t="s">
        <v>504</v>
      </c>
      <c r="H618" s="113" t="s">
        <v>505</v>
      </c>
      <c r="I618" s="129">
        <v>121</v>
      </c>
      <c r="J618" s="129">
        <v>6880</v>
      </c>
      <c r="K618" s="201">
        <f>ROUND(I618*J618,0)</f>
        <v>832480</v>
      </c>
      <c r="L618" s="114" t="s">
        <v>238</v>
      </c>
      <c r="M618" s="114" t="s">
        <v>162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5"/>
        <v/>
      </c>
      <c r="AD618" s="198"/>
    </row>
    <row r="619" spans="1:30" ht="15.75" hidden="1" customHeight="1">
      <c r="A619" s="304" t="str">
        <f>IF(B619&lt;&gt;"",IF(AND(B619&gt;=_TM1,B619&lt;=_TM2,OR(TH!L619="1111",TH!M619="1111")),TH!D619,""),"")</f>
        <v/>
      </c>
      <c r="B619" s="11">
        <f t="shared" si="62"/>
        <v>4</v>
      </c>
      <c r="C619" s="111">
        <f t="shared" si="63"/>
        <v>42466</v>
      </c>
      <c r="D619" s="111" t="s">
        <v>1446</v>
      </c>
      <c r="E619" s="273">
        <v>42466</v>
      </c>
      <c r="F619" s="112" t="s">
        <v>332</v>
      </c>
      <c r="G619" s="310" t="s">
        <v>504</v>
      </c>
      <c r="H619" s="113" t="s">
        <v>505</v>
      </c>
      <c r="I619" s="129"/>
      <c r="J619" s="129"/>
      <c r="K619" s="201">
        <v>320976</v>
      </c>
      <c r="L619" s="114" t="s">
        <v>238</v>
      </c>
      <c r="M619" s="114" t="s">
        <v>278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5"/>
        <v/>
      </c>
      <c r="AD619" s="198"/>
    </row>
    <row r="620" spans="1:30" ht="15.75" hidden="1" customHeight="1">
      <c r="A620" s="304" t="str">
        <f>IF(B620&lt;&gt;"",IF(AND(B620&gt;=_TM1,B620&lt;=_TM2,OR(TH!L620="1111",TH!M620="1111")),TH!D620,""),"")</f>
        <v/>
      </c>
      <c r="B620" s="11">
        <f t="shared" si="62"/>
        <v>4</v>
      </c>
      <c r="C620" s="111">
        <f t="shared" si="63"/>
        <v>42467</v>
      </c>
      <c r="D620" s="111" t="s">
        <v>1447</v>
      </c>
      <c r="E620" s="273">
        <v>42467</v>
      </c>
      <c r="F620" s="112" t="s">
        <v>350</v>
      </c>
      <c r="G620" s="310" t="s">
        <v>507</v>
      </c>
      <c r="H620" s="266" t="s">
        <v>508</v>
      </c>
      <c r="I620" s="131">
        <v>300</v>
      </c>
      <c r="J620" s="129">
        <v>8030</v>
      </c>
      <c r="K620" s="201">
        <f>ROUND(I620*J620,0)</f>
        <v>2409000</v>
      </c>
      <c r="L620" s="114" t="s">
        <v>238</v>
      </c>
      <c r="M620" s="114" t="s">
        <v>162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5"/>
        <v/>
      </c>
      <c r="AD620" s="198"/>
    </row>
    <row r="621" spans="1:30" ht="15.75" hidden="1" customHeight="1">
      <c r="A621" s="304" t="str">
        <f>IF(B621&lt;&gt;"",IF(AND(B621&gt;=_TM1,B621&lt;=_TM2,OR(TH!L621="1111",TH!M621="1111")),TH!D621,""),"")</f>
        <v/>
      </c>
      <c r="B621" s="11">
        <f t="shared" si="62"/>
        <v>4</v>
      </c>
      <c r="C621" s="111">
        <f t="shared" si="63"/>
        <v>42467</v>
      </c>
      <c r="D621" s="111" t="s">
        <v>1447</v>
      </c>
      <c r="E621" s="273">
        <v>42467</v>
      </c>
      <c r="F621" s="112" t="s">
        <v>332</v>
      </c>
      <c r="G621" s="310" t="s">
        <v>507</v>
      </c>
      <c r="H621" s="266" t="s">
        <v>508</v>
      </c>
      <c r="I621" s="129"/>
      <c r="J621" s="129"/>
      <c r="K621" s="201">
        <v>240900</v>
      </c>
      <c r="L621" s="114" t="s">
        <v>238</v>
      </c>
      <c r="M621" s="114" t="s">
        <v>278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 t="str">
        <f t="shared" si="65"/>
        <v/>
      </c>
      <c r="AD621" s="198"/>
    </row>
    <row r="622" spans="1:30" ht="15.75" hidden="1" customHeight="1">
      <c r="A622" s="304" t="str">
        <f>IF(B622&lt;&gt;"",IF(AND(B622&gt;=_TM1,B622&lt;=_TM2,OR(TH!L622="1111",TH!M622="1111")),TH!D622,""),"")</f>
        <v/>
      </c>
      <c r="B622" s="11">
        <f t="shared" si="62"/>
        <v>4</v>
      </c>
      <c r="C622" s="111">
        <f t="shared" si="63"/>
        <v>42468</v>
      </c>
      <c r="D622" s="111" t="s">
        <v>704</v>
      </c>
      <c r="E622" s="410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80000000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hidden="1" customHeight="1">
      <c r="A623" s="304" t="str">
        <f>IF(B623&lt;&gt;"",IF(AND(B623&gt;=_TM1,B623&lt;=_TM2,OR(TH!L623="1111",TH!M623="1111")),TH!D623,""),"")</f>
        <v/>
      </c>
      <c r="B623" s="11">
        <f t="shared" si="62"/>
        <v>4</v>
      </c>
      <c r="C623" s="111">
        <f t="shared" si="63"/>
        <v>42468</v>
      </c>
      <c r="D623" s="111" t="s">
        <v>704</v>
      </c>
      <c r="E623" s="410">
        <v>42468</v>
      </c>
      <c r="F623" s="112" t="s">
        <v>708</v>
      </c>
      <c r="G623" s="310" t="s">
        <v>705</v>
      </c>
      <c r="H623" s="113" t="s">
        <v>531</v>
      </c>
      <c r="I623" s="129"/>
      <c r="J623" s="129"/>
      <c r="K623" s="13">
        <v>83977000</v>
      </c>
      <c r="L623" s="114" t="s">
        <v>24</v>
      </c>
      <c r="M623" s="114" t="s">
        <v>238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/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hidden="1" customHeight="1">
      <c r="A624" s="304" t="str">
        <f>IF(B624&lt;&gt;"",IF(AND(B624&gt;=_TM1,B624&lt;=_TM2,OR(TH!L624="1111",TH!M624="1111")),TH!D624,""),"")</f>
        <v/>
      </c>
      <c r="B624" s="11">
        <f t="shared" si="62"/>
        <v>4</v>
      </c>
      <c r="C624" s="111">
        <f t="shared" si="63"/>
        <v>42468</v>
      </c>
      <c r="D624" s="111" t="s">
        <v>2108</v>
      </c>
      <c r="E624" s="410">
        <v>42468</v>
      </c>
      <c r="F624" s="112" t="s">
        <v>712</v>
      </c>
      <c r="G624" s="310" t="s">
        <v>705</v>
      </c>
      <c r="H624" s="4" t="s">
        <v>706</v>
      </c>
      <c r="I624" s="129"/>
      <c r="J624" s="129"/>
      <c r="K624" s="13">
        <v>163977000</v>
      </c>
      <c r="L624" s="114" t="s">
        <v>45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>x</v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/>
      <c r="AA624" s="198"/>
    </row>
    <row r="625" spans="1:30" ht="15.75" hidden="1" customHeight="1">
      <c r="A625" s="304" t="str">
        <f>IF(B625&lt;&gt;"",IF(AND(B625&gt;=_TM1,B625&lt;=_TM2,OR(TH!L625="1111",TH!M625="1111")),TH!D625,""),"")</f>
        <v/>
      </c>
      <c r="B625" s="11">
        <f t="shared" si="62"/>
        <v>4</v>
      </c>
      <c r="C625" s="111">
        <f t="shared" si="63"/>
        <v>42469</v>
      </c>
      <c r="D625" s="111" t="s">
        <v>711</v>
      </c>
      <c r="E625" s="410">
        <v>42469</v>
      </c>
      <c r="F625" s="112" t="s">
        <v>714</v>
      </c>
      <c r="G625" s="310" t="s">
        <v>705</v>
      </c>
      <c r="H625" s="4"/>
      <c r="I625" s="129"/>
      <c r="J625" s="129"/>
      <c r="K625" s="201">
        <v>50000</v>
      </c>
      <c r="L625" s="114" t="s">
        <v>81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hidden="1" customHeight="1">
      <c r="A626" s="304" t="str">
        <f>IF(B626&lt;&gt;"",IF(AND(B626&gt;=_TM1,B626&lt;=_TM2,OR(TH!L626="1111",TH!M626="1111")),TH!D626,""),"")</f>
        <v/>
      </c>
      <c r="B626" s="11">
        <f t="shared" si="62"/>
        <v>4</v>
      </c>
      <c r="C626" s="111">
        <f t="shared" si="63"/>
        <v>42469</v>
      </c>
      <c r="D626" s="111" t="s">
        <v>711</v>
      </c>
      <c r="E626" s="410">
        <v>42469</v>
      </c>
      <c r="F626" s="112" t="s">
        <v>715</v>
      </c>
      <c r="G626" s="310" t="s">
        <v>705</v>
      </c>
      <c r="H626" s="4"/>
      <c r="I626" s="129"/>
      <c r="J626" s="129"/>
      <c r="K626" s="201">
        <v>5000</v>
      </c>
      <c r="L626" s="14" t="s">
        <v>9</v>
      </c>
      <c r="M626" s="114" t="s">
        <v>24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>
        <v>2</v>
      </c>
      <c r="AA626" s="198"/>
    </row>
    <row r="627" spans="1:30" ht="15.75" hidden="1" customHeight="1">
      <c r="A627" s="304" t="str">
        <f>IF(B627&lt;&gt;"",IF(AND(B627&gt;=_TM1,B627&lt;=_TM2,OR(TH!L627="1111",TH!M627="1111")),TH!D627,""),"")</f>
        <v/>
      </c>
      <c r="B627" s="11">
        <f t="shared" si="62"/>
        <v>4</v>
      </c>
      <c r="C627" s="111">
        <f t="shared" si="63"/>
        <v>42472</v>
      </c>
      <c r="D627" s="111" t="s">
        <v>1448</v>
      </c>
      <c r="E627" s="273">
        <v>42472</v>
      </c>
      <c r="F627" s="112" t="s">
        <v>510</v>
      </c>
      <c r="G627" s="310" t="s">
        <v>509</v>
      </c>
      <c r="H627" s="113" t="s">
        <v>499</v>
      </c>
      <c r="I627" s="129">
        <v>474</v>
      </c>
      <c r="J627" s="129">
        <v>10078</v>
      </c>
      <c r="K627" s="201">
        <f>ROUND(I627*J627,0)</f>
        <v>4776972</v>
      </c>
      <c r="L627" s="114" t="s">
        <v>238</v>
      </c>
      <c r="M627" s="114" t="s">
        <v>162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ref="AA627:AA647" si="66">IF(VLOOKUP(H627,DS_131,1,0)=H627,"","x")</f>
        <v/>
      </c>
      <c r="AD627" s="198"/>
    </row>
    <row r="628" spans="1:30" ht="15.75" hidden="1" customHeight="1">
      <c r="A628" s="304" t="str">
        <f>IF(B628&lt;&gt;"",IF(AND(B628&gt;=_TM1,B628&lt;=_TM2,OR(TH!L628="1111",TH!M628="1111")),TH!D628,""),"")</f>
        <v/>
      </c>
      <c r="B628" s="11">
        <f t="shared" si="62"/>
        <v>4</v>
      </c>
      <c r="C628" s="111">
        <f t="shared" si="63"/>
        <v>42472</v>
      </c>
      <c r="D628" s="111" t="s">
        <v>1448</v>
      </c>
      <c r="E628" s="273">
        <v>42472</v>
      </c>
      <c r="F628" s="112" t="s">
        <v>332</v>
      </c>
      <c r="G628" s="310" t="s">
        <v>509</v>
      </c>
      <c r="H628" s="113" t="s">
        <v>499</v>
      </c>
      <c r="I628" s="130"/>
      <c r="J628" s="130"/>
      <c r="K628" s="201">
        <v>477697</v>
      </c>
      <c r="L628" s="114" t="s">
        <v>238</v>
      </c>
      <c r="M628" s="114" t="s">
        <v>278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6"/>
        <v/>
      </c>
      <c r="AD628" s="198"/>
    </row>
    <row r="629" spans="1:30" ht="15.75" hidden="1" customHeight="1">
      <c r="A629" s="304" t="str">
        <f>IF(B629&lt;&gt;"",IF(AND(B629&gt;=_TM1,B629&lt;=_TM2,OR(TH!L629="1111",TH!M629="1111")),TH!D629,""),"")</f>
        <v/>
      </c>
      <c r="B629" s="11">
        <f t="shared" si="62"/>
        <v>4</v>
      </c>
      <c r="C629" s="111">
        <f t="shared" si="63"/>
        <v>42472</v>
      </c>
      <c r="D629" s="111" t="s">
        <v>1449</v>
      </c>
      <c r="E629" s="273">
        <v>42472</v>
      </c>
      <c r="F629" s="110" t="s">
        <v>322</v>
      </c>
      <c r="G629" s="310" t="s">
        <v>511</v>
      </c>
      <c r="H629" s="113" t="s">
        <v>502</v>
      </c>
      <c r="I629" s="129">
        <v>282</v>
      </c>
      <c r="J629" s="129">
        <v>15000</v>
      </c>
      <c r="K629" s="201">
        <f>ROUND(I629*J629,0)</f>
        <v>4230000</v>
      </c>
      <c r="L629" s="114" t="s">
        <v>238</v>
      </c>
      <c r="M629" s="114" t="s">
        <v>162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6"/>
        <v/>
      </c>
      <c r="AD629" s="198"/>
    </row>
    <row r="630" spans="1:30" s="198" customFormat="1" ht="15.75" hidden="1" customHeight="1">
      <c r="A630" s="304" t="str">
        <f>IF(B630&lt;&gt;"",IF(AND(B630&gt;=_TM1,B630&lt;=_TM2,OR(TH!L630="1111",TH!M630="1111")),TH!D630,""),"")</f>
        <v/>
      </c>
      <c r="B630" s="11">
        <f t="shared" si="62"/>
        <v>4</v>
      </c>
      <c r="C630" s="111">
        <f t="shared" si="63"/>
        <v>42472</v>
      </c>
      <c r="D630" s="111" t="s">
        <v>1449</v>
      </c>
      <c r="E630" s="111">
        <v>42472</v>
      </c>
      <c r="F630" s="110" t="s">
        <v>501</v>
      </c>
      <c r="G630" s="310" t="s">
        <v>511</v>
      </c>
      <c r="H630" s="113" t="s">
        <v>502</v>
      </c>
      <c r="I630" s="130"/>
      <c r="J630" s="130"/>
      <c r="K630" s="201">
        <v>423000</v>
      </c>
      <c r="L630" s="114" t="s">
        <v>238</v>
      </c>
      <c r="M630" s="114" t="s">
        <v>278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6"/>
        <v/>
      </c>
      <c r="AB630" s="122"/>
      <c r="AC630" s="122"/>
    </row>
    <row r="631" spans="1:30" s="198" customFormat="1" ht="15.75" hidden="1" customHeight="1">
      <c r="A631" s="304" t="str">
        <f>IF(B631&lt;&gt;"",IF(AND(B631&gt;=_TM1,B631&lt;=_TM2,OR(TH!L631="1111",TH!M631="1111")),TH!D631,""),"")</f>
        <v/>
      </c>
      <c r="B631" s="11">
        <f t="shared" si="62"/>
        <v>4</v>
      </c>
      <c r="C631" s="111">
        <f t="shared" si="63"/>
        <v>42472</v>
      </c>
      <c r="D631" s="111" t="s">
        <v>1450</v>
      </c>
      <c r="E631" s="111">
        <v>42472</v>
      </c>
      <c r="F631" s="110" t="s">
        <v>322</v>
      </c>
      <c r="G631" s="310" t="s">
        <v>512</v>
      </c>
      <c r="H631" s="113" t="s">
        <v>502</v>
      </c>
      <c r="I631" s="130">
        <v>282</v>
      </c>
      <c r="J631" s="130">
        <v>15000</v>
      </c>
      <c r="K631" s="201">
        <f>ROUND(I631*J631,0)</f>
        <v>4230000</v>
      </c>
      <c r="L631" s="114" t="s">
        <v>238</v>
      </c>
      <c r="M631" s="114" t="s">
        <v>162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6"/>
        <v/>
      </c>
      <c r="AB631" s="122"/>
      <c r="AC631" s="122"/>
    </row>
    <row r="632" spans="1:30" s="198" customFormat="1" ht="15.75" hidden="1" customHeight="1">
      <c r="A632" s="304" t="str">
        <f>IF(B632&lt;&gt;"",IF(AND(B632&gt;=_TM1,B632&lt;=_TM2,OR(TH!L632="1111",TH!M632="1111")),TH!D632,""),"")</f>
        <v/>
      </c>
      <c r="B632" s="11">
        <f t="shared" si="62"/>
        <v>4</v>
      </c>
      <c r="C632" s="111">
        <f t="shared" si="63"/>
        <v>42472</v>
      </c>
      <c r="D632" s="111" t="s">
        <v>1450</v>
      </c>
      <c r="E632" s="111">
        <v>42472</v>
      </c>
      <c r="F632" s="110" t="s">
        <v>501</v>
      </c>
      <c r="G632" s="310" t="s">
        <v>512</v>
      </c>
      <c r="H632" s="113" t="s">
        <v>502</v>
      </c>
      <c r="I632" s="129"/>
      <c r="J632" s="129"/>
      <c r="K632" s="201">
        <v>423000</v>
      </c>
      <c r="L632" s="114" t="s">
        <v>238</v>
      </c>
      <c r="M632" s="114" t="s">
        <v>278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/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6"/>
        <v/>
      </c>
      <c r="AB632" s="122"/>
      <c r="AC632" s="122"/>
    </row>
    <row r="633" spans="1:30" s="198" customFormat="1" ht="15.75" hidden="1" customHeight="1">
      <c r="A633" s="304" t="str">
        <f>IF(B633&lt;&gt;"",IF(AND(B633&gt;=_TM1,B633&lt;=_TM2,OR(TH!L633="1111",TH!M633="1111")),TH!D633,""),"")</f>
        <v/>
      </c>
      <c r="B633" s="11">
        <f t="shared" si="62"/>
        <v>4</v>
      </c>
      <c r="C633" s="111">
        <f t="shared" si="63"/>
        <v>42472</v>
      </c>
      <c r="D633" s="111" t="s">
        <v>2109</v>
      </c>
      <c r="E633" s="111">
        <v>42472</v>
      </c>
      <c r="F633" s="110" t="s">
        <v>708</v>
      </c>
      <c r="G633" s="310" t="s">
        <v>2097</v>
      </c>
      <c r="H633" s="113" t="s">
        <v>502</v>
      </c>
      <c r="I633" s="129"/>
      <c r="J633" s="129"/>
      <c r="K633" s="201">
        <v>9306000</v>
      </c>
      <c r="L633" s="114" t="s">
        <v>45</v>
      </c>
      <c r="M633" s="114" t="s">
        <v>238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>x</v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6"/>
        <v/>
      </c>
      <c r="AB633" s="122"/>
      <c r="AC633" s="122"/>
    </row>
    <row r="634" spans="1:30" s="198" customFormat="1" ht="15.75" hidden="1" customHeight="1">
      <c r="A634" s="304" t="str">
        <f>IF(B634&lt;&gt;"",IF(AND(B634&gt;=_TM1,B634&lt;=_TM2,OR(TH!L634="1111",TH!M634="1111")),TH!D634,""),"")</f>
        <v/>
      </c>
      <c r="B634" s="11">
        <f t="shared" si="62"/>
        <v>4</v>
      </c>
      <c r="C634" s="111">
        <f t="shared" si="63"/>
        <v>42474</v>
      </c>
      <c r="D634" s="111" t="s">
        <v>1451</v>
      </c>
      <c r="E634" s="111">
        <v>42474</v>
      </c>
      <c r="F634" s="110" t="s">
        <v>322</v>
      </c>
      <c r="G634" s="310" t="s">
        <v>513</v>
      </c>
      <c r="H634" s="113" t="s">
        <v>502</v>
      </c>
      <c r="I634" s="130">
        <v>282</v>
      </c>
      <c r="J634" s="130">
        <v>15000</v>
      </c>
      <c r="K634" s="201">
        <f>ROUND(I634*J634,0)</f>
        <v>4230000</v>
      </c>
      <c r="L634" s="114" t="s">
        <v>238</v>
      </c>
      <c r="M634" s="114" t="s">
        <v>162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6"/>
        <v/>
      </c>
      <c r="AB634" s="122"/>
      <c r="AC634" s="122"/>
    </row>
    <row r="635" spans="1:30" s="198" customFormat="1" ht="15.75" hidden="1" customHeight="1">
      <c r="A635" s="304" t="str">
        <f>IF(B635&lt;&gt;"",IF(AND(B635&gt;=_TM1,B635&lt;=_TM2,OR(TH!L635="1111",TH!M635="1111")),TH!D635,""),"")</f>
        <v/>
      </c>
      <c r="B635" s="11">
        <f t="shared" si="62"/>
        <v>4</v>
      </c>
      <c r="C635" s="111">
        <f t="shared" si="63"/>
        <v>42474</v>
      </c>
      <c r="D635" s="111" t="s">
        <v>1451</v>
      </c>
      <c r="E635" s="111">
        <v>42474</v>
      </c>
      <c r="F635" s="110" t="s">
        <v>501</v>
      </c>
      <c r="G635" s="310" t="s">
        <v>513</v>
      </c>
      <c r="H635" s="113" t="s">
        <v>502</v>
      </c>
      <c r="I635" s="129"/>
      <c r="J635" s="129"/>
      <c r="K635" s="201">
        <v>423000</v>
      </c>
      <c r="L635" s="114" t="s">
        <v>238</v>
      </c>
      <c r="M635" s="114" t="s">
        <v>278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6"/>
        <v/>
      </c>
      <c r="AB635" s="122"/>
      <c r="AC635" s="122"/>
    </row>
    <row r="636" spans="1:30" s="198" customFormat="1" ht="15.75" hidden="1" customHeight="1">
      <c r="A636" s="304" t="str">
        <f>IF(B636&lt;&gt;"",IF(AND(B636&gt;=_TM1,B636&lt;=_TM2,OR(TH!L636="1111",TH!M636="1111")),TH!D636,""),"")</f>
        <v/>
      </c>
      <c r="B636" s="11">
        <f t="shared" si="62"/>
        <v>4</v>
      </c>
      <c r="C636" s="111">
        <f t="shared" si="63"/>
        <v>42474</v>
      </c>
      <c r="D636" s="111" t="s">
        <v>1452</v>
      </c>
      <c r="E636" s="111">
        <v>42474</v>
      </c>
      <c r="F636" s="110" t="s">
        <v>322</v>
      </c>
      <c r="G636" s="310" t="s">
        <v>514</v>
      </c>
      <c r="H636" s="113" t="s">
        <v>502</v>
      </c>
      <c r="I636" s="129">
        <v>280</v>
      </c>
      <c r="J636" s="129">
        <v>15000</v>
      </c>
      <c r="K636" s="201">
        <f>ROUND(I636*J636,0)</f>
        <v>4200000</v>
      </c>
      <c r="L636" s="114" t="s">
        <v>238</v>
      </c>
      <c r="M636" s="114" t="s">
        <v>162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6"/>
        <v/>
      </c>
      <c r="AB636" s="122"/>
      <c r="AC636" s="122"/>
    </row>
    <row r="637" spans="1:30" s="198" customFormat="1" ht="15.75" hidden="1" customHeight="1">
      <c r="A637" s="304" t="str">
        <f>IF(B637&lt;&gt;"",IF(AND(B637&gt;=_TM1,B637&lt;=_TM2,OR(TH!L637="1111",TH!M637="1111")),TH!D637,""),"")</f>
        <v/>
      </c>
      <c r="B637" s="11">
        <f t="shared" si="62"/>
        <v>4</v>
      </c>
      <c r="C637" s="111">
        <f t="shared" si="63"/>
        <v>42474</v>
      </c>
      <c r="D637" s="111" t="s">
        <v>1452</v>
      </c>
      <c r="E637" s="111">
        <v>42474</v>
      </c>
      <c r="F637" s="110" t="s">
        <v>501</v>
      </c>
      <c r="G637" s="310" t="s">
        <v>514</v>
      </c>
      <c r="H637" s="113" t="s">
        <v>502</v>
      </c>
      <c r="I637" s="129"/>
      <c r="J637" s="129"/>
      <c r="K637" s="201">
        <v>420000</v>
      </c>
      <c r="L637" s="114" t="s">
        <v>238</v>
      </c>
      <c r="M637" s="114" t="s">
        <v>278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/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6"/>
        <v/>
      </c>
      <c r="AB637" s="122"/>
      <c r="AC637" s="122"/>
    </row>
    <row r="638" spans="1:30" s="198" customFormat="1" ht="15.75" hidden="1" customHeight="1">
      <c r="A638" s="304" t="str">
        <f>IF(B638&lt;&gt;"",IF(AND(B638&gt;=_TM1,B638&lt;=_TM2,OR(TH!L638="1111",TH!M638="1111")),TH!D638,""),"")</f>
        <v/>
      </c>
      <c r="B638" s="11">
        <f t="shared" si="62"/>
        <v>4</v>
      </c>
      <c r="C638" s="111">
        <f t="shared" si="63"/>
        <v>42474</v>
      </c>
      <c r="D638" s="111" t="s">
        <v>2111</v>
      </c>
      <c r="E638" s="111">
        <v>42474</v>
      </c>
      <c r="F638" s="110" t="s">
        <v>708</v>
      </c>
      <c r="G638" s="310" t="s">
        <v>2098</v>
      </c>
      <c r="H638" s="113" t="s">
        <v>502</v>
      </c>
      <c r="I638" s="129"/>
      <c r="J638" s="129"/>
      <c r="K638" s="201">
        <f>SUM(K634:K637)</f>
        <v>9273000</v>
      </c>
      <c r="L638" s="114" t="s">
        <v>45</v>
      </c>
      <c r="M638" s="114" t="s">
        <v>238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>x</v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6"/>
        <v/>
      </c>
      <c r="AB638" s="122"/>
      <c r="AC638" s="122"/>
    </row>
    <row r="639" spans="1:30" s="198" customFormat="1" ht="15.75" hidden="1" customHeight="1">
      <c r="A639" s="304" t="str">
        <f>IF(B639&lt;&gt;"",IF(AND(B639&gt;=_TM1,B639&lt;=_TM2,OR(TH!L639="1111",TH!M639="1111")),TH!D639,""),"")</f>
        <v/>
      </c>
      <c r="B639" s="11">
        <f t="shared" si="62"/>
        <v>4</v>
      </c>
      <c r="C639" s="111">
        <f t="shared" si="63"/>
        <v>42475</v>
      </c>
      <c r="D639" s="111" t="s">
        <v>1453</v>
      </c>
      <c r="E639" s="111">
        <v>42475</v>
      </c>
      <c r="F639" s="110" t="s">
        <v>322</v>
      </c>
      <c r="G639" s="310" t="s">
        <v>515</v>
      </c>
      <c r="H639" s="113" t="s">
        <v>502</v>
      </c>
      <c r="I639" s="129">
        <v>275</v>
      </c>
      <c r="J639" s="129">
        <v>15000</v>
      </c>
      <c r="K639" s="201">
        <f>ROUND(I639*J639,0)</f>
        <v>4125000</v>
      </c>
      <c r="L639" s="114" t="s">
        <v>238</v>
      </c>
      <c r="M639" s="114" t="s">
        <v>162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6"/>
        <v/>
      </c>
      <c r="AB639" s="122"/>
      <c r="AC639" s="122"/>
    </row>
    <row r="640" spans="1:30" s="198" customFormat="1" ht="15.75" hidden="1" customHeight="1">
      <c r="A640" s="304" t="str">
        <f>IF(B640&lt;&gt;"",IF(AND(B640&gt;=_TM1,B640&lt;=_TM2,OR(TH!L640="1111",TH!M640="1111")),TH!D640,""),"")</f>
        <v/>
      </c>
      <c r="B640" s="11">
        <f t="shared" si="62"/>
        <v>4</v>
      </c>
      <c r="C640" s="111">
        <f t="shared" si="63"/>
        <v>42475</v>
      </c>
      <c r="D640" s="111" t="s">
        <v>1453</v>
      </c>
      <c r="E640" s="111">
        <v>42475</v>
      </c>
      <c r="F640" s="110" t="s">
        <v>501</v>
      </c>
      <c r="G640" s="310" t="s">
        <v>515</v>
      </c>
      <c r="H640" s="113" t="s">
        <v>502</v>
      </c>
      <c r="I640" s="129"/>
      <c r="J640" s="129"/>
      <c r="K640" s="201">
        <v>412500</v>
      </c>
      <c r="L640" s="114" t="s">
        <v>238</v>
      </c>
      <c r="M640" s="114" t="s">
        <v>278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6"/>
        <v/>
      </c>
      <c r="AB640" s="122"/>
      <c r="AC640" s="122"/>
    </row>
    <row r="641" spans="1:30" s="198" customFormat="1" ht="15.75" hidden="1" customHeight="1">
      <c r="A641" s="304" t="str">
        <f>IF(B641&lt;&gt;"",IF(AND(B641&gt;=_TM1,B641&lt;=_TM2,OR(TH!L641="1111",TH!M641="1111")),TH!D641,""),"")</f>
        <v/>
      </c>
      <c r="B641" s="11">
        <f t="shared" si="62"/>
        <v>4</v>
      </c>
      <c r="C641" s="111">
        <f t="shared" si="63"/>
        <v>42475</v>
      </c>
      <c r="D641" s="111" t="s">
        <v>1454</v>
      </c>
      <c r="E641" s="111">
        <v>42475</v>
      </c>
      <c r="F641" s="110" t="s">
        <v>322</v>
      </c>
      <c r="G641" s="310" t="s">
        <v>516</v>
      </c>
      <c r="H641" s="113" t="s">
        <v>502</v>
      </c>
      <c r="I641" s="129">
        <v>291</v>
      </c>
      <c r="J641" s="129">
        <v>15000</v>
      </c>
      <c r="K641" s="201">
        <f>ROUND(I641*J641,0)</f>
        <v>4365000</v>
      </c>
      <c r="L641" s="114" t="s">
        <v>238</v>
      </c>
      <c r="M641" s="114" t="s">
        <v>162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6"/>
        <v/>
      </c>
      <c r="AB641" s="122"/>
      <c r="AC641" s="122"/>
    </row>
    <row r="642" spans="1:30" s="198" customFormat="1" ht="15.75" hidden="1" customHeight="1">
      <c r="A642" s="304" t="str">
        <f>IF(B642&lt;&gt;"",IF(AND(B642&gt;=_TM1,B642&lt;=_TM2,OR(TH!L642="1111",TH!M642="1111")),TH!D642,""),"")</f>
        <v/>
      </c>
      <c r="B642" s="11">
        <f t="shared" si="62"/>
        <v>4</v>
      </c>
      <c r="C642" s="111">
        <f t="shared" si="63"/>
        <v>42475</v>
      </c>
      <c r="D642" s="111" t="s">
        <v>1454</v>
      </c>
      <c r="E642" s="111">
        <v>42475</v>
      </c>
      <c r="F642" s="110" t="s">
        <v>501</v>
      </c>
      <c r="G642" s="310" t="s">
        <v>516</v>
      </c>
      <c r="H642" s="113" t="s">
        <v>502</v>
      </c>
      <c r="I642" s="129"/>
      <c r="J642" s="129"/>
      <c r="K642" s="201">
        <v>436500</v>
      </c>
      <c r="L642" s="114" t="s">
        <v>238</v>
      </c>
      <c r="M642" s="114" t="s">
        <v>278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6"/>
        <v/>
      </c>
      <c r="AB642" s="122"/>
      <c r="AC642" s="122"/>
    </row>
    <row r="643" spans="1:30" s="198" customFormat="1" ht="15.75" hidden="1" customHeight="1">
      <c r="A643" s="304" t="str">
        <f>IF(B643&lt;&gt;"",IF(AND(B643&gt;=_TM1,B643&lt;=_TM2,OR(TH!L643="1111",TH!M643="1111")),TH!D643,""),"")</f>
        <v/>
      </c>
      <c r="B643" s="11">
        <f t="shared" si="62"/>
        <v>4</v>
      </c>
      <c r="C643" s="111">
        <f t="shared" si="63"/>
        <v>42475</v>
      </c>
      <c r="D643" s="111" t="s">
        <v>1455</v>
      </c>
      <c r="E643" s="111">
        <v>42475</v>
      </c>
      <c r="F643" s="110" t="s">
        <v>322</v>
      </c>
      <c r="G643" s="310" t="s">
        <v>517</v>
      </c>
      <c r="H643" s="113" t="s">
        <v>502</v>
      </c>
      <c r="I643" s="129">
        <v>300</v>
      </c>
      <c r="J643" s="129">
        <v>15000</v>
      </c>
      <c r="K643" s="201">
        <f>ROUND(I643*J643,0)</f>
        <v>4500000</v>
      </c>
      <c r="L643" s="114" t="s">
        <v>238</v>
      </c>
      <c r="M643" s="114" t="s">
        <v>162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6"/>
        <v/>
      </c>
      <c r="AB643" s="122"/>
      <c r="AC643" s="122"/>
      <c r="AD643" s="122"/>
    </row>
    <row r="644" spans="1:30" s="198" customFormat="1" ht="15.75" hidden="1" customHeight="1">
      <c r="A644" s="304" t="str">
        <f>IF(B644&lt;&gt;"",IF(AND(B644&gt;=_TM1,B644&lt;=_TM2,OR(TH!L644="1111",TH!M644="1111")),TH!D644,""),"")</f>
        <v/>
      </c>
      <c r="B644" s="11">
        <f t="shared" si="62"/>
        <v>4</v>
      </c>
      <c r="C644" s="111">
        <f t="shared" si="63"/>
        <v>42475</v>
      </c>
      <c r="D644" s="111" t="s">
        <v>1455</v>
      </c>
      <c r="E644" s="111">
        <v>42475</v>
      </c>
      <c r="F644" s="110" t="s">
        <v>501</v>
      </c>
      <c r="G644" s="310" t="s">
        <v>517</v>
      </c>
      <c r="H644" s="113" t="s">
        <v>502</v>
      </c>
      <c r="I644" s="129"/>
      <c r="J644" s="129"/>
      <c r="K644" s="201">
        <v>450000</v>
      </c>
      <c r="L644" s="114" t="s">
        <v>238</v>
      </c>
      <c r="M644" s="114" t="s">
        <v>278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6"/>
        <v/>
      </c>
      <c r="AB644" s="122"/>
      <c r="AC644" s="122"/>
      <c r="AD644" s="122"/>
    </row>
    <row r="645" spans="1:30" s="198" customFormat="1" ht="15.75" hidden="1" customHeight="1">
      <c r="A645" s="304" t="str">
        <f>IF(B645&lt;&gt;"",IF(AND(B645&gt;=_TM1,B645&lt;=_TM2,OR(TH!L645="1111",TH!M645="1111")),TH!D645,""),"")</f>
        <v/>
      </c>
      <c r="B645" s="11">
        <f t="shared" si="62"/>
        <v>4</v>
      </c>
      <c r="C645" s="111">
        <f t="shared" si="63"/>
        <v>42475</v>
      </c>
      <c r="D645" s="111" t="s">
        <v>1456</v>
      </c>
      <c r="E645" s="111">
        <v>42475</v>
      </c>
      <c r="F645" s="110" t="s">
        <v>322</v>
      </c>
      <c r="G645" s="310" t="s">
        <v>518</v>
      </c>
      <c r="H645" s="113" t="s">
        <v>502</v>
      </c>
      <c r="I645" s="129">
        <v>253</v>
      </c>
      <c r="J645" s="129">
        <v>15000</v>
      </c>
      <c r="K645" s="201">
        <f>ROUND(I645*J645,0)</f>
        <v>3795000</v>
      </c>
      <c r="L645" s="114" t="s">
        <v>238</v>
      </c>
      <c r="M645" s="114" t="s">
        <v>162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6"/>
        <v/>
      </c>
      <c r="AB645" s="122"/>
      <c r="AC645" s="122"/>
      <c r="AD645" s="122"/>
    </row>
    <row r="646" spans="1:30" s="198" customFormat="1" ht="15.75" hidden="1" customHeight="1">
      <c r="A646" s="304" t="str">
        <f>IF(B646&lt;&gt;"",IF(AND(B646&gt;=_TM1,B646&lt;=_TM2,OR(TH!L646="1111",TH!M646="1111")),TH!D646,""),"")</f>
        <v/>
      </c>
      <c r="B646" s="11">
        <f t="shared" si="62"/>
        <v>4</v>
      </c>
      <c r="C646" s="111">
        <f t="shared" si="63"/>
        <v>42475</v>
      </c>
      <c r="D646" s="111" t="s">
        <v>1456</v>
      </c>
      <c r="E646" s="111">
        <v>42475</v>
      </c>
      <c r="F646" s="110" t="s">
        <v>501</v>
      </c>
      <c r="G646" s="310" t="s">
        <v>518</v>
      </c>
      <c r="H646" s="113" t="s">
        <v>502</v>
      </c>
      <c r="I646" s="129"/>
      <c r="J646" s="129"/>
      <c r="K646" s="201">
        <v>379500</v>
      </c>
      <c r="L646" s="114" t="s">
        <v>238</v>
      </c>
      <c r="M646" s="114" t="s">
        <v>278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/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6"/>
        <v/>
      </c>
      <c r="AB646" s="122"/>
      <c r="AC646" s="122"/>
      <c r="AD646" s="122"/>
    </row>
    <row r="647" spans="1:30" s="198" customFormat="1" ht="15.75" hidden="1" customHeight="1">
      <c r="A647" s="304" t="str">
        <f>IF(B647&lt;&gt;"",IF(AND(B647&gt;=_TM1,B647&lt;=_TM2,OR(TH!L647="1111",TH!M647="1111")),TH!D647,""),"")</f>
        <v/>
      </c>
      <c r="B647" s="11">
        <f t="shared" si="62"/>
        <v>4</v>
      </c>
      <c r="C647" s="111">
        <f t="shared" si="63"/>
        <v>42475</v>
      </c>
      <c r="D647" s="111" t="s">
        <v>2115</v>
      </c>
      <c r="E647" s="111">
        <v>42475</v>
      </c>
      <c r="F647" s="110" t="s">
        <v>708</v>
      </c>
      <c r="G647" s="310" t="s">
        <v>2099</v>
      </c>
      <c r="H647" s="113" t="s">
        <v>502</v>
      </c>
      <c r="I647" s="129"/>
      <c r="J647" s="129"/>
      <c r="K647" s="201">
        <v>18463500</v>
      </c>
      <c r="L647" s="114" t="s">
        <v>45</v>
      </c>
      <c r="M647" s="114" t="s">
        <v>238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>x</v>
      </c>
      <c r="Q647" s="24" t="str">
        <f>IF(AND($M647=$O$7,$B647&lt;'111'!$N$11),"x","")</f>
        <v/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A647" s="198" t="str">
        <f t="shared" si="66"/>
        <v/>
      </c>
      <c r="AB647" s="122"/>
      <c r="AC647" s="122"/>
      <c r="AD647" s="122"/>
    </row>
    <row r="648" spans="1:30" s="198" customFormat="1" ht="15.75" hidden="1" customHeight="1">
      <c r="A648" s="304" t="str">
        <f>IF(B648&lt;&gt;"",IF(AND(B648&gt;=_TM1,B648&lt;=_TM2,OR(TH!L648="1111",TH!M648="1111")),TH!D648,""),"")</f>
        <v/>
      </c>
      <c r="B648" s="11">
        <f t="shared" si="62"/>
        <v>4</v>
      </c>
      <c r="C648" s="111">
        <f t="shared" si="63"/>
        <v>42479</v>
      </c>
      <c r="D648" s="111" t="s">
        <v>2110</v>
      </c>
      <c r="E648" s="106">
        <v>42479</v>
      </c>
      <c r="F648" s="110" t="s">
        <v>707</v>
      </c>
      <c r="G648" s="310" t="s">
        <v>705</v>
      </c>
      <c r="H648" s="4" t="s">
        <v>706</v>
      </c>
      <c r="I648" s="129"/>
      <c r="J648" s="129"/>
      <c r="K648" s="13">
        <v>25000000</v>
      </c>
      <c r="L648" s="114" t="s">
        <v>24</v>
      </c>
      <c r="M648" s="114" t="s">
        <v>45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>x</v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hidden="1" customHeight="1">
      <c r="A649" s="304" t="str">
        <f>IF(B649&lt;&gt;"",IF(AND(B649&gt;=_TM1,B649&lt;=_TM2,OR(TH!L649="1111",TH!M649="1111")),TH!D649,""),"")</f>
        <v/>
      </c>
      <c r="B649" s="11">
        <f t="shared" si="62"/>
        <v>4</v>
      </c>
      <c r="C649" s="111">
        <f t="shared" si="63"/>
        <v>42479</v>
      </c>
      <c r="D649" s="111" t="s">
        <v>711</v>
      </c>
      <c r="E649" s="106">
        <v>42479</v>
      </c>
      <c r="F649" s="112" t="s">
        <v>713</v>
      </c>
      <c r="G649" s="310" t="s">
        <v>705</v>
      </c>
      <c r="H649" s="113" t="s">
        <v>299</v>
      </c>
      <c r="I649" s="129"/>
      <c r="J649" s="129"/>
      <c r="K649" s="13">
        <v>25022000</v>
      </c>
      <c r="L649" s="114" t="s">
        <v>8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/>
      <c r="AB649" s="122"/>
      <c r="AC649" s="122"/>
      <c r="AD649" s="122"/>
    </row>
    <row r="650" spans="1:30" s="198" customFormat="1" ht="15.75" hidden="1" customHeight="1">
      <c r="A650" s="304" t="str">
        <f>IF(B650&lt;&gt;"",IF(AND(B650&gt;=_TM1,B650&lt;=_TM2,OR(TH!L650="1111",TH!M650="1111")),TH!D650,""),"")</f>
        <v/>
      </c>
      <c r="B650" s="11">
        <f t="shared" si="62"/>
        <v>4</v>
      </c>
      <c r="C650" s="111">
        <f t="shared" si="63"/>
        <v>42479</v>
      </c>
      <c r="D650" s="111" t="s">
        <v>711</v>
      </c>
      <c r="E650" s="106">
        <v>42479</v>
      </c>
      <c r="F650" s="110" t="s">
        <v>719</v>
      </c>
      <c r="G650" s="310" t="s">
        <v>705</v>
      </c>
      <c r="H650" s="4"/>
      <c r="I650" s="129"/>
      <c r="J650" s="129"/>
      <c r="K650" s="13">
        <v>20000</v>
      </c>
      <c r="L650" s="114" t="s">
        <v>81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hidden="1" customHeight="1">
      <c r="A651" s="304" t="str">
        <f>IF(B651&lt;&gt;"",IF(AND(B651&gt;=_TM1,B651&lt;=_TM2,OR(TH!L651="1111",TH!M651="1111")),TH!D651,""),"")</f>
        <v/>
      </c>
      <c r="B651" s="11">
        <f t="shared" si="62"/>
        <v>4</v>
      </c>
      <c r="C651" s="111">
        <f t="shared" si="63"/>
        <v>42479</v>
      </c>
      <c r="D651" s="111" t="s">
        <v>711</v>
      </c>
      <c r="E651" s="106">
        <v>42479</v>
      </c>
      <c r="F651" s="110" t="s">
        <v>720</v>
      </c>
      <c r="G651" s="310" t="s">
        <v>705</v>
      </c>
      <c r="H651" s="4"/>
      <c r="I651" s="129"/>
      <c r="J651" s="129"/>
      <c r="K651" s="13">
        <v>2000</v>
      </c>
      <c r="L651" s="14" t="s">
        <v>9</v>
      </c>
      <c r="M651" s="114" t="s">
        <v>24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/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B651" s="122"/>
      <c r="AC651" s="122"/>
      <c r="AD651" s="122"/>
    </row>
    <row r="652" spans="1:30" s="198" customFormat="1" ht="15.75" hidden="1" customHeight="1">
      <c r="A652" s="304" t="str">
        <f>IF(B652&lt;&gt;"",IF(AND(B652&gt;=_TM1,B652&lt;=_TM2,OR(TH!L652="1111",TH!M652="1111")),TH!D652,""),"")</f>
        <v/>
      </c>
      <c r="B652" s="11">
        <f t="shared" si="62"/>
        <v>4</v>
      </c>
      <c r="C652" s="111">
        <f t="shared" si="63"/>
        <v>42479</v>
      </c>
      <c r="D652" s="111" t="s">
        <v>1184</v>
      </c>
      <c r="E652" s="111">
        <v>42479</v>
      </c>
      <c r="F652" s="112" t="s">
        <v>456</v>
      </c>
      <c r="G652" s="310" t="s">
        <v>454</v>
      </c>
      <c r="H652" s="113" t="s">
        <v>455</v>
      </c>
      <c r="I652" s="129"/>
      <c r="J652" s="129"/>
      <c r="K652" s="201">
        <v>344545</v>
      </c>
      <c r="L652" s="202" t="s">
        <v>158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D652" s="122"/>
    </row>
    <row r="653" spans="1:30" s="198" customFormat="1" ht="15.75" hidden="1" customHeight="1">
      <c r="A653" s="304" t="str">
        <f>IF(B653&lt;&gt;"",IF(AND(B653&gt;=_TM1,B653&lt;=_TM2,OR(TH!L653="1111",TH!M653="1111")),TH!D653,""),"")</f>
        <v/>
      </c>
      <c r="B653" s="11">
        <f t="shared" si="62"/>
        <v>4</v>
      </c>
      <c r="C653" s="111">
        <f t="shared" si="63"/>
        <v>42479</v>
      </c>
      <c r="D653" s="111" t="s">
        <v>1184</v>
      </c>
      <c r="E653" s="111">
        <v>42479</v>
      </c>
      <c r="F653" s="112" t="s">
        <v>457</v>
      </c>
      <c r="G653" s="310" t="s">
        <v>454</v>
      </c>
      <c r="H653" s="113" t="s">
        <v>455</v>
      </c>
      <c r="I653" s="129"/>
      <c r="J653" s="129"/>
      <c r="K653" s="201">
        <v>34455</v>
      </c>
      <c r="L653" s="14" t="s">
        <v>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B653" s="122"/>
      <c r="AC653" s="122"/>
      <c r="AD653" s="122"/>
    </row>
    <row r="654" spans="1:30" s="198" customFormat="1" ht="15.75" hidden="1" customHeight="1">
      <c r="A654" s="304" t="str">
        <f>IF(B654&lt;&gt;"",IF(AND(B654&gt;=_TM1,B654&lt;=_TM2,OR(TH!L654="1111",TH!M654="1111")),TH!D654,""),"")</f>
        <v/>
      </c>
      <c r="B654" s="11">
        <f t="shared" si="62"/>
        <v>4</v>
      </c>
      <c r="C654" s="111">
        <f t="shared" si="63"/>
        <v>42480</v>
      </c>
      <c r="D654" s="111" t="s">
        <v>2112</v>
      </c>
      <c r="E654" s="111">
        <v>42480</v>
      </c>
      <c r="F654" s="112" t="s">
        <v>470</v>
      </c>
      <c r="G654" s="310" t="s">
        <v>476</v>
      </c>
      <c r="H654" s="121" t="s">
        <v>475</v>
      </c>
      <c r="I654" s="130"/>
      <c r="J654" s="130"/>
      <c r="K654" s="13">
        <v>1216933</v>
      </c>
      <c r="L654" s="202" t="s">
        <v>239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D654" s="122"/>
    </row>
    <row r="655" spans="1:30" s="198" customFormat="1" ht="15.75" hidden="1" customHeight="1">
      <c r="A655" s="304" t="str">
        <f>IF(B655&lt;&gt;"",IF(AND(B655&gt;=_TM1,B655&lt;=_TM2,OR(TH!L655="1111",TH!M655="1111")),TH!D655,""),"")</f>
        <v/>
      </c>
      <c r="B655" s="11">
        <f t="shared" si="62"/>
        <v>4</v>
      </c>
      <c r="C655" s="111">
        <f t="shared" si="63"/>
        <v>42480</v>
      </c>
      <c r="D655" s="111" t="s">
        <v>2112</v>
      </c>
      <c r="E655" s="111">
        <v>42480</v>
      </c>
      <c r="F655" s="112" t="s">
        <v>471</v>
      </c>
      <c r="G655" s="310" t="s">
        <v>476</v>
      </c>
      <c r="H655" s="121" t="s">
        <v>475</v>
      </c>
      <c r="I655" s="130"/>
      <c r="J655" s="130"/>
      <c r="K655" s="13">
        <v>102202</v>
      </c>
      <c r="L655" s="14" t="s">
        <v>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B655" s="122"/>
      <c r="AD655" s="122"/>
    </row>
    <row r="656" spans="1:30" s="198" customFormat="1" ht="15.75" hidden="1" customHeight="1">
      <c r="A656" s="304" t="str">
        <f>IF(B656&lt;&gt;"",IF(AND(B656&gt;=_TM1,B656&lt;=_TM2,OR(TH!L656="1111",TH!M656="1111")),TH!D656,""),"")</f>
        <v/>
      </c>
      <c r="B656" s="11">
        <f t="shared" si="62"/>
        <v>4</v>
      </c>
      <c r="C656" s="111">
        <f t="shared" si="63"/>
        <v>42480</v>
      </c>
      <c r="D656" s="111" t="s">
        <v>2113</v>
      </c>
      <c r="E656" s="111">
        <v>42480</v>
      </c>
      <c r="F656" s="112" t="s">
        <v>470</v>
      </c>
      <c r="G656" s="310" t="s">
        <v>479</v>
      </c>
      <c r="H656" s="121" t="s">
        <v>478</v>
      </c>
      <c r="I656" s="130"/>
      <c r="J656" s="130"/>
      <c r="K656" s="13">
        <v>510000</v>
      </c>
      <c r="L656" s="202" t="s">
        <v>239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hidden="1" customHeight="1">
      <c r="A657" s="304" t="str">
        <f>IF(B657&lt;&gt;"",IF(AND(B657&gt;=_TM1,B657&lt;=_TM2,OR(TH!L657="1111",TH!M657="1111")),TH!D657,""),"")</f>
        <v/>
      </c>
      <c r="B657" s="11">
        <f t="shared" si="62"/>
        <v>4</v>
      </c>
      <c r="C657" s="111">
        <f t="shared" si="63"/>
        <v>42480</v>
      </c>
      <c r="D657" s="111" t="s">
        <v>2113</v>
      </c>
      <c r="E657" s="111">
        <v>42480</v>
      </c>
      <c r="F657" s="112" t="s">
        <v>471</v>
      </c>
      <c r="G657" s="310" t="s">
        <v>479</v>
      </c>
      <c r="H657" s="121" t="s">
        <v>478</v>
      </c>
      <c r="I657" s="130"/>
      <c r="J657" s="130"/>
      <c r="K657" s="13">
        <v>51000</v>
      </c>
      <c r="L657" s="14" t="s">
        <v>9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D657" s="122"/>
    </row>
    <row r="658" spans="1:30" s="198" customFormat="1" ht="15.75" hidden="1" customHeight="1">
      <c r="A658" s="304" t="str">
        <f>IF(B658&lt;&gt;"",IF(AND(B658&gt;=_TM1,B658&lt;=_TM2,OR(TH!L658="1111",TH!M658="1111")),TH!D658,""),"")</f>
        <v/>
      </c>
      <c r="B658" s="11">
        <f t="shared" si="62"/>
        <v>4</v>
      </c>
      <c r="C658" s="111">
        <f t="shared" si="63"/>
        <v>42480</v>
      </c>
      <c r="D658" s="111" t="s">
        <v>2114</v>
      </c>
      <c r="E658" s="111">
        <v>42480</v>
      </c>
      <c r="F658" s="112" t="s">
        <v>481</v>
      </c>
      <c r="G658" s="310" t="s">
        <v>483</v>
      </c>
      <c r="H658" s="121" t="s">
        <v>484</v>
      </c>
      <c r="I658" s="130"/>
      <c r="J658" s="130"/>
      <c r="K658" s="13">
        <v>2171818</v>
      </c>
      <c r="L658" s="114" t="s">
        <v>81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hidden="1" customHeight="1">
      <c r="A659" s="304" t="str">
        <f>IF(B659&lt;&gt;"",IF(AND(B659&gt;=_TM1,B659&lt;=_TM2,OR(TH!L659="1111",TH!M659="1111")),TH!D659,""),"")</f>
        <v/>
      </c>
      <c r="B659" s="11">
        <f t="shared" si="62"/>
        <v>4</v>
      </c>
      <c r="C659" s="111">
        <f t="shared" si="63"/>
        <v>42480</v>
      </c>
      <c r="D659" s="111" t="s">
        <v>2114</v>
      </c>
      <c r="E659" s="111">
        <v>42480</v>
      </c>
      <c r="F659" s="112" t="s">
        <v>482</v>
      </c>
      <c r="G659" s="310" t="s">
        <v>483</v>
      </c>
      <c r="H659" s="121" t="s">
        <v>484</v>
      </c>
      <c r="I659" s="129"/>
      <c r="J659" s="129"/>
      <c r="K659" s="13">
        <v>217182</v>
      </c>
      <c r="L659" s="14" t="s">
        <v>9</v>
      </c>
      <c r="M659" s="202" t="s">
        <v>45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>x</v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B659" s="122"/>
      <c r="AC659" s="122"/>
      <c r="AD659" s="122"/>
    </row>
    <row r="660" spans="1:30" s="198" customFormat="1" ht="15.75" hidden="1" customHeight="1">
      <c r="A660" s="304" t="str">
        <f>IF(B660&lt;&gt;"",IF(AND(B660&gt;=_TM1,B660&lt;=_TM2,OR(TH!L660="1111",TH!M660="1111")),TH!D660,""),"")</f>
        <v/>
      </c>
      <c r="B660" s="11">
        <f t="shared" si="62"/>
        <v>4</v>
      </c>
      <c r="C660" s="111">
        <f t="shared" si="63"/>
        <v>42480</v>
      </c>
      <c r="D660" s="12" t="s">
        <v>1497</v>
      </c>
      <c r="E660" s="111">
        <v>42480</v>
      </c>
      <c r="F660" s="112" t="s">
        <v>1046</v>
      </c>
      <c r="G660" s="306" t="s">
        <v>351</v>
      </c>
      <c r="H660" s="113" t="s">
        <v>316</v>
      </c>
      <c r="I660" s="129">
        <v>1000</v>
      </c>
      <c r="J660" s="129">
        <v>30875</v>
      </c>
      <c r="K660" s="201">
        <f t="shared" ref="K660:K663" si="67">ROUND(I660*J660,0)</f>
        <v>30875000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hidden="1" customHeight="1">
      <c r="A661" s="304" t="str">
        <f>IF(B661&lt;&gt;"",IF(AND(B661&gt;=_TM1,B661&lt;=_TM2,OR(TH!L661="1111",TH!M661="1111")),TH!D661,""),"")</f>
        <v/>
      </c>
      <c r="B661" s="11">
        <f t="shared" si="62"/>
        <v>4</v>
      </c>
      <c r="C661" s="111">
        <f t="shared" si="63"/>
        <v>42480</v>
      </c>
      <c r="D661" s="12" t="s">
        <v>1497</v>
      </c>
      <c r="E661" s="111">
        <v>42480</v>
      </c>
      <c r="F661" s="112" t="s">
        <v>1047</v>
      </c>
      <c r="G661" s="306" t="s">
        <v>351</v>
      </c>
      <c r="H661" s="113" t="s">
        <v>316</v>
      </c>
      <c r="I661" s="129">
        <v>1100</v>
      </c>
      <c r="J661" s="129">
        <v>31155</v>
      </c>
      <c r="K661" s="201">
        <f t="shared" si="67"/>
        <v>34270500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/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hidden="1" customHeight="1">
      <c r="A662" s="304" t="str">
        <f>IF(B662&lt;&gt;"",IF(AND(B662&gt;=_TM1,B662&lt;=_TM2,OR(TH!L662="1111",TH!M662="1111")),TH!D662,""),"")</f>
        <v/>
      </c>
      <c r="B662" s="11">
        <f t="shared" si="62"/>
        <v>4</v>
      </c>
      <c r="C662" s="111">
        <f t="shared" si="63"/>
        <v>42480</v>
      </c>
      <c r="D662" s="12" t="s">
        <v>1497</v>
      </c>
      <c r="E662" s="111">
        <v>42480</v>
      </c>
      <c r="F662" s="110" t="s">
        <v>322</v>
      </c>
      <c r="G662" s="306" t="s">
        <v>351</v>
      </c>
      <c r="H662" s="113" t="s">
        <v>316</v>
      </c>
      <c r="I662" s="129">
        <v>3500</v>
      </c>
      <c r="J662" s="129">
        <v>14250</v>
      </c>
      <c r="K662" s="201">
        <f t="shared" si="67"/>
        <v>49875000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/>
      </c>
      <c r="W662" s="24" t="str">
        <f>IF(AND(OR(LEFT(TH!L662,2)="15",LEFT(TH!M662,2)="15"),TK!$E$7=TH!F662),"x","")</f>
        <v>x</v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hidden="1" customHeight="1">
      <c r="A663" s="304" t="str">
        <f>IF(B663&lt;&gt;"",IF(AND(B663&gt;=_TM1,B663&lt;=_TM2,OR(TH!L663="1111",TH!M663="1111")),TH!D663,""),"")</f>
        <v/>
      </c>
      <c r="B663" s="11">
        <f t="shared" si="62"/>
        <v>4</v>
      </c>
      <c r="C663" s="111">
        <f t="shared" si="63"/>
        <v>42480</v>
      </c>
      <c r="D663" s="12" t="s">
        <v>1497</v>
      </c>
      <c r="E663" s="111">
        <v>42480</v>
      </c>
      <c r="F663" s="110" t="s">
        <v>321</v>
      </c>
      <c r="G663" s="306" t="s">
        <v>351</v>
      </c>
      <c r="H663" s="113" t="s">
        <v>316</v>
      </c>
      <c r="I663" s="129">
        <v>3200</v>
      </c>
      <c r="J663" s="129">
        <v>15675</v>
      </c>
      <c r="K663" s="201">
        <f t="shared" si="67"/>
        <v>50160000</v>
      </c>
      <c r="L663" s="202" t="s">
        <v>726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>x</v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98" t="str">
        <f>IF(VLOOKUP(F663,NXT!$B$12:$B$973,1,0)=F663,"","x")</f>
        <v/>
      </c>
      <c r="AB663" s="122"/>
      <c r="AC663" s="122"/>
    </row>
    <row r="664" spans="1:30" s="198" customFormat="1" ht="15.75" hidden="1" customHeight="1">
      <c r="A664" s="304" t="str">
        <f>IF(B664&lt;&gt;"",IF(AND(B664&gt;=_TM1,B664&lt;=_TM2,OR(TH!L664="1111",TH!M664="1111")),TH!D664,""),"")</f>
        <v/>
      </c>
      <c r="B664" s="11">
        <f t="shared" ref="B664:B727" si="68">IF(C664&lt;&gt;"",MONTH(C664),"")</f>
        <v>4</v>
      </c>
      <c r="C664" s="111">
        <f t="shared" ref="C664:C727" si="69">E664</f>
        <v>42480</v>
      </c>
      <c r="D664" s="12" t="s">
        <v>1497</v>
      </c>
      <c r="E664" s="111">
        <v>42480</v>
      </c>
      <c r="F664" s="110" t="s">
        <v>318</v>
      </c>
      <c r="G664" s="306" t="s">
        <v>351</v>
      </c>
      <c r="H664" s="113" t="s">
        <v>316</v>
      </c>
      <c r="I664" s="129"/>
      <c r="J664" s="129"/>
      <c r="K664" s="201">
        <v>16518050</v>
      </c>
      <c r="L664" s="14" t="s">
        <v>9</v>
      </c>
      <c r="M664" s="202" t="s">
        <v>8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>
        <v>2</v>
      </c>
      <c r="AA664" s="122"/>
      <c r="AB664" s="122"/>
      <c r="AC664" s="122"/>
    </row>
    <row r="665" spans="1:30" s="198" customFormat="1" ht="15.75" hidden="1" customHeight="1">
      <c r="A665" s="304" t="str">
        <f>IF(B665&lt;&gt;"",IF(AND(B665&gt;=_TM1,B665&lt;=_TM2,OR(TH!L665="1111",TH!M665="1111")),TH!D665,""),"")</f>
        <v/>
      </c>
      <c r="B665" s="11">
        <f t="shared" si="68"/>
        <v>4</v>
      </c>
      <c r="C665" s="111">
        <f t="shared" si="69"/>
        <v>42480</v>
      </c>
      <c r="D665" s="111" t="s">
        <v>1457</v>
      </c>
      <c r="E665" s="111">
        <v>42480</v>
      </c>
      <c r="F665" s="112" t="s">
        <v>443</v>
      </c>
      <c r="G665" s="310" t="s">
        <v>519</v>
      </c>
      <c r="H665" s="113" t="s">
        <v>520</v>
      </c>
      <c r="I665" s="129">
        <v>500</v>
      </c>
      <c r="J665" s="129">
        <v>12170</v>
      </c>
      <c r="K665" s="201">
        <f>ROUND(I665*J665,0)</f>
        <v>6085000</v>
      </c>
      <c r="L665" s="114" t="s">
        <v>238</v>
      </c>
      <c r="M665" s="114" t="s">
        <v>162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ref="AA665:AA673" si="70">IF(VLOOKUP(H665,DS_131,1,0)=H665,"","x")</f>
        <v/>
      </c>
      <c r="AB665" s="122"/>
      <c r="AC665" s="122"/>
      <c r="AD665" s="122"/>
    </row>
    <row r="666" spans="1:30" s="198" customFormat="1" ht="15.75" hidden="1" customHeight="1">
      <c r="A666" s="304" t="str">
        <f>IF(B666&lt;&gt;"",IF(AND(B666&gt;=_TM1,B666&lt;=_TM2,OR(TH!L666="1111",TH!M666="1111")),TH!D666,""),"")</f>
        <v/>
      </c>
      <c r="B666" s="11">
        <f t="shared" si="68"/>
        <v>4</v>
      </c>
      <c r="C666" s="111">
        <f t="shared" si="69"/>
        <v>42480</v>
      </c>
      <c r="D666" s="111" t="s">
        <v>1457</v>
      </c>
      <c r="E666" s="111">
        <v>42480</v>
      </c>
      <c r="F666" s="112" t="s">
        <v>332</v>
      </c>
      <c r="G666" s="310" t="s">
        <v>519</v>
      </c>
      <c r="H666" s="113" t="s">
        <v>520</v>
      </c>
      <c r="I666" s="129"/>
      <c r="J666" s="129"/>
      <c r="K666" s="201">
        <v>608500</v>
      </c>
      <c r="L666" s="114" t="s">
        <v>238</v>
      </c>
      <c r="M666" s="114" t="s">
        <v>278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/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70"/>
        <v/>
      </c>
      <c r="AB666" s="122"/>
      <c r="AC666" s="122"/>
      <c r="AD666" s="122"/>
    </row>
    <row r="667" spans="1:30" s="198" customFormat="1" ht="15.75" hidden="1" customHeight="1">
      <c r="A667" s="304" t="str">
        <f>IF(B667&lt;&gt;"",IF(AND(B667&gt;=_TM1,B667&lt;=_TM2,OR(TH!L667="1111",TH!M667="1111")),TH!D667,""),"")</f>
        <v/>
      </c>
      <c r="B667" s="11">
        <f t="shared" si="68"/>
        <v>4</v>
      </c>
      <c r="C667" s="111">
        <f t="shared" si="69"/>
        <v>42480</v>
      </c>
      <c r="D667" s="111" t="s">
        <v>2116</v>
      </c>
      <c r="E667" s="111">
        <v>42480</v>
      </c>
      <c r="F667" s="112" t="s">
        <v>708</v>
      </c>
      <c r="G667" s="310" t="s">
        <v>519</v>
      </c>
      <c r="H667" s="113" t="s">
        <v>520</v>
      </c>
      <c r="I667" s="129"/>
      <c r="J667" s="129"/>
      <c r="K667" s="201">
        <v>6693500</v>
      </c>
      <c r="L667" s="114" t="s">
        <v>45</v>
      </c>
      <c r="M667" s="114" t="s">
        <v>238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>x</v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70"/>
        <v/>
      </c>
      <c r="AB667" s="122"/>
      <c r="AC667" s="122"/>
      <c r="AD667" s="122"/>
    </row>
    <row r="668" spans="1:30" s="198" customFormat="1" ht="15.75" hidden="1" customHeight="1">
      <c r="A668" s="304" t="str">
        <f>IF(B668&lt;&gt;"",IF(AND(B668&gt;=_TM1,B668&lt;=_TM2,OR(TH!L668="1111",TH!M668="1111")),TH!D668,""),"")</f>
        <v/>
      </c>
      <c r="B668" s="11">
        <f t="shared" si="68"/>
        <v>4</v>
      </c>
      <c r="C668" s="111">
        <f t="shared" si="69"/>
        <v>42480</v>
      </c>
      <c r="D668" s="111" t="s">
        <v>1458</v>
      </c>
      <c r="E668" s="111">
        <v>42480</v>
      </c>
      <c r="F668" s="112" t="s">
        <v>524</v>
      </c>
      <c r="G668" s="310" t="s">
        <v>523</v>
      </c>
      <c r="H668" s="113" t="s">
        <v>505</v>
      </c>
      <c r="I668" s="129">
        <v>316</v>
      </c>
      <c r="J668" s="129">
        <v>6519</v>
      </c>
      <c r="K668" s="201">
        <f>ROUND(I668*J668,0)</f>
        <v>2060004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70"/>
        <v/>
      </c>
      <c r="AB668" s="122"/>
      <c r="AC668" s="122"/>
      <c r="AD668" s="122"/>
    </row>
    <row r="669" spans="1:30" s="198" customFormat="1" ht="15.75" hidden="1" customHeight="1">
      <c r="A669" s="304" t="str">
        <f>IF(B669&lt;&gt;"",IF(AND(B669&gt;=_TM1,B669&lt;=_TM2,OR(TH!L669="1111",TH!M669="1111")),TH!D669,""),"")</f>
        <v/>
      </c>
      <c r="B669" s="11">
        <f t="shared" si="68"/>
        <v>4</v>
      </c>
      <c r="C669" s="111">
        <f t="shared" si="69"/>
        <v>42480</v>
      </c>
      <c r="D669" s="111" t="s">
        <v>1458</v>
      </c>
      <c r="E669" s="111">
        <v>42480</v>
      </c>
      <c r="F669" s="112" t="s">
        <v>525</v>
      </c>
      <c r="G669" s="310" t="s">
        <v>523</v>
      </c>
      <c r="H669" s="113" t="s">
        <v>505</v>
      </c>
      <c r="I669" s="129">
        <v>259</v>
      </c>
      <c r="J669" s="129">
        <v>4464</v>
      </c>
      <c r="K669" s="201">
        <f>ROUND(I669*J669,0)</f>
        <v>1156176</v>
      </c>
      <c r="L669" s="114" t="s">
        <v>238</v>
      </c>
      <c r="M669" s="114" t="s">
        <v>162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70"/>
        <v/>
      </c>
      <c r="AB669" s="122"/>
      <c r="AC669" s="122"/>
      <c r="AD669" s="122"/>
    </row>
    <row r="670" spans="1:30" s="198" customFormat="1" ht="15.75" hidden="1" customHeight="1">
      <c r="A670" s="304" t="str">
        <f>IF(B670&lt;&gt;"",IF(AND(B670&gt;=_TM1,B670&lt;=_TM2,OR(TH!L670="1111",TH!M670="1111")),TH!D670,""),"")</f>
        <v/>
      </c>
      <c r="B670" s="11">
        <f t="shared" si="68"/>
        <v>4</v>
      </c>
      <c r="C670" s="111">
        <f t="shared" si="69"/>
        <v>42480</v>
      </c>
      <c r="D670" s="111" t="s">
        <v>1458</v>
      </c>
      <c r="E670" s="111">
        <v>42480</v>
      </c>
      <c r="F670" s="112" t="s">
        <v>332</v>
      </c>
      <c r="G670" s="310" t="s">
        <v>523</v>
      </c>
      <c r="H670" s="113" t="s">
        <v>505</v>
      </c>
      <c r="I670" s="129"/>
      <c r="J670" s="129"/>
      <c r="K670" s="201">
        <v>321618</v>
      </c>
      <c r="L670" s="114" t="s">
        <v>238</v>
      </c>
      <c r="M670" s="114" t="s">
        <v>278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70"/>
        <v/>
      </c>
      <c r="AB670" s="122"/>
      <c r="AC670" s="122"/>
      <c r="AD670" s="122"/>
    </row>
    <row r="671" spans="1:30" s="198" customFormat="1" ht="15.75" hidden="1" customHeight="1">
      <c r="A671" s="304" t="str">
        <f>IF(B671&lt;&gt;"",IF(AND(B671&gt;=_TM1,B671&lt;=_TM2,OR(TH!L671="1111",TH!M671="1111")),TH!D671,""),"")</f>
        <v/>
      </c>
      <c r="B671" s="11">
        <f t="shared" si="68"/>
        <v>4</v>
      </c>
      <c r="C671" s="111">
        <f t="shared" si="69"/>
        <v>42481</v>
      </c>
      <c r="D671" s="111" t="s">
        <v>1459</v>
      </c>
      <c r="E671" s="111">
        <v>42481</v>
      </c>
      <c r="F671" s="112" t="s">
        <v>528</v>
      </c>
      <c r="G671" s="310" t="s">
        <v>526</v>
      </c>
      <c r="H671" s="113" t="s">
        <v>527</v>
      </c>
      <c r="I671" s="129">
        <v>1000</v>
      </c>
      <c r="J671" s="129">
        <v>9800</v>
      </c>
      <c r="K671" s="201">
        <f>ROUND(I671*J671,0)</f>
        <v>9800000</v>
      </c>
      <c r="L671" s="114" t="s">
        <v>238</v>
      </c>
      <c r="M671" s="114" t="s">
        <v>162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70"/>
        <v/>
      </c>
      <c r="AB671" s="122"/>
      <c r="AC671" s="122"/>
      <c r="AD671" s="122"/>
    </row>
    <row r="672" spans="1:30" s="198" customFormat="1" ht="15.75" hidden="1" customHeight="1">
      <c r="A672" s="304" t="str">
        <f>IF(B672&lt;&gt;"",IF(AND(B672&gt;=_TM1,B672&lt;=_TM2,OR(TH!L672="1111",TH!M672="1111")),TH!D672,""),"")</f>
        <v/>
      </c>
      <c r="B672" s="11">
        <f t="shared" si="68"/>
        <v>4</v>
      </c>
      <c r="C672" s="111">
        <f t="shared" si="69"/>
        <v>42481</v>
      </c>
      <c r="D672" s="111" t="s">
        <v>1459</v>
      </c>
      <c r="E672" s="111">
        <v>42481</v>
      </c>
      <c r="F672" s="112" t="s">
        <v>332</v>
      </c>
      <c r="G672" s="310" t="s">
        <v>526</v>
      </c>
      <c r="H672" s="113" t="s">
        <v>527</v>
      </c>
      <c r="I672" s="129"/>
      <c r="J672" s="129"/>
      <c r="K672" s="201">
        <v>980000</v>
      </c>
      <c r="L672" s="114" t="s">
        <v>238</v>
      </c>
      <c r="M672" s="114" t="s">
        <v>278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/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70"/>
        <v/>
      </c>
      <c r="AB672" s="122"/>
      <c r="AC672" s="122"/>
      <c r="AD672" s="122"/>
    </row>
    <row r="673" spans="1:30" s="198" customFormat="1" ht="15.75" hidden="1" customHeight="1">
      <c r="A673" s="304" t="str">
        <f>IF(B673&lt;&gt;"",IF(AND(B673&gt;=_TM1,B673&lt;=_TM2,OR(TH!L673="1111",TH!M673="1111")),TH!D673,""),"")</f>
        <v/>
      </c>
      <c r="B673" s="11">
        <f t="shared" si="68"/>
        <v>4</v>
      </c>
      <c r="C673" s="111">
        <f t="shared" si="69"/>
        <v>42481</v>
      </c>
      <c r="D673" s="111" t="s">
        <v>2118</v>
      </c>
      <c r="E673" s="111">
        <v>42481</v>
      </c>
      <c r="F673" s="112" t="s">
        <v>708</v>
      </c>
      <c r="G673" s="310" t="s">
        <v>526</v>
      </c>
      <c r="H673" s="113" t="s">
        <v>527</v>
      </c>
      <c r="I673" s="129"/>
      <c r="J673" s="129"/>
      <c r="K673" s="201">
        <f>K671+K672</f>
        <v>10780000</v>
      </c>
      <c r="L673" s="114" t="s">
        <v>45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>x</v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A673" s="198" t="str">
        <f t="shared" si="70"/>
        <v/>
      </c>
      <c r="AB673" s="122"/>
      <c r="AC673" s="122"/>
      <c r="AD673" s="122"/>
    </row>
    <row r="674" spans="1:30" s="198" customFormat="1" ht="15.75" hidden="1" customHeight="1">
      <c r="A674" s="304" t="str">
        <f>IF(B674&lt;&gt;"",IF(AND(B674&gt;=_TM1,B674&lt;=_TM2,OR(TH!L674="1111",TH!M674="1111")),TH!D674,""),"")</f>
        <v/>
      </c>
      <c r="B674" s="11">
        <f t="shared" si="68"/>
        <v>4</v>
      </c>
      <c r="C674" s="111">
        <f t="shared" si="69"/>
        <v>42482</v>
      </c>
      <c r="D674" s="111" t="s">
        <v>704</v>
      </c>
      <c r="E674" s="106">
        <v>42482</v>
      </c>
      <c r="F674" s="112" t="s">
        <v>708</v>
      </c>
      <c r="G674" s="310" t="s">
        <v>705</v>
      </c>
      <c r="H674" s="113" t="s">
        <v>547</v>
      </c>
      <c r="I674" s="129"/>
      <c r="J674" s="129"/>
      <c r="K674" s="201">
        <v>59245042</v>
      </c>
      <c r="L674" s="114" t="s">
        <v>24</v>
      </c>
      <c r="M674" s="114" t="s">
        <v>238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/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/>
      <c r="AB674" s="122"/>
      <c r="AC674" s="122"/>
      <c r="AD674" s="122"/>
    </row>
    <row r="675" spans="1:30" s="198" customFormat="1" ht="15.75" hidden="1" customHeight="1">
      <c r="A675" s="304" t="str">
        <f>IF(B675&lt;&gt;"",IF(AND(B675&gt;=_TM1,B675&lt;=_TM2,OR(TH!L675="1111",TH!M675="1111")),TH!D675,""),"")</f>
        <v/>
      </c>
      <c r="B675" s="11">
        <f t="shared" si="68"/>
        <v>4</v>
      </c>
      <c r="C675" s="111">
        <f t="shared" si="69"/>
        <v>42482</v>
      </c>
      <c r="D675" s="111" t="s">
        <v>2117</v>
      </c>
      <c r="E675" s="111">
        <v>42482</v>
      </c>
      <c r="F675" s="112" t="s">
        <v>468</v>
      </c>
      <c r="G675" s="310" t="s">
        <v>474</v>
      </c>
      <c r="H675" s="113" t="s">
        <v>467</v>
      </c>
      <c r="I675" s="129"/>
      <c r="J675" s="129"/>
      <c r="K675" s="13">
        <v>1836000</v>
      </c>
      <c r="L675" s="114" t="s">
        <v>81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B675" s="122"/>
      <c r="AC675" s="122"/>
      <c r="AD675" s="122"/>
    </row>
    <row r="676" spans="1:30" s="198" customFormat="1" ht="15.75" hidden="1" customHeight="1">
      <c r="A676" s="304" t="str">
        <f>IF(B676&lt;&gt;"",IF(AND(B676&gt;=_TM1,B676&lt;=_TM2,OR(TH!L676="1111",TH!M676="1111")),TH!D676,""),"")</f>
        <v/>
      </c>
      <c r="B676" s="11">
        <f t="shared" si="68"/>
        <v>4</v>
      </c>
      <c r="C676" s="111">
        <f t="shared" si="69"/>
        <v>42482</v>
      </c>
      <c r="D676" s="111" t="s">
        <v>2117</v>
      </c>
      <c r="E676" s="111">
        <v>42482</v>
      </c>
      <c r="F676" s="112" t="s">
        <v>469</v>
      </c>
      <c r="G676" s="310" t="s">
        <v>474</v>
      </c>
      <c r="H676" s="113" t="s">
        <v>467</v>
      </c>
      <c r="I676" s="129"/>
      <c r="J676" s="129"/>
      <c r="K676" s="13">
        <v>183600</v>
      </c>
      <c r="L676" s="14" t="s">
        <v>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hidden="1" customHeight="1">
      <c r="A677" s="304" t="str">
        <f>IF(B677&lt;&gt;"",IF(AND(B677&gt;=_TM1,B677&lt;=_TM2,OR(TH!L677="1111",TH!M677="1111")),TH!D677,""),"")</f>
        <v/>
      </c>
      <c r="B677" s="11">
        <f t="shared" si="68"/>
        <v>4</v>
      </c>
      <c r="C677" s="111">
        <f t="shared" si="69"/>
        <v>42483</v>
      </c>
      <c r="D677" s="111" t="s">
        <v>2121</v>
      </c>
      <c r="E677" s="111">
        <v>42483</v>
      </c>
      <c r="F677" s="112" t="s">
        <v>470</v>
      </c>
      <c r="G677" s="310" t="s">
        <v>477</v>
      </c>
      <c r="H677" s="121" t="s">
        <v>475</v>
      </c>
      <c r="I677" s="130"/>
      <c r="J677" s="130"/>
      <c r="K677" s="13">
        <v>829912</v>
      </c>
      <c r="L677" s="202" t="s">
        <v>239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hidden="1" customHeight="1">
      <c r="A678" s="304" t="str">
        <f>IF(B678&lt;&gt;"",IF(AND(B678&gt;=_TM1,B678&lt;=_TM2,OR(TH!L678="1111",TH!M678="1111")),TH!D678,""),"")</f>
        <v/>
      </c>
      <c r="B678" s="11">
        <f t="shared" si="68"/>
        <v>4</v>
      </c>
      <c r="C678" s="111">
        <f t="shared" si="69"/>
        <v>42483</v>
      </c>
      <c r="D678" s="111" t="s">
        <v>2121</v>
      </c>
      <c r="E678" s="111">
        <v>42483</v>
      </c>
      <c r="F678" s="112" t="s">
        <v>471</v>
      </c>
      <c r="G678" s="310" t="s">
        <v>477</v>
      </c>
      <c r="H678" s="121" t="s">
        <v>475</v>
      </c>
      <c r="I678" s="130"/>
      <c r="J678" s="130"/>
      <c r="K678" s="13">
        <v>52381</v>
      </c>
      <c r="L678" s="14" t="s">
        <v>9</v>
      </c>
      <c r="M678" s="202" t="s">
        <v>45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>x</v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>
        <v>2</v>
      </c>
      <c r="AD678" s="122"/>
    </row>
    <row r="679" spans="1:30" s="198" customFormat="1" ht="15.75" hidden="1" customHeight="1">
      <c r="A679" s="304" t="str">
        <f>IF(B679&lt;&gt;"",IF(AND(B679&gt;=_TM1,B679&lt;=_TM2,OR(TH!L679="1111",TH!M679="1111")),TH!D679,""),"")</f>
        <v/>
      </c>
      <c r="B679" s="11">
        <f t="shared" si="68"/>
        <v>4</v>
      </c>
      <c r="C679" s="111">
        <f t="shared" si="69"/>
        <v>42485</v>
      </c>
      <c r="D679" s="111" t="s">
        <v>704</v>
      </c>
      <c r="E679" s="106">
        <v>42485</v>
      </c>
      <c r="F679" s="112" t="s">
        <v>709</v>
      </c>
      <c r="G679" s="310" t="s">
        <v>705</v>
      </c>
      <c r="H679" s="4"/>
      <c r="I679" s="129"/>
      <c r="J679" s="129"/>
      <c r="K679" s="13">
        <v>1838</v>
      </c>
      <c r="L679" s="114" t="s">
        <v>24</v>
      </c>
      <c r="M679" s="114" t="s">
        <v>38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/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hidden="1" customHeight="1">
      <c r="A680" s="304" t="str">
        <f>IF(B680&lt;&gt;"",IF(AND(B680&gt;=_TM1,B680&lt;=_TM2,OR(TH!L680="1111",TH!M680="1111")),TH!D680,""),"")</f>
        <v/>
      </c>
      <c r="B680" s="11">
        <f t="shared" si="68"/>
        <v>4</v>
      </c>
      <c r="C680" s="111">
        <f t="shared" si="69"/>
        <v>42485</v>
      </c>
      <c r="D680" s="111" t="s">
        <v>2122</v>
      </c>
      <c r="E680" s="106">
        <v>42485</v>
      </c>
      <c r="F680" s="110" t="s">
        <v>707</v>
      </c>
      <c r="G680" s="310" t="s">
        <v>705</v>
      </c>
      <c r="H680" s="4" t="s">
        <v>706</v>
      </c>
      <c r="I680" s="129"/>
      <c r="J680" s="129"/>
      <c r="K680" s="13">
        <v>25000000</v>
      </c>
      <c r="L680" s="114" t="s">
        <v>24</v>
      </c>
      <c r="M680" s="114" t="s">
        <v>45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>x</v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/>
      <c r="AB680" s="122"/>
      <c r="AC680" s="122"/>
      <c r="AD680" s="122"/>
    </row>
    <row r="681" spans="1:30" s="198" customFormat="1" ht="15.75" hidden="1" customHeight="1">
      <c r="A681" s="304" t="str">
        <f>IF(B681&lt;&gt;"",IF(AND(B681&gt;=_TM1,B681&lt;=_TM2,OR(TH!L681="1111",TH!M681="1111")),TH!D681,""),"")</f>
        <v/>
      </c>
      <c r="B681" s="11">
        <f t="shared" si="68"/>
        <v>4</v>
      </c>
      <c r="C681" s="111">
        <f t="shared" si="69"/>
        <v>42485</v>
      </c>
      <c r="D681" s="111" t="s">
        <v>711</v>
      </c>
      <c r="E681" s="106">
        <v>42485</v>
      </c>
      <c r="F681" s="110" t="s">
        <v>716</v>
      </c>
      <c r="G681" s="310" t="s">
        <v>705</v>
      </c>
      <c r="H681" s="4"/>
      <c r="I681" s="129"/>
      <c r="J681" s="129"/>
      <c r="K681" s="13">
        <v>10000</v>
      </c>
      <c r="L681" s="114" t="s">
        <v>81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hidden="1" customHeight="1">
      <c r="A682" s="304" t="str">
        <f>IF(B682&lt;&gt;"",IF(AND(B682&gt;=_TM1,B682&lt;=_TM2,OR(TH!L682="1111",TH!M682="1111")),TH!D682,""),"")</f>
        <v/>
      </c>
      <c r="B682" s="11">
        <f t="shared" si="68"/>
        <v>4</v>
      </c>
      <c r="C682" s="111">
        <f t="shared" si="69"/>
        <v>42485</v>
      </c>
      <c r="D682" s="111" t="s">
        <v>711</v>
      </c>
      <c r="E682" s="106">
        <v>42485</v>
      </c>
      <c r="F682" s="110" t="s">
        <v>717</v>
      </c>
      <c r="G682" s="310" t="s">
        <v>705</v>
      </c>
      <c r="H682" s="4"/>
      <c r="I682" s="129"/>
      <c r="J682" s="129"/>
      <c r="K682" s="13">
        <v>1000</v>
      </c>
      <c r="L682" s="14" t="s">
        <v>9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/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>
        <v>2</v>
      </c>
      <c r="AB682" s="122"/>
      <c r="AC682" s="122"/>
      <c r="AD682" s="122"/>
    </row>
    <row r="683" spans="1:30" s="198" customFormat="1" ht="15.75" hidden="1" customHeight="1">
      <c r="A683" s="304" t="str">
        <f>IF(B683&lt;&gt;"",IF(AND(B683&gt;=_TM1,B683&lt;=_TM2,OR(TH!L683="1111",TH!M683="1111")),TH!D683,""),"")</f>
        <v/>
      </c>
      <c r="B683" s="11">
        <f t="shared" si="68"/>
        <v>4</v>
      </c>
      <c r="C683" s="111">
        <f t="shared" si="69"/>
        <v>42485</v>
      </c>
      <c r="D683" s="111" t="s">
        <v>2119</v>
      </c>
      <c r="E683" s="106">
        <v>42485</v>
      </c>
      <c r="F683" s="112" t="s">
        <v>712</v>
      </c>
      <c r="G683" s="310" t="s">
        <v>705</v>
      </c>
      <c r="H683" s="4" t="s">
        <v>706</v>
      </c>
      <c r="I683" s="129"/>
      <c r="J683" s="129"/>
      <c r="K683" s="13">
        <v>59200000</v>
      </c>
      <c r="L683" s="114" t="s">
        <v>45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>x</v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hidden="1" customHeight="1">
      <c r="A684" s="304" t="str">
        <f>IF(B684&lt;&gt;"",IF(AND(B684&gt;=_TM1,B684&lt;=_TM2,OR(TH!L684="1111",TH!M684="1111")),TH!D684,""),"")</f>
        <v/>
      </c>
      <c r="B684" s="11">
        <f t="shared" si="68"/>
        <v>4</v>
      </c>
      <c r="C684" s="111">
        <f t="shared" si="69"/>
        <v>42485</v>
      </c>
      <c r="D684" s="111" t="s">
        <v>711</v>
      </c>
      <c r="E684" s="106">
        <v>42485</v>
      </c>
      <c r="F684" s="112" t="s">
        <v>713</v>
      </c>
      <c r="G684" s="310" t="s">
        <v>705</v>
      </c>
      <c r="H684" s="113" t="s">
        <v>299</v>
      </c>
      <c r="I684" s="129"/>
      <c r="J684" s="129"/>
      <c r="K684" s="13">
        <v>25022000</v>
      </c>
      <c r="L684" s="114" t="s">
        <v>8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/>
      <c r="AB684" s="122"/>
      <c r="AC684" s="122"/>
      <c r="AD684" s="122"/>
    </row>
    <row r="685" spans="1:30" s="198" customFormat="1" ht="15.75" hidden="1" customHeight="1">
      <c r="A685" s="304" t="str">
        <f>IF(B685&lt;&gt;"",IF(AND(B685&gt;=_TM1,B685&lt;=_TM2,OR(TH!L685="1111",TH!M685="1111")),TH!D685,""),"")</f>
        <v/>
      </c>
      <c r="B685" s="11">
        <f t="shared" si="68"/>
        <v>4</v>
      </c>
      <c r="C685" s="111">
        <f t="shared" si="69"/>
        <v>42485</v>
      </c>
      <c r="D685" s="111" t="s">
        <v>711</v>
      </c>
      <c r="E685" s="106">
        <v>42485</v>
      </c>
      <c r="F685" s="110" t="s">
        <v>719</v>
      </c>
      <c r="G685" s="310" t="s">
        <v>705</v>
      </c>
      <c r="H685" s="4"/>
      <c r="I685" s="129"/>
      <c r="J685" s="129"/>
      <c r="K685" s="13">
        <v>20000</v>
      </c>
      <c r="L685" s="114" t="s">
        <v>81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hidden="1" customHeight="1">
      <c r="A686" s="304" t="str">
        <f>IF(B686&lt;&gt;"",IF(AND(B686&gt;=_TM1,B686&lt;=_TM2,OR(TH!L686="1111",TH!M686="1111")),TH!D686,""),"")</f>
        <v/>
      </c>
      <c r="B686" s="11">
        <f t="shared" si="68"/>
        <v>4</v>
      </c>
      <c r="C686" s="111">
        <f t="shared" si="69"/>
        <v>42485</v>
      </c>
      <c r="D686" s="111" t="s">
        <v>711</v>
      </c>
      <c r="E686" s="106">
        <v>42485</v>
      </c>
      <c r="F686" s="110" t="s">
        <v>720</v>
      </c>
      <c r="G686" s="310" t="s">
        <v>705</v>
      </c>
      <c r="H686" s="4"/>
      <c r="I686" s="129"/>
      <c r="J686" s="129"/>
      <c r="K686" s="13">
        <v>2000</v>
      </c>
      <c r="L686" s="14" t="s">
        <v>9</v>
      </c>
      <c r="M686" s="114" t="s">
        <v>24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B686" s="122"/>
      <c r="AC686" s="122"/>
      <c r="AD686" s="122"/>
    </row>
    <row r="687" spans="1:30" s="198" customFormat="1" ht="15.75" hidden="1" customHeight="1">
      <c r="A687" s="304" t="str">
        <f>IF(B687&lt;&gt;"",IF(AND(B687&gt;=_TM1,B687&lt;=_TM2,OR(TH!L687="1111",TH!M687="1111")),TH!D687,""),"")</f>
        <v/>
      </c>
      <c r="B687" s="11">
        <f t="shared" si="68"/>
        <v>4</v>
      </c>
      <c r="C687" s="111">
        <f t="shared" si="69"/>
        <v>42485</v>
      </c>
      <c r="D687" s="12" t="s">
        <v>1498</v>
      </c>
      <c r="E687" s="111">
        <v>42485</v>
      </c>
      <c r="F687" s="112" t="s">
        <v>366</v>
      </c>
      <c r="G687" s="306" t="s">
        <v>352</v>
      </c>
      <c r="H687" s="113" t="s">
        <v>316</v>
      </c>
      <c r="I687" s="129">
        <v>126</v>
      </c>
      <c r="J687" s="129">
        <v>7800</v>
      </c>
      <c r="K687" s="201">
        <f t="shared" ref="K687:K750" si="71">ROUND(I687*J687,0)</f>
        <v>982800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  <c r="AB687" s="122"/>
      <c r="AC687" s="122"/>
    </row>
    <row r="688" spans="1:30" s="198" customFormat="1" ht="15.75" hidden="1" customHeight="1">
      <c r="A688" s="304" t="str">
        <f>IF(B688&lt;&gt;"",IF(AND(B688&gt;=_TM1,B688&lt;=_TM2,OR(TH!L688="1111",TH!M688="1111")),TH!D688,""),"")</f>
        <v/>
      </c>
      <c r="B688" s="11">
        <f t="shared" si="68"/>
        <v>4</v>
      </c>
      <c r="C688" s="111">
        <f t="shared" si="69"/>
        <v>42485</v>
      </c>
      <c r="D688" s="12" t="s">
        <v>1498</v>
      </c>
      <c r="E688" s="111">
        <v>42485</v>
      </c>
      <c r="F688" s="112" t="s">
        <v>367</v>
      </c>
      <c r="G688" s="306" t="s">
        <v>352</v>
      </c>
      <c r="H688" s="113" t="s">
        <v>316</v>
      </c>
      <c r="I688" s="129">
        <v>90</v>
      </c>
      <c r="J688" s="129">
        <v>16751</v>
      </c>
      <c r="K688" s="201">
        <f t="shared" si="71"/>
        <v>1507590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hidden="1" customHeight="1">
      <c r="A689" s="304" t="str">
        <f>IF(B689&lt;&gt;"",IF(AND(B689&gt;=_TM1,B689&lt;=_TM2,OR(TH!L689="1111",TH!M689="1111")),TH!D689,""),"")</f>
        <v/>
      </c>
      <c r="B689" s="11">
        <f t="shared" si="68"/>
        <v>4</v>
      </c>
      <c r="C689" s="111">
        <f t="shared" si="69"/>
        <v>42485</v>
      </c>
      <c r="D689" s="12" t="s">
        <v>1498</v>
      </c>
      <c r="E689" s="111">
        <v>42485</v>
      </c>
      <c r="F689" s="112" t="s">
        <v>368</v>
      </c>
      <c r="G689" s="306" t="s">
        <v>352</v>
      </c>
      <c r="H689" s="113" t="s">
        <v>316</v>
      </c>
      <c r="I689" s="129">
        <v>72</v>
      </c>
      <c r="J689" s="129">
        <v>33403</v>
      </c>
      <c r="K689" s="201">
        <f t="shared" si="71"/>
        <v>2405016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hidden="1" customHeight="1">
      <c r="A690" s="304" t="str">
        <f>IF(B690&lt;&gt;"",IF(AND(B690&gt;=_TM1,B690&lt;=_TM2,OR(TH!L690="1111",TH!M690="1111")),TH!D690,""),"")</f>
        <v/>
      </c>
      <c r="B690" s="11">
        <f t="shared" si="68"/>
        <v>4</v>
      </c>
      <c r="C690" s="111">
        <f t="shared" si="69"/>
        <v>42485</v>
      </c>
      <c r="D690" s="12" t="s">
        <v>1498</v>
      </c>
      <c r="E690" s="111">
        <v>42485</v>
      </c>
      <c r="F690" s="112" t="s">
        <v>369</v>
      </c>
      <c r="G690" s="306" t="s">
        <v>352</v>
      </c>
      <c r="H690" s="113" t="s">
        <v>316</v>
      </c>
      <c r="I690" s="129">
        <v>72</v>
      </c>
      <c r="J690" s="129">
        <v>21476</v>
      </c>
      <c r="K690" s="201">
        <f t="shared" si="71"/>
        <v>1546272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</row>
    <row r="691" spans="1:30" s="198" customFormat="1" ht="15.75" hidden="1" customHeight="1">
      <c r="A691" s="304" t="str">
        <f>IF(B691&lt;&gt;"",IF(AND(B691&gt;=_TM1,B691&lt;=_TM2,OR(TH!L691="1111",TH!M691="1111")),TH!D691,""),"")</f>
        <v/>
      </c>
      <c r="B691" s="11">
        <f t="shared" si="68"/>
        <v>4</v>
      </c>
      <c r="C691" s="111">
        <f t="shared" si="69"/>
        <v>42485</v>
      </c>
      <c r="D691" s="12" t="s">
        <v>1498</v>
      </c>
      <c r="E691" s="111">
        <v>42485</v>
      </c>
      <c r="F691" s="112" t="s">
        <v>370</v>
      </c>
      <c r="G691" s="306" t="s">
        <v>352</v>
      </c>
      <c r="H691" s="113" t="s">
        <v>316</v>
      </c>
      <c r="I691" s="129">
        <v>27</v>
      </c>
      <c r="J691" s="129">
        <v>32995</v>
      </c>
      <c r="K691" s="201">
        <f t="shared" si="71"/>
        <v>890865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  <c r="AB691" s="122"/>
      <c r="AC691" s="122"/>
    </row>
    <row r="692" spans="1:30" s="198" customFormat="1" ht="15.75" hidden="1" customHeight="1">
      <c r="A692" s="304" t="str">
        <f>IF(B692&lt;&gt;"",IF(AND(B692&gt;=_TM1,B692&lt;=_TM2,OR(TH!L692="1111",TH!M692="1111")),TH!D692,""),"")</f>
        <v/>
      </c>
      <c r="B692" s="11">
        <f t="shared" si="68"/>
        <v>4</v>
      </c>
      <c r="C692" s="111">
        <f t="shared" si="69"/>
        <v>42485</v>
      </c>
      <c r="D692" s="12" t="s">
        <v>1498</v>
      </c>
      <c r="E692" s="111">
        <v>42485</v>
      </c>
      <c r="F692" s="112" t="s">
        <v>371</v>
      </c>
      <c r="G692" s="306" t="s">
        <v>352</v>
      </c>
      <c r="H692" s="113" t="s">
        <v>316</v>
      </c>
      <c r="I692" s="129">
        <v>36</v>
      </c>
      <c r="J692" s="129">
        <v>21319</v>
      </c>
      <c r="K692" s="201">
        <f t="shared" si="71"/>
        <v>767484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hidden="1" customHeight="1">
      <c r="A693" s="304" t="str">
        <f>IF(B693&lt;&gt;"",IF(AND(B693&gt;=_TM1,B693&lt;=_TM2,OR(TH!L693="1111",TH!M693="1111")),TH!D693,""),"")</f>
        <v/>
      </c>
      <c r="B693" s="11">
        <f t="shared" si="68"/>
        <v>4</v>
      </c>
      <c r="C693" s="111">
        <f t="shared" si="69"/>
        <v>42485</v>
      </c>
      <c r="D693" s="12" t="s">
        <v>1498</v>
      </c>
      <c r="E693" s="111">
        <v>42485</v>
      </c>
      <c r="F693" s="112" t="s">
        <v>372</v>
      </c>
      <c r="G693" s="306" t="s">
        <v>352</v>
      </c>
      <c r="H693" s="113" t="s">
        <v>316</v>
      </c>
      <c r="I693" s="129">
        <v>30</v>
      </c>
      <c r="J693" s="129">
        <v>31357</v>
      </c>
      <c r="K693" s="201">
        <f t="shared" si="71"/>
        <v>940710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hidden="1" customHeight="1">
      <c r="A694" s="304" t="str">
        <f>IF(B694&lt;&gt;"",IF(AND(B694&gt;=_TM1,B694&lt;=_TM2,OR(TH!L694="1111",TH!M694="1111")),TH!D694,""),"")</f>
        <v/>
      </c>
      <c r="B694" s="11">
        <f t="shared" si="68"/>
        <v>4</v>
      </c>
      <c r="C694" s="111">
        <f t="shared" si="69"/>
        <v>42485</v>
      </c>
      <c r="D694" s="12" t="s">
        <v>1498</v>
      </c>
      <c r="E694" s="111">
        <v>42485</v>
      </c>
      <c r="F694" s="112" t="s">
        <v>373</v>
      </c>
      <c r="G694" s="306" t="s">
        <v>352</v>
      </c>
      <c r="H694" s="113" t="s">
        <v>316</v>
      </c>
      <c r="I694" s="129">
        <v>24</v>
      </c>
      <c r="J694" s="129">
        <v>93789</v>
      </c>
      <c r="K694" s="201">
        <f t="shared" si="71"/>
        <v>2250936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hidden="1" customHeight="1">
      <c r="A695" s="304" t="str">
        <f>IF(B695&lt;&gt;"",IF(AND(B695&gt;=_TM1,B695&lt;=_TM2,OR(TH!L695="1111",TH!M695="1111")),TH!D695,""),"")</f>
        <v/>
      </c>
      <c r="B695" s="11">
        <f t="shared" si="68"/>
        <v>4</v>
      </c>
      <c r="C695" s="111">
        <f t="shared" si="69"/>
        <v>42485</v>
      </c>
      <c r="D695" s="12" t="s">
        <v>1498</v>
      </c>
      <c r="E695" s="111">
        <v>42485</v>
      </c>
      <c r="F695" s="112" t="s">
        <v>374</v>
      </c>
      <c r="G695" s="306" t="s">
        <v>352</v>
      </c>
      <c r="H695" s="113" t="s">
        <v>316</v>
      </c>
      <c r="I695" s="129">
        <v>48</v>
      </c>
      <c r="J695" s="129">
        <v>24323</v>
      </c>
      <c r="K695" s="201">
        <f t="shared" si="71"/>
        <v>1167504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hidden="1" customHeight="1">
      <c r="A696" s="304" t="str">
        <f>IF(B696&lt;&gt;"",IF(AND(B696&gt;=_TM1,B696&lt;=_TM2,OR(TH!L696="1111",TH!M696="1111")),TH!D696,""),"")</f>
        <v/>
      </c>
      <c r="B696" s="11">
        <f t="shared" si="68"/>
        <v>4</v>
      </c>
      <c r="C696" s="111">
        <f t="shared" si="69"/>
        <v>42485</v>
      </c>
      <c r="D696" s="12" t="s">
        <v>1498</v>
      </c>
      <c r="E696" s="111">
        <v>42485</v>
      </c>
      <c r="F696" s="112" t="s">
        <v>353</v>
      </c>
      <c r="G696" s="306" t="s">
        <v>352</v>
      </c>
      <c r="H696" s="113" t="s">
        <v>316</v>
      </c>
      <c r="I696" s="129">
        <v>9</v>
      </c>
      <c r="J696" s="129">
        <v>54953</v>
      </c>
      <c r="K696" s="201">
        <f t="shared" si="71"/>
        <v>494577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hidden="1" customHeight="1">
      <c r="A697" s="304" t="str">
        <f>IF(B697&lt;&gt;"",IF(AND(B697&gt;=_TM1,B697&lt;=_TM2,OR(TH!L697="1111",TH!M697="1111")),TH!D697,""),"")</f>
        <v/>
      </c>
      <c r="B697" s="11">
        <f t="shared" si="68"/>
        <v>4</v>
      </c>
      <c r="C697" s="111">
        <f t="shared" si="69"/>
        <v>42485</v>
      </c>
      <c r="D697" s="12" t="s">
        <v>1498</v>
      </c>
      <c r="E697" s="111">
        <v>42485</v>
      </c>
      <c r="F697" s="112" t="s">
        <v>354</v>
      </c>
      <c r="G697" s="306" t="s">
        <v>352</v>
      </c>
      <c r="H697" s="113" t="s">
        <v>316</v>
      </c>
      <c r="I697" s="129">
        <v>18</v>
      </c>
      <c r="J697" s="129">
        <v>50167</v>
      </c>
      <c r="K697" s="201">
        <f t="shared" si="71"/>
        <v>903006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</row>
    <row r="698" spans="1:30" s="198" customFormat="1" ht="15.75" hidden="1" customHeight="1">
      <c r="A698" s="304" t="str">
        <f>IF(B698&lt;&gt;"",IF(AND(B698&gt;=_TM1,B698&lt;=_TM2,OR(TH!L698="1111",TH!M698="1111")),TH!D698,""),"")</f>
        <v/>
      </c>
      <c r="B698" s="11">
        <f t="shared" si="68"/>
        <v>4</v>
      </c>
      <c r="C698" s="111">
        <f t="shared" si="69"/>
        <v>42485</v>
      </c>
      <c r="D698" s="12" t="s">
        <v>1498</v>
      </c>
      <c r="E698" s="111">
        <v>42485</v>
      </c>
      <c r="F698" s="112" t="s">
        <v>355</v>
      </c>
      <c r="G698" s="306" t="s">
        <v>352</v>
      </c>
      <c r="H698" s="113" t="s">
        <v>316</v>
      </c>
      <c r="I698" s="129">
        <v>9</v>
      </c>
      <c r="J698" s="129">
        <v>22563</v>
      </c>
      <c r="K698" s="201">
        <f t="shared" si="71"/>
        <v>203067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</row>
    <row r="699" spans="1:30" s="198" customFormat="1" ht="15.75" hidden="1" customHeight="1">
      <c r="A699" s="304" t="str">
        <f>IF(B699&lt;&gt;"",IF(AND(B699&gt;=_TM1,B699&lt;=_TM2,OR(TH!L699="1111",TH!M699="1111")),TH!D699,""),"")</f>
        <v/>
      </c>
      <c r="B699" s="11">
        <f t="shared" si="68"/>
        <v>4</v>
      </c>
      <c r="C699" s="111">
        <f t="shared" si="69"/>
        <v>42485</v>
      </c>
      <c r="D699" s="12" t="s">
        <v>1499</v>
      </c>
      <c r="E699" s="111">
        <v>42485</v>
      </c>
      <c r="F699" s="112" t="s">
        <v>338</v>
      </c>
      <c r="G699" s="306" t="s">
        <v>352</v>
      </c>
      <c r="H699" s="113" t="s">
        <v>316</v>
      </c>
      <c r="I699" s="129">
        <v>114</v>
      </c>
      <c r="J699" s="129">
        <v>19075</v>
      </c>
      <c r="K699" s="201">
        <f t="shared" si="71"/>
        <v>2174550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hidden="1" customHeight="1">
      <c r="A700" s="304" t="str">
        <f>IF(B700&lt;&gt;"",IF(AND(B700&gt;=_TM1,B700&lt;=_TM2,OR(TH!L700="1111",TH!M700="1111")),TH!D700,""),"")</f>
        <v/>
      </c>
      <c r="B700" s="11">
        <f t="shared" si="68"/>
        <v>4</v>
      </c>
      <c r="C700" s="111">
        <f t="shared" si="69"/>
        <v>42485</v>
      </c>
      <c r="D700" s="12" t="s">
        <v>1499</v>
      </c>
      <c r="E700" s="111">
        <v>42485</v>
      </c>
      <c r="F700" s="112" t="s">
        <v>356</v>
      </c>
      <c r="G700" s="306" t="s">
        <v>352</v>
      </c>
      <c r="H700" s="113" t="s">
        <v>316</v>
      </c>
      <c r="I700" s="129">
        <v>26</v>
      </c>
      <c r="J700" s="129">
        <v>26363</v>
      </c>
      <c r="K700" s="201">
        <f t="shared" si="71"/>
        <v>685438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hidden="1" customHeight="1">
      <c r="A701" s="304" t="str">
        <f>IF(B701&lt;&gt;"",IF(AND(B701&gt;=_TM1,B701&lt;=_TM2,OR(TH!L701="1111",TH!M701="1111")),TH!D701,""),"")</f>
        <v/>
      </c>
      <c r="B701" s="11">
        <f t="shared" si="68"/>
        <v>4</v>
      </c>
      <c r="C701" s="111">
        <f t="shared" si="69"/>
        <v>42485</v>
      </c>
      <c r="D701" s="12" t="s">
        <v>1499</v>
      </c>
      <c r="E701" s="111">
        <v>42485</v>
      </c>
      <c r="F701" s="112" t="s">
        <v>357</v>
      </c>
      <c r="G701" s="306" t="s">
        <v>352</v>
      </c>
      <c r="H701" s="113" t="s">
        <v>316</v>
      </c>
      <c r="I701" s="129">
        <v>45</v>
      </c>
      <c r="J701" s="129">
        <v>11449</v>
      </c>
      <c r="K701" s="201">
        <f t="shared" si="71"/>
        <v>515205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hidden="1" customHeight="1">
      <c r="A702" s="304" t="str">
        <f>IF(B702&lt;&gt;"",IF(AND(B702&gt;=_TM1,B702&lt;=_TM2,OR(TH!L702="1111",TH!M702="1111")),TH!D702,""),"")</f>
        <v/>
      </c>
      <c r="B702" s="11">
        <f t="shared" si="68"/>
        <v>4</v>
      </c>
      <c r="C702" s="111">
        <f t="shared" si="69"/>
        <v>42485</v>
      </c>
      <c r="D702" s="12" t="s">
        <v>1499</v>
      </c>
      <c r="E702" s="111">
        <v>42485</v>
      </c>
      <c r="F702" s="112" t="s">
        <v>358</v>
      </c>
      <c r="G702" s="306" t="s">
        <v>352</v>
      </c>
      <c r="H702" s="113" t="s">
        <v>316</v>
      </c>
      <c r="I702" s="129">
        <v>42</v>
      </c>
      <c r="J702" s="129">
        <v>41371</v>
      </c>
      <c r="K702" s="201">
        <f t="shared" si="71"/>
        <v>1737582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hidden="1" customHeight="1">
      <c r="A703" s="304" t="str">
        <f>IF(B703&lt;&gt;"",IF(AND(B703&gt;=_TM1,B703&lt;=_TM2,OR(TH!L703="1111",TH!M703="1111")),TH!D703,""),"")</f>
        <v/>
      </c>
      <c r="B703" s="11">
        <f t="shared" si="68"/>
        <v>4</v>
      </c>
      <c r="C703" s="111">
        <f t="shared" si="69"/>
        <v>42485</v>
      </c>
      <c r="D703" s="12" t="s">
        <v>1499</v>
      </c>
      <c r="E703" s="111">
        <v>42485</v>
      </c>
      <c r="F703" s="112" t="s">
        <v>359</v>
      </c>
      <c r="G703" s="306" t="s">
        <v>352</v>
      </c>
      <c r="H703" s="113" t="s">
        <v>316</v>
      </c>
      <c r="I703" s="129">
        <v>42</v>
      </c>
      <c r="J703" s="129">
        <v>52589</v>
      </c>
      <c r="K703" s="201">
        <f t="shared" si="71"/>
        <v>2208738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  <c r="AD703" s="122"/>
    </row>
    <row r="704" spans="1:30" s="198" customFormat="1" ht="15.75" hidden="1" customHeight="1">
      <c r="A704" s="304" t="str">
        <f>IF(B704&lt;&gt;"",IF(AND(B704&gt;=_TM1,B704&lt;=_TM2,OR(TH!L704="1111",TH!M704="1111")),TH!D704,""),"")</f>
        <v/>
      </c>
      <c r="B704" s="11">
        <f t="shared" si="68"/>
        <v>4</v>
      </c>
      <c r="C704" s="111">
        <f t="shared" si="69"/>
        <v>42485</v>
      </c>
      <c r="D704" s="12" t="s">
        <v>1499</v>
      </c>
      <c r="E704" s="111">
        <v>42485</v>
      </c>
      <c r="F704" s="112" t="s">
        <v>360</v>
      </c>
      <c r="G704" s="306" t="s">
        <v>352</v>
      </c>
      <c r="H704" s="113" t="s">
        <v>316</v>
      </c>
      <c r="I704" s="129">
        <v>42</v>
      </c>
      <c r="J704" s="129">
        <v>35553</v>
      </c>
      <c r="K704" s="201">
        <f t="shared" si="71"/>
        <v>1493226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hidden="1" customHeight="1">
      <c r="A705" s="304" t="str">
        <f>IF(B705&lt;&gt;"",IF(AND(B705&gt;=_TM1,B705&lt;=_TM2,OR(TH!L705="1111",TH!M705="1111")),TH!D705,""),"")</f>
        <v/>
      </c>
      <c r="B705" s="11">
        <f t="shared" si="68"/>
        <v>4</v>
      </c>
      <c r="C705" s="111">
        <f t="shared" si="69"/>
        <v>42485</v>
      </c>
      <c r="D705" s="12" t="s">
        <v>1499</v>
      </c>
      <c r="E705" s="111">
        <v>42485</v>
      </c>
      <c r="F705" s="112" t="s">
        <v>361</v>
      </c>
      <c r="G705" s="306" t="s">
        <v>352</v>
      </c>
      <c r="H705" s="113" t="s">
        <v>316</v>
      </c>
      <c r="I705" s="129">
        <v>4</v>
      </c>
      <c r="J705" s="129">
        <v>153503</v>
      </c>
      <c r="K705" s="201">
        <f t="shared" si="71"/>
        <v>614012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hidden="1" customHeight="1">
      <c r="A706" s="304" t="str">
        <f>IF(B706&lt;&gt;"",IF(AND(B706&gt;=_TM1,B706&lt;=_TM2,OR(TH!L706="1111",TH!M706="1111")),TH!D706,""),"")</f>
        <v/>
      </c>
      <c r="B706" s="11">
        <f t="shared" si="68"/>
        <v>4</v>
      </c>
      <c r="C706" s="111">
        <f t="shared" si="69"/>
        <v>42485</v>
      </c>
      <c r="D706" s="12" t="s">
        <v>1499</v>
      </c>
      <c r="E706" s="111">
        <v>42485</v>
      </c>
      <c r="F706" s="112" t="s">
        <v>362</v>
      </c>
      <c r="G706" s="306" t="s">
        <v>352</v>
      </c>
      <c r="H706" s="113" t="s">
        <v>316</v>
      </c>
      <c r="I706" s="129">
        <v>6</v>
      </c>
      <c r="J706" s="129">
        <v>98645</v>
      </c>
      <c r="K706" s="201">
        <f t="shared" si="71"/>
        <v>591870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hidden="1" customHeight="1">
      <c r="A707" s="304" t="str">
        <f>IF(B707&lt;&gt;"",IF(AND(B707&gt;=_TM1,B707&lt;=_TM2,OR(TH!L707="1111",TH!M707="1111")),TH!D707,""),"")</f>
        <v/>
      </c>
      <c r="B707" s="11">
        <f t="shared" si="68"/>
        <v>4</v>
      </c>
      <c r="C707" s="111">
        <f t="shared" si="69"/>
        <v>42485</v>
      </c>
      <c r="D707" s="12" t="s">
        <v>1499</v>
      </c>
      <c r="E707" s="111">
        <v>42485</v>
      </c>
      <c r="F707" s="112" t="s">
        <v>363</v>
      </c>
      <c r="G707" s="306" t="s">
        <v>352</v>
      </c>
      <c r="H707" s="113" t="s">
        <v>316</v>
      </c>
      <c r="I707" s="129">
        <v>12</v>
      </c>
      <c r="J707" s="129">
        <v>38124</v>
      </c>
      <c r="K707" s="201">
        <f t="shared" si="71"/>
        <v>457488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  <c r="AB707" s="122"/>
      <c r="AC707" s="122"/>
    </row>
    <row r="708" spans="1:29" s="198" customFormat="1" ht="15.75" hidden="1" customHeight="1">
      <c r="A708" s="304" t="str">
        <f>IF(B708&lt;&gt;"",IF(AND(B708&gt;=_TM1,B708&lt;=_TM2,OR(TH!L708="1111",TH!M708="1111")),TH!D708,""),"")</f>
        <v/>
      </c>
      <c r="B708" s="11">
        <f t="shared" si="68"/>
        <v>4</v>
      </c>
      <c r="C708" s="111">
        <f t="shared" si="69"/>
        <v>42485</v>
      </c>
      <c r="D708" s="12" t="s">
        <v>1499</v>
      </c>
      <c r="E708" s="111">
        <v>42485</v>
      </c>
      <c r="F708" s="112" t="s">
        <v>364</v>
      </c>
      <c r="G708" s="306" t="s">
        <v>352</v>
      </c>
      <c r="H708" s="113" t="s">
        <v>316</v>
      </c>
      <c r="I708" s="129">
        <v>16</v>
      </c>
      <c r="J708" s="129">
        <v>52285</v>
      </c>
      <c r="K708" s="201">
        <f t="shared" si="71"/>
        <v>836560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hidden="1" customHeight="1">
      <c r="A709" s="304" t="str">
        <f>IF(B709&lt;&gt;"",IF(AND(B709&gt;=_TM1,B709&lt;=_TM2,OR(TH!L709="1111",TH!M709="1111")),TH!D709,""),"")</f>
        <v/>
      </c>
      <c r="B709" s="11">
        <f t="shared" si="68"/>
        <v>4</v>
      </c>
      <c r="C709" s="111">
        <f t="shared" si="69"/>
        <v>42485</v>
      </c>
      <c r="D709" s="12" t="s">
        <v>1499</v>
      </c>
      <c r="E709" s="111">
        <v>42485</v>
      </c>
      <c r="F709" s="112" t="s">
        <v>365</v>
      </c>
      <c r="G709" s="306" t="s">
        <v>352</v>
      </c>
      <c r="H709" s="113" t="s">
        <v>316</v>
      </c>
      <c r="I709" s="129">
        <v>16</v>
      </c>
      <c r="J709" s="129">
        <v>67288</v>
      </c>
      <c r="K709" s="201">
        <f t="shared" si="71"/>
        <v>1076608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</row>
    <row r="710" spans="1:29" s="198" customFormat="1" ht="15.75" hidden="1" customHeight="1">
      <c r="A710" s="304" t="str">
        <f>IF(B710&lt;&gt;"",IF(AND(B710&gt;=_TM1,B710&lt;=_TM2,OR(TH!L710="1111",TH!M710="1111")),TH!D710,""),"")</f>
        <v/>
      </c>
      <c r="B710" s="11">
        <f t="shared" si="68"/>
        <v>4</v>
      </c>
      <c r="C710" s="111">
        <f t="shared" si="69"/>
        <v>42485</v>
      </c>
      <c r="D710" s="12" t="s">
        <v>1499</v>
      </c>
      <c r="E710" s="111">
        <v>42485</v>
      </c>
      <c r="F710" s="112" t="s">
        <v>364</v>
      </c>
      <c r="G710" s="306" t="s">
        <v>352</v>
      </c>
      <c r="H710" s="113" t="s">
        <v>316</v>
      </c>
      <c r="I710" s="129">
        <v>12</v>
      </c>
      <c r="J710" s="129">
        <v>52285</v>
      </c>
      <c r="K710" s="201">
        <f t="shared" si="71"/>
        <v>627420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hidden="1" customHeight="1">
      <c r="A711" s="304" t="str">
        <f>IF(B711&lt;&gt;"",IF(AND(B711&gt;=_TM1,B711&lt;=_TM2,OR(TH!L711="1111",TH!M711="1111")),TH!D711,""),"")</f>
        <v/>
      </c>
      <c r="B711" s="11">
        <f t="shared" si="68"/>
        <v>4</v>
      </c>
      <c r="C711" s="111">
        <f t="shared" si="69"/>
        <v>42485</v>
      </c>
      <c r="D711" s="12" t="s">
        <v>1500</v>
      </c>
      <c r="E711" s="111">
        <v>42485</v>
      </c>
      <c r="F711" s="112" t="s">
        <v>375</v>
      </c>
      <c r="G711" s="306" t="s">
        <v>352</v>
      </c>
      <c r="H711" s="113" t="s">
        <v>316</v>
      </c>
      <c r="I711" s="129">
        <v>5</v>
      </c>
      <c r="J711" s="129">
        <v>100939</v>
      </c>
      <c r="K711" s="201">
        <f t="shared" si="71"/>
        <v>504695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hidden="1" customHeight="1">
      <c r="A712" s="304" t="str">
        <f>IF(B712&lt;&gt;"",IF(AND(B712&gt;=_TM1,B712&lt;=_TM2,OR(TH!L712="1111",TH!M712="1111")),TH!D712,""),"")</f>
        <v/>
      </c>
      <c r="B712" s="11">
        <f t="shared" si="68"/>
        <v>4</v>
      </c>
      <c r="C712" s="111">
        <f t="shared" si="69"/>
        <v>42485</v>
      </c>
      <c r="D712" s="12" t="s">
        <v>1500</v>
      </c>
      <c r="E712" s="111">
        <v>42485</v>
      </c>
      <c r="F712" s="112" t="s">
        <v>376</v>
      </c>
      <c r="G712" s="306" t="s">
        <v>352</v>
      </c>
      <c r="H712" s="113" t="s">
        <v>316</v>
      </c>
      <c r="I712" s="129">
        <v>10</v>
      </c>
      <c r="J712" s="129">
        <v>39302</v>
      </c>
      <c r="K712" s="201">
        <f t="shared" si="71"/>
        <v>393020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hidden="1" customHeight="1">
      <c r="A713" s="304" t="str">
        <f>IF(B713&lt;&gt;"",IF(AND(B713&gt;=_TM1,B713&lt;=_TM2,OR(TH!L713="1111",TH!M713="1111")),TH!D713,""),"")</f>
        <v/>
      </c>
      <c r="B713" s="11">
        <f t="shared" si="68"/>
        <v>4</v>
      </c>
      <c r="C713" s="111">
        <f t="shared" si="69"/>
        <v>42485</v>
      </c>
      <c r="D713" s="12" t="s">
        <v>1500</v>
      </c>
      <c r="E713" s="111">
        <v>42485</v>
      </c>
      <c r="F713" s="112" t="s">
        <v>377</v>
      </c>
      <c r="G713" s="306" t="s">
        <v>352</v>
      </c>
      <c r="H713" s="113" t="s">
        <v>316</v>
      </c>
      <c r="I713" s="129">
        <v>7</v>
      </c>
      <c r="J713" s="129">
        <v>162529</v>
      </c>
      <c r="K713" s="201">
        <f t="shared" si="71"/>
        <v>1137703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hidden="1" customHeight="1">
      <c r="A714" s="304" t="str">
        <f>IF(B714&lt;&gt;"",IF(AND(B714&gt;=_TM1,B714&lt;=_TM2,OR(TH!L714="1111",TH!M714="1111")),TH!D714,""),"")</f>
        <v/>
      </c>
      <c r="B714" s="11">
        <f t="shared" si="68"/>
        <v>4</v>
      </c>
      <c r="C714" s="111">
        <f t="shared" si="69"/>
        <v>42485</v>
      </c>
      <c r="D714" s="12" t="s">
        <v>1500</v>
      </c>
      <c r="E714" s="111">
        <v>42485</v>
      </c>
      <c r="F714" s="112" t="s">
        <v>378</v>
      </c>
      <c r="G714" s="306" t="s">
        <v>352</v>
      </c>
      <c r="H714" s="113" t="s">
        <v>316</v>
      </c>
      <c r="I714" s="129">
        <v>8</v>
      </c>
      <c r="J714" s="129">
        <v>89927</v>
      </c>
      <c r="K714" s="201">
        <f t="shared" si="71"/>
        <v>719416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hidden="1" customHeight="1">
      <c r="A715" s="304" t="str">
        <f>IF(B715&lt;&gt;"",IF(AND(B715&gt;=_TM1,B715&lt;=_TM2,OR(TH!L715="1111",TH!M715="1111")),TH!D715,""),"")</f>
        <v/>
      </c>
      <c r="B715" s="11">
        <f t="shared" si="68"/>
        <v>4</v>
      </c>
      <c r="C715" s="111">
        <f t="shared" si="69"/>
        <v>42485</v>
      </c>
      <c r="D715" s="12" t="s">
        <v>1500</v>
      </c>
      <c r="E715" s="111">
        <v>42485</v>
      </c>
      <c r="F715" s="112" t="s">
        <v>379</v>
      </c>
      <c r="G715" s="306" t="s">
        <v>352</v>
      </c>
      <c r="H715" s="113" t="s">
        <v>316</v>
      </c>
      <c r="I715" s="129">
        <v>8</v>
      </c>
      <c r="J715" s="129">
        <v>85322</v>
      </c>
      <c r="K715" s="201">
        <f t="shared" si="71"/>
        <v>682576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hidden="1" customHeight="1">
      <c r="A716" s="304" t="str">
        <f>IF(B716&lt;&gt;"",IF(AND(B716&gt;=_TM1,B716&lt;=_TM2,OR(TH!L716="1111",TH!M716="1111")),TH!D716,""),"")</f>
        <v/>
      </c>
      <c r="B716" s="11">
        <f t="shared" si="68"/>
        <v>4</v>
      </c>
      <c r="C716" s="111">
        <f t="shared" si="69"/>
        <v>42485</v>
      </c>
      <c r="D716" s="12" t="s">
        <v>1500</v>
      </c>
      <c r="E716" s="111">
        <v>42485</v>
      </c>
      <c r="F716" s="112" t="s">
        <v>380</v>
      </c>
      <c r="G716" s="306" t="s">
        <v>352</v>
      </c>
      <c r="H716" s="113" t="s">
        <v>316</v>
      </c>
      <c r="I716" s="129">
        <v>8</v>
      </c>
      <c r="J716" s="129">
        <v>96382</v>
      </c>
      <c r="K716" s="201">
        <f t="shared" si="71"/>
        <v>771056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hidden="1" customHeight="1">
      <c r="A717" s="304" t="str">
        <f>IF(B717&lt;&gt;"",IF(AND(B717&gt;=_TM1,B717&lt;=_TM2,OR(TH!L717="1111",TH!M717="1111")),TH!D717,""),"")</f>
        <v/>
      </c>
      <c r="B717" s="11">
        <f t="shared" si="68"/>
        <v>4</v>
      </c>
      <c r="C717" s="111">
        <f t="shared" si="69"/>
        <v>42485</v>
      </c>
      <c r="D717" s="12" t="s">
        <v>1500</v>
      </c>
      <c r="E717" s="111">
        <v>42485</v>
      </c>
      <c r="F717" s="112" t="s">
        <v>381</v>
      </c>
      <c r="G717" s="306" t="s">
        <v>352</v>
      </c>
      <c r="H717" s="113" t="s">
        <v>316</v>
      </c>
      <c r="I717" s="129">
        <v>5</v>
      </c>
      <c r="J717" s="129">
        <v>57599</v>
      </c>
      <c r="K717" s="201">
        <f t="shared" si="71"/>
        <v>287995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hidden="1" customHeight="1">
      <c r="A718" s="304" t="str">
        <f>IF(B718&lt;&gt;"",IF(AND(B718&gt;=_TM1,B718&lt;=_TM2,OR(TH!L718="1111",TH!M718="1111")),TH!D718,""),"")</f>
        <v/>
      </c>
      <c r="B718" s="11">
        <f t="shared" si="68"/>
        <v>4</v>
      </c>
      <c r="C718" s="111">
        <f t="shared" si="69"/>
        <v>42485</v>
      </c>
      <c r="D718" s="12" t="s">
        <v>1500</v>
      </c>
      <c r="E718" s="111">
        <v>42485</v>
      </c>
      <c r="F718" s="112" t="s">
        <v>335</v>
      </c>
      <c r="G718" s="306" t="s">
        <v>352</v>
      </c>
      <c r="H718" s="113" t="s">
        <v>316</v>
      </c>
      <c r="I718" s="129">
        <v>5</v>
      </c>
      <c r="J718" s="129">
        <v>137835</v>
      </c>
      <c r="K718" s="201">
        <f t="shared" si="71"/>
        <v>689175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hidden="1" customHeight="1">
      <c r="A719" s="304" t="str">
        <f>IF(B719&lt;&gt;"",IF(AND(B719&gt;=_TM1,B719&lt;=_TM2,OR(TH!L719="1111",TH!M719="1111")),TH!D719,""),"")</f>
        <v/>
      </c>
      <c r="B719" s="11">
        <f t="shared" si="68"/>
        <v>4</v>
      </c>
      <c r="C719" s="111">
        <f t="shared" si="69"/>
        <v>42485</v>
      </c>
      <c r="D719" s="12" t="s">
        <v>1500</v>
      </c>
      <c r="E719" s="111">
        <v>42485</v>
      </c>
      <c r="F719" s="112" t="s">
        <v>356</v>
      </c>
      <c r="G719" s="306" t="s">
        <v>352</v>
      </c>
      <c r="H719" s="113" t="s">
        <v>316</v>
      </c>
      <c r="I719" s="129">
        <v>5</v>
      </c>
      <c r="J719" s="129">
        <v>43591</v>
      </c>
      <c r="K719" s="201">
        <f t="shared" si="71"/>
        <v>217955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hidden="1" customHeight="1">
      <c r="A720" s="304" t="str">
        <f>IF(B720&lt;&gt;"",IF(AND(B720&gt;=_TM1,B720&lt;=_TM2,OR(TH!L720="1111",TH!M720="1111")),TH!D720,""),"")</f>
        <v/>
      </c>
      <c r="B720" s="11">
        <f t="shared" si="68"/>
        <v>4</v>
      </c>
      <c r="C720" s="111">
        <f t="shared" si="69"/>
        <v>42485</v>
      </c>
      <c r="D720" s="12" t="s">
        <v>1500</v>
      </c>
      <c r="E720" s="111">
        <v>42485</v>
      </c>
      <c r="F720" s="112" t="s">
        <v>337</v>
      </c>
      <c r="G720" s="306" t="s">
        <v>352</v>
      </c>
      <c r="H720" s="113" t="s">
        <v>316</v>
      </c>
      <c r="I720" s="129">
        <v>18</v>
      </c>
      <c r="J720" s="129">
        <v>79980</v>
      </c>
      <c r="K720" s="201">
        <f t="shared" si="71"/>
        <v>1439640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hidden="1" customHeight="1">
      <c r="A721" s="304" t="str">
        <f>IF(B721&lt;&gt;"",IF(AND(B721&gt;=_TM1,B721&lt;=_TM2,OR(TH!L721="1111",TH!M721="1111")),TH!D721,""),"")</f>
        <v/>
      </c>
      <c r="B721" s="11">
        <f t="shared" si="68"/>
        <v>4</v>
      </c>
      <c r="C721" s="111">
        <f t="shared" si="69"/>
        <v>42485</v>
      </c>
      <c r="D721" s="12" t="s">
        <v>1500</v>
      </c>
      <c r="E721" s="111">
        <v>42485</v>
      </c>
      <c r="F721" s="112" t="s">
        <v>382</v>
      </c>
      <c r="G721" s="306" t="s">
        <v>352</v>
      </c>
      <c r="H721" s="113" t="s">
        <v>316</v>
      </c>
      <c r="I721" s="129">
        <v>54</v>
      </c>
      <c r="J721" s="129">
        <v>28844</v>
      </c>
      <c r="K721" s="201">
        <f t="shared" si="71"/>
        <v>1557576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B721" s="122"/>
      <c r="AC721" s="122"/>
    </row>
    <row r="722" spans="1:30" s="198" customFormat="1" ht="15.75" hidden="1" customHeight="1">
      <c r="A722" s="304" t="str">
        <f>IF(B722&lt;&gt;"",IF(AND(B722&gt;=_TM1,B722&lt;=_TM2,OR(TH!L722="1111",TH!M722="1111")),TH!D722,""),"")</f>
        <v/>
      </c>
      <c r="B722" s="11">
        <f t="shared" si="68"/>
        <v>4</v>
      </c>
      <c r="C722" s="111">
        <f t="shared" si="69"/>
        <v>42485</v>
      </c>
      <c r="D722" s="12" t="s">
        <v>1500</v>
      </c>
      <c r="E722" s="111">
        <v>42485</v>
      </c>
      <c r="F722" s="112" t="s">
        <v>339</v>
      </c>
      <c r="G722" s="306" t="s">
        <v>352</v>
      </c>
      <c r="H722" s="113" t="s">
        <v>316</v>
      </c>
      <c r="I722" s="129">
        <v>17</v>
      </c>
      <c r="J722" s="129">
        <v>71581</v>
      </c>
      <c r="K722" s="201">
        <f t="shared" si="71"/>
        <v>1216877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hidden="1" customHeight="1">
      <c r="A723" s="304" t="str">
        <f>IF(B723&lt;&gt;"",IF(AND(B723&gt;=_TM1,B723&lt;=_TM2,OR(TH!L723="1111",TH!M723="1111")),TH!D723,""),"")</f>
        <v/>
      </c>
      <c r="B723" s="11">
        <f t="shared" si="68"/>
        <v>4</v>
      </c>
      <c r="C723" s="111">
        <f t="shared" si="69"/>
        <v>42485</v>
      </c>
      <c r="D723" s="12" t="s">
        <v>1500</v>
      </c>
      <c r="E723" s="111">
        <v>42485</v>
      </c>
      <c r="F723" s="112" t="s">
        <v>340</v>
      </c>
      <c r="G723" s="306" t="s">
        <v>352</v>
      </c>
      <c r="H723" s="113" t="s">
        <v>316</v>
      </c>
      <c r="I723" s="129">
        <v>8</v>
      </c>
      <c r="J723" s="129">
        <v>58346</v>
      </c>
      <c r="K723" s="201">
        <f t="shared" si="71"/>
        <v>466768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D723" s="122"/>
    </row>
    <row r="724" spans="1:30" s="198" customFormat="1" ht="15.75" hidden="1" customHeight="1">
      <c r="A724" s="304" t="str">
        <f>IF(B724&lt;&gt;"",IF(AND(B724&gt;=_TM1,B724&lt;=_TM2,OR(TH!L724="1111",TH!M724="1111")),TH!D724,""),"")</f>
        <v/>
      </c>
      <c r="B724" s="11">
        <f t="shared" si="68"/>
        <v>4</v>
      </c>
      <c r="C724" s="111">
        <f t="shared" si="69"/>
        <v>42485</v>
      </c>
      <c r="D724" s="12" t="s">
        <v>1500</v>
      </c>
      <c r="E724" s="111">
        <v>42485</v>
      </c>
      <c r="F724" s="112" t="s">
        <v>341</v>
      </c>
      <c r="G724" s="306" t="s">
        <v>352</v>
      </c>
      <c r="H724" s="113" t="s">
        <v>316</v>
      </c>
      <c r="I724" s="129">
        <v>12</v>
      </c>
      <c r="J724" s="129">
        <v>92556</v>
      </c>
      <c r="K724" s="201">
        <f t="shared" si="71"/>
        <v>1110672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hidden="1" customHeight="1">
      <c r="A725" s="304" t="str">
        <f>IF(B725&lt;&gt;"",IF(AND(B725&gt;=_TM1,B725&lt;=_TM2,OR(TH!L725="1111",TH!M725="1111")),TH!D725,""),"")</f>
        <v/>
      </c>
      <c r="B725" s="11">
        <f t="shared" si="68"/>
        <v>4</v>
      </c>
      <c r="C725" s="111">
        <f t="shared" si="69"/>
        <v>42485</v>
      </c>
      <c r="D725" s="12" t="s">
        <v>1501</v>
      </c>
      <c r="E725" s="111">
        <v>42485</v>
      </c>
      <c r="F725" s="112" t="s">
        <v>342</v>
      </c>
      <c r="G725" s="306" t="s">
        <v>352</v>
      </c>
      <c r="H725" s="113" t="s">
        <v>316</v>
      </c>
      <c r="I725" s="129">
        <v>12</v>
      </c>
      <c r="J725" s="129">
        <v>52362</v>
      </c>
      <c r="K725" s="201">
        <f t="shared" si="71"/>
        <v>628344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hidden="1" customHeight="1">
      <c r="A726" s="304" t="str">
        <f>IF(B726&lt;&gt;"",IF(AND(B726&gt;=_TM1,B726&lt;=_TM2,OR(TH!L726="1111",TH!M726="1111")),TH!D726,""),"")</f>
        <v/>
      </c>
      <c r="B726" s="11">
        <f t="shared" si="68"/>
        <v>4</v>
      </c>
      <c r="C726" s="111">
        <f t="shared" si="69"/>
        <v>42485</v>
      </c>
      <c r="D726" s="12" t="s">
        <v>1501</v>
      </c>
      <c r="E726" s="111">
        <v>42485</v>
      </c>
      <c r="F726" s="112" t="s">
        <v>383</v>
      </c>
      <c r="G726" s="306" t="s">
        <v>352</v>
      </c>
      <c r="H726" s="113" t="s">
        <v>316</v>
      </c>
      <c r="I726" s="129">
        <v>56</v>
      </c>
      <c r="J726" s="129">
        <v>18141</v>
      </c>
      <c r="K726" s="201">
        <f t="shared" si="71"/>
        <v>1015896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hidden="1" customHeight="1">
      <c r="A727" s="304" t="str">
        <f>IF(B727&lt;&gt;"",IF(AND(B727&gt;=_TM1,B727&lt;=_TM2,OR(TH!L727="1111",TH!M727="1111")),TH!D727,""),"")</f>
        <v/>
      </c>
      <c r="B727" s="11">
        <f t="shared" si="68"/>
        <v>4</v>
      </c>
      <c r="C727" s="111">
        <f t="shared" si="69"/>
        <v>42485</v>
      </c>
      <c r="D727" s="12" t="s">
        <v>1501</v>
      </c>
      <c r="E727" s="111">
        <v>42485</v>
      </c>
      <c r="F727" s="112" t="s">
        <v>384</v>
      </c>
      <c r="G727" s="306" t="s">
        <v>352</v>
      </c>
      <c r="H727" s="113" t="s">
        <v>316</v>
      </c>
      <c r="I727" s="129">
        <v>48</v>
      </c>
      <c r="J727" s="129">
        <v>18806</v>
      </c>
      <c r="K727" s="201">
        <f t="shared" si="71"/>
        <v>902688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hidden="1" customHeight="1">
      <c r="A728" s="304" t="str">
        <f>IF(B728&lt;&gt;"",IF(AND(B728&gt;=_TM1,B728&lt;=_TM2,OR(TH!L728="1111",TH!M728="1111")),TH!D728,""),"")</f>
        <v/>
      </c>
      <c r="B728" s="11">
        <f t="shared" ref="B728:B791" si="72">IF(C728&lt;&gt;"",MONTH(C728),"")</f>
        <v>4</v>
      </c>
      <c r="C728" s="111">
        <f t="shared" ref="C728:C791" si="73">E728</f>
        <v>42485</v>
      </c>
      <c r="D728" s="12" t="s">
        <v>1501</v>
      </c>
      <c r="E728" s="111">
        <v>42485</v>
      </c>
      <c r="F728" s="112" t="s">
        <v>385</v>
      </c>
      <c r="G728" s="306" t="s">
        <v>352</v>
      </c>
      <c r="H728" s="113" t="s">
        <v>316</v>
      </c>
      <c r="I728" s="129">
        <v>15</v>
      </c>
      <c r="J728" s="129">
        <v>28428</v>
      </c>
      <c r="K728" s="201">
        <f t="shared" si="71"/>
        <v>426420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hidden="1" customHeight="1">
      <c r="A729" s="304" t="str">
        <f>IF(B729&lt;&gt;"",IF(AND(B729&gt;=_TM1,B729&lt;=_TM2,OR(TH!L729="1111",TH!M729="1111")),TH!D729,""),"")</f>
        <v/>
      </c>
      <c r="B729" s="11">
        <f t="shared" si="72"/>
        <v>4</v>
      </c>
      <c r="C729" s="111">
        <f t="shared" si="73"/>
        <v>42485</v>
      </c>
      <c r="D729" s="12" t="s">
        <v>1501</v>
      </c>
      <c r="E729" s="111">
        <v>42485</v>
      </c>
      <c r="F729" s="112" t="s">
        <v>386</v>
      </c>
      <c r="G729" s="306" t="s">
        <v>352</v>
      </c>
      <c r="H729" s="113" t="s">
        <v>316</v>
      </c>
      <c r="I729" s="129">
        <v>8</v>
      </c>
      <c r="J729" s="129">
        <v>77721</v>
      </c>
      <c r="K729" s="201">
        <f t="shared" si="71"/>
        <v>621768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B729" s="122"/>
      <c r="AC729" s="122"/>
      <c r="AD729" s="122"/>
    </row>
    <row r="730" spans="1:30" s="198" customFormat="1" ht="15.75" hidden="1" customHeight="1">
      <c r="A730" s="304" t="str">
        <f>IF(B730&lt;&gt;"",IF(AND(B730&gt;=_TM1,B730&lt;=_TM2,OR(TH!L730="1111",TH!M730="1111")),TH!D730,""),"")</f>
        <v/>
      </c>
      <c r="B730" s="11">
        <f t="shared" si="72"/>
        <v>4</v>
      </c>
      <c r="C730" s="111">
        <f t="shared" si="73"/>
        <v>42485</v>
      </c>
      <c r="D730" s="12" t="s">
        <v>1501</v>
      </c>
      <c r="E730" s="111">
        <v>42485</v>
      </c>
      <c r="F730" s="112" t="s">
        <v>387</v>
      </c>
      <c r="G730" s="306" t="s">
        <v>352</v>
      </c>
      <c r="H730" s="113" t="s">
        <v>316</v>
      </c>
      <c r="I730" s="129">
        <v>12</v>
      </c>
      <c r="J730" s="129">
        <v>51951</v>
      </c>
      <c r="K730" s="201">
        <f t="shared" si="71"/>
        <v>623412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hidden="1" customHeight="1">
      <c r="A731" s="304" t="str">
        <f>IF(B731&lt;&gt;"",IF(AND(B731&gt;=_TM1,B731&lt;=_TM2,OR(TH!L731="1111",TH!M731="1111")),TH!D731,""),"")</f>
        <v/>
      </c>
      <c r="B731" s="11">
        <f t="shared" si="72"/>
        <v>4</v>
      </c>
      <c r="C731" s="111">
        <f t="shared" si="73"/>
        <v>42485</v>
      </c>
      <c r="D731" s="12" t="s">
        <v>1501</v>
      </c>
      <c r="E731" s="111">
        <v>42485</v>
      </c>
      <c r="F731" s="112" t="s">
        <v>388</v>
      </c>
      <c r="G731" s="306" t="s">
        <v>352</v>
      </c>
      <c r="H731" s="113" t="s">
        <v>316</v>
      </c>
      <c r="I731" s="129">
        <v>36</v>
      </c>
      <c r="J731" s="129">
        <v>16870</v>
      </c>
      <c r="K731" s="201">
        <f t="shared" si="71"/>
        <v>607320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hidden="1" customHeight="1">
      <c r="A732" s="304" t="str">
        <f>IF(B732&lt;&gt;"",IF(AND(B732&gt;=_TM1,B732&lt;=_TM2,OR(TH!L732="1111",TH!M732="1111")),TH!D732,""),"")</f>
        <v/>
      </c>
      <c r="B732" s="11">
        <f t="shared" si="72"/>
        <v>4</v>
      </c>
      <c r="C732" s="111">
        <f t="shared" si="73"/>
        <v>42485</v>
      </c>
      <c r="D732" s="12" t="s">
        <v>1501</v>
      </c>
      <c r="E732" s="111">
        <v>42485</v>
      </c>
      <c r="F732" s="112" t="s">
        <v>364</v>
      </c>
      <c r="G732" s="306" t="s">
        <v>352</v>
      </c>
      <c r="H732" s="113" t="s">
        <v>316</v>
      </c>
      <c r="I732" s="129">
        <v>32</v>
      </c>
      <c r="J732" s="129">
        <v>52285</v>
      </c>
      <c r="K732" s="201">
        <f t="shared" si="71"/>
        <v>1673120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D732" s="122"/>
    </row>
    <row r="733" spans="1:30" s="198" customFormat="1" ht="15.75" hidden="1" customHeight="1">
      <c r="A733" s="304" t="str">
        <f>IF(B733&lt;&gt;"",IF(AND(B733&gt;=_TM1,B733&lt;=_TM2,OR(TH!L733="1111",TH!M733="1111")),TH!D733,""),"")</f>
        <v/>
      </c>
      <c r="B733" s="11">
        <f t="shared" si="72"/>
        <v>4</v>
      </c>
      <c r="C733" s="111">
        <f t="shared" si="73"/>
        <v>42485</v>
      </c>
      <c r="D733" s="12" t="s">
        <v>1501</v>
      </c>
      <c r="E733" s="111">
        <v>42485</v>
      </c>
      <c r="F733" s="112" t="s">
        <v>386</v>
      </c>
      <c r="G733" s="306" t="s">
        <v>352</v>
      </c>
      <c r="H733" s="113" t="s">
        <v>316</v>
      </c>
      <c r="I733" s="129">
        <v>6</v>
      </c>
      <c r="J733" s="129">
        <v>77721</v>
      </c>
      <c r="K733" s="201">
        <f t="shared" si="71"/>
        <v>466326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hidden="1" customHeight="1">
      <c r="A734" s="304" t="str">
        <f>IF(B734&lt;&gt;"",IF(AND(B734&gt;=_TM1,B734&lt;=_TM2,OR(TH!L734="1111",TH!M734="1111")),TH!D734,""),"")</f>
        <v/>
      </c>
      <c r="B734" s="11">
        <f t="shared" si="72"/>
        <v>4</v>
      </c>
      <c r="C734" s="111">
        <f t="shared" si="73"/>
        <v>42485</v>
      </c>
      <c r="D734" s="12" t="s">
        <v>1501</v>
      </c>
      <c r="E734" s="111">
        <v>42485</v>
      </c>
      <c r="F734" s="112" t="s">
        <v>389</v>
      </c>
      <c r="G734" s="306" t="s">
        <v>352</v>
      </c>
      <c r="H734" s="113" t="s">
        <v>316</v>
      </c>
      <c r="I734" s="129">
        <v>10</v>
      </c>
      <c r="J734" s="129">
        <v>47956</v>
      </c>
      <c r="K734" s="201">
        <f t="shared" si="71"/>
        <v>479560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hidden="1" customHeight="1">
      <c r="A735" s="304" t="str">
        <f>IF(B735&lt;&gt;"",IF(AND(B735&gt;=_TM1,B735&lt;=_TM2,OR(TH!L735="1111",TH!M735="1111")),TH!D735,""),"")</f>
        <v/>
      </c>
      <c r="B735" s="11">
        <f t="shared" si="72"/>
        <v>4</v>
      </c>
      <c r="C735" s="111">
        <f t="shared" si="73"/>
        <v>42485</v>
      </c>
      <c r="D735" s="12" t="s">
        <v>1501</v>
      </c>
      <c r="E735" s="111">
        <v>42485</v>
      </c>
      <c r="F735" s="112" t="s">
        <v>390</v>
      </c>
      <c r="G735" s="306" t="s">
        <v>352</v>
      </c>
      <c r="H735" s="113" t="s">
        <v>316</v>
      </c>
      <c r="I735" s="129">
        <v>12</v>
      </c>
      <c r="J735" s="129">
        <v>24216</v>
      </c>
      <c r="K735" s="201">
        <f t="shared" si="71"/>
        <v>290592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hidden="1" customHeight="1">
      <c r="A736" s="304" t="str">
        <f>IF(B736&lt;&gt;"",IF(AND(B736&gt;=_TM1,B736&lt;=_TM2,OR(TH!L736="1111",TH!M736="1111")),TH!D736,""),"")</f>
        <v/>
      </c>
      <c r="B736" s="11">
        <f t="shared" si="72"/>
        <v>4</v>
      </c>
      <c r="C736" s="111">
        <f t="shared" si="73"/>
        <v>42485</v>
      </c>
      <c r="D736" s="12" t="s">
        <v>1501</v>
      </c>
      <c r="E736" s="111">
        <v>42485</v>
      </c>
      <c r="F736" s="112" t="s">
        <v>391</v>
      </c>
      <c r="G736" s="306" t="s">
        <v>352</v>
      </c>
      <c r="H736" s="113" t="s">
        <v>316</v>
      </c>
      <c r="I736" s="129">
        <v>12</v>
      </c>
      <c r="J736" s="129">
        <v>15680</v>
      </c>
      <c r="K736" s="201">
        <f t="shared" si="71"/>
        <v>188160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hidden="1" customHeight="1">
      <c r="A737" s="304" t="str">
        <f>IF(B737&lt;&gt;"",IF(AND(B737&gt;=_TM1,B737&lt;=_TM2,OR(TH!L737="1111",TH!M737="1111")),TH!D737,""),"")</f>
        <v/>
      </c>
      <c r="B737" s="11">
        <f t="shared" si="72"/>
        <v>4</v>
      </c>
      <c r="C737" s="111">
        <f t="shared" si="73"/>
        <v>42485</v>
      </c>
      <c r="D737" s="12" t="s">
        <v>1502</v>
      </c>
      <c r="E737" s="111">
        <v>42485</v>
      </c>
      <c r="F737" s="112" t="s">
        <v>392</v>
      </c>
      <c r="G737" s="306" t="s">
        <v>352</v>
      </c>
      <c r="H737" s="113" t="s">
        <v>316</v>
      </c>
      <c r="I737" s="129">
        <v>7</v>
      </c>
      <c r="J737" s="129">
        <v>40073</v>
      </c>
      <c r="K737" s="201">
        <f t="shared" si="71"/>
        <v>280511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hidden="1" customHeight="1">
      <c r="A738" s="304" t="str">
        <f>IF(B738&lt;&gt;"",IF(AND(B738&gt;=_TM1,B738&lt;=_TM2,OR(TH!L738="1111",TH!M738="1111")),TH!D738,""),"")</f>
        <v/>
      </c>
      <c r="B738" s="11">
        <f t="shared" si="72"/>
        <v>4</v>
      </c>
      <c r="C738" s="111">
        <f t="shared" si="73"/>
        <v>42485</v>
      </c>
      <c r="D738" s="12" t="s">
        <v>1502</v>
      </c>
      <c r="E738" s="111">
        <v>42485</v>
      </c>
      <c r="F738" s="112" t="s">
        <v>393</v>
      </c>
      <c r="G738" s="306" t="s">
        <v>352</v>
      </c>
      <c r="H738" s="113" t="s">
        <v>316</v>
      </c>
      <c r="I738" s="129">
        <v>7</v>
      </c>
      <c r="J738" s="129">
        <v>22423</v>
      </c>
      <c r="K738" s="201">
        <f t="shared" si="71"/>
        <v>156961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hidden="1" customHeight="1">
      <c r="A739" s="304" t="str">
        <f>IF(B739&lt;&gt;"",IF(AND(B739&gt;=_TM1,B739&lt;=_TM2,OR(TH!L739="1111",TH!M739="1111")),TH!D739,""),"")</f>
        <v/>
      </c>
      <c r="B739" s="11">
        <f t="shared" si="72"/>
        <v>4</v>
      </c>
      <c r="C739" s="111">
        <f t="shared" si="73"/>
        <v>42485</v>
      </c>
      <c r="D739" s="12" t="s">
        <v>1502</v>
      </c>
      <c r="E739" s="111">
        <v>42485</v>
      </c>
      <c r="F739" s="112" t="s">
        <v>394</v>
      </c>
      <c r="G739" s="306" t="s">
        <v>352</v>
      </c>
      <c r="H739" s="113" t="s">
        <v>316</v>
      </c>
      <c r="I739" s="129">
        <v>32</v>
      </c>
      <c r="J739" s="129">
        <v>28012</v>
      </c>
      <c r="K739" s="201">
        <f t="shared" si="71"/>
        <v>896384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hidden="1" customHeight="1">
      <c r="A740" s="304" t="str">
        <f>IF(B740&lt;&gt;"",IF(AND(B740&gt;=_TM1,B740&lt;=_TM2,OR(TH!L740="1111",TH!M740="1111")),TH!D740,""),"")</f>
        <v/>
      </c>
      <c r="B740" s="11">
        <f t="shared" si="72"/>
        <v>4</v>
      </c>
      <c r="C740" s="111">
        <f t="shared" si="73"/>
        <v>42485</v>
      </c>
      <c r="D740" s="12" t="s">
        <v>1502</v>
      </c>
      <c r="E740" s="111">
        <v>42485</v>
      </c>
      <c r="F740" s="112" t="s">
        <v>395</v>
      </c>
      <c r="G740" s="306" t="s">
        <v>352</v>
      </c>
      <c r="H740" s="113" t="s">
        <v>316</v>
      </c>
      <c r="I740" s="129">
        <v>10</v>
      </c>
      <c r="J740" s="129">
        <v>44247</v>
      </c>
      <c r="K740" s="201">
        <f t="shared" si="71"/>
        <v>442470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hidden="1" customHeight="1">
      <c r="A741" s="304" t="str">
        <f>IF(B741&lt;&gt;"",IF(AND(B741&gt;=_TM1,B741&lt;=_TM2,OR(TH!L741="1111",TH!M741="1111")),TH!D741,""),"")</f>
        <v/>
      </c>
      <c r="B741" s="11">
        <f t="shared" si="72"/>
        <v>4</v>
      </c>
      <c r="C741" s="111">
        <f t="shared" si="73"/>
        <v>42485</v>
      </c>
      <c r="D741" s="12" t="s">
        <v>1502</v>
      </c>
      <c r="E741" s="111">
        <v>42485</v>
      </c>
      <c r="F741" s="112" t="s">
        <v>396</v>
      </c>
      <c r="G741" s="306" t="s">
        <v>352</v>
      </c>
      <c r="H741" s="113" t="s">
        <v>316</v>
      </c>
      <c r="I741" s="129">
        <v>36</v>
      </c>
      <c r="J741" s="129">
        <v>16775</v>
      </c>
      <c r="K741" s="201">
        <f t="shared" si="71"/>
        <v>603900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hidden="1" customHeight="1">
      <c r="A742" s="304" t="str">
        <f>IF(B742&lt;&gt;"",IF(AND(B742&gt;=_TM1,B742&lt;=_TM2,OR(TH!L742="1111",TH!M742="1111")),TH!D742,""),"")</f>
        <v/>
      </c>
      <c r="B742" s="11">
        <f t="shared" si="72"/>
        <v>4</v>
      </c>
      <c r="C742" s="111">
        <f t="shared" si="73"/>
        <v>42485</v>
      </c>
      <c r="D742" s="12" t="s">
        <v>1502</v>
      </c>
      <c r="E742" s="111">
        <v>42485</v>
      </c>
      <c r="F742" s="112" t="s">
        <v>397</v>
      </c>
      <c r="G742" s="306" t="s">
        <v>352</v>
      </c>
      <c r="H742" s="113" t="s">
        <v>316</v>
      </c>
      <c r="I742" s="129">
        <v>12</v>
      </c>
      <c r="J742" s="129">
        <v>43318</v>
      </c>
      <c r="K742" s="201">
        <f t="shared" si="71"/>
        <v>519816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hidden="1" customHeight="1">
      <c r="A743" s="304" t="str">
        <f>IF(B743&lt;&gt;"",IF(AND(B743&gt;=_TM1,B743&lt;=_TM2,OR(TH!L743="1111",TH!M743="1111")),TH!D743,""),"")</f>
        <v/>
      </c>
      <c r="B743" s="11">
        <f t="shared" si="72"/>
        <v>4</v>
      </c>
      <c r="C743" s="111">
        <f t="shared" si="73"/>
        <v>42485</v>
      </c>
      <c r="D743" s="12" t="s">
        <v>1502</v>
      </c>
      <c r="E743" s="111">
        <v>42485</v>
      </c>
      <c r="F743" s="112" t="s">
        <v>396</v>
      </c>
      <c r="G743" s="306" t="s">
        <v>352</v>
      </c>
      <c r="H743" s="113" t="s">
        <v>316</v>
      </c>
      <c r="I743" s="129">
        <v>216</v>
      </c>
      <c r="J743" s="129">
        <v>16775</v>
      </c>
      <c r="K743" s="201">
        <f t="shared" si="71"/>
        <v>3623400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hidden="1" customHeight="1">
      <c r="A744" s="304" t="str">
        <f>IF(B744&lt;&gt;"",IF(AND(B744&gt;=_TM1,B744&lt;=_TM2,OR(TH!L744="1111",TH!M744="1111")),TH!D744,""),"")</f>
        <v/>
      </c>
      <c r="B744" s="11">
        <f t="shared" si="72"/>
        <v>4</v>
      </c>
      <c r="C744" s="111">
        <f t="shared" si="73"/>
        <v>42485</v>
      </c>
      <c r="D744" s="12" t="s">
        <v>1502</v>
      </c>
      <c r="E744" s="111">
        <v>42485</v>
      </c>
      <c r="F744" s="112" t="s">
        <v>398</v>
      </c>
      <c r="G744" s="306" t="s">
        <v>352</v>
      </c>
      <c r="H744" s="113" t="s">
        <v>316</v>
      </c>
      <c r="I744" s="129">
        <v>16</v>
      </c>
      <c r="J744" s="129">
        <v>73033</v>
      </c>
      <c r="K744" s="201">
        <f t="shared" si="71"/>
        <v>1168528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hidden="1" customHeight="1">
      <c r="A745" s="304" t="str">
        <f>IF(B745&lt;&gt;"",IF(AND(B745&gt;=_TM1,B745&lt;=_TM2,OR(TH!L745="1111",TH!M745="1111")),TH!D745,""),"")</f>
        <v/>
      </c>
      <c r="B745" s="11">
        <f t="shared" si="72"/>
        <v>4</v>
      </c>
      <c r="C745" s="111">
        <f t="shared" si="73"/>
        <v>42485</v>
      </c>
      <c r="D745" s="12" t="s">
        <v>1502</v>
      </c>
      <c r="E745" s="111">
        <v>42485</v>
      </c>
      <c r="F745" s="112" t="s">
        <v>399</v>
      </c>
      <c r="G745" s="306" t="s">
        <v>352</v>
      </c>
      <c r="H745" s="113" t="s">
        <v>316</v>
      </c>
      <c r="I745" s="129">
        <v>10</v>
      </c>
      <c r="J745" s="129">
        <v>19073</v>
      </c>
      <c r="K745" s="201">
        <f t="shared" si="71"/>
        <v>190730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hidden="1" customHeight="1">
      <c r="A746" s="304" t="str">
        <f>IF(B746&lt;&gt;"",IF(AND(B746&gt;=_TM1,B746&lt;=_TM2,OR(TH!L746="1111",TH!M746="1111")),TH!D746,""),"")</f>
        <v/>
      </c>
      <c r="B746" s="11">
        <f t="shared" si="72"/>
        <v>4</v>
      </c>
      <c r="C746" s="111">
        <f t="shared" si="73"/>
        <v>42485</v>
      </c>
      <c r="D746" s="12" t="s">
        <v>1502</v>
      </c>
      <c r="E746" s="111">
        <v>42485</v>
      </c>
      <c r="F746" s="112" t="s">
        <v>400</v>
      </c>
      <c r="G746" s="306" t="s">
        <v>352</v>
      </c>
      <c r="H746" s="113" t="s">
        <v>316</v>
      </c>
      <c r="I746" s="129">
        <v>10</v>
      </c>
      <c r="J746" s="129">
        <v>16692</v>
      </c>
      <c r="K746" s="201">
        <f t="shared" si="71"/>
        <v>166920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hidden="1" customHeight="1">
      <c r="A747" s="304" t="str">
        <f>IF(B747&lt;&gt;"",IF(AND(B747&gt;=_TM1,B747&lt;=_TM2,OR(TH!L747="1111",TH!M747="1111")),TH!D747,""),"")</f>
        <v/>
      </c>
      <c r="B747" s="11">
        <f t="shared" si="72"/>
        <v>4</v>
      </c>
      <c r="C747" s="111">
        <f t="shared" si="73"/>
        <v>42485</v>
      </c>
      <c r="D747" s="12" t="s">
        <v>1502</v>
      </c>
      <c r="E747" s="111">
        <v>42485</v>
      </c>
      <c r="F747" s="112" t="s">
        <v>401</v>
      </c>
      <c r="G747" s="306" t="s">
        <v>352</v>
      </c>
      <c r="H747" s="113" t="s">
        <v>316</v>
      </c>
      <c r="I747" s="129">
        <v>10</v>
      </c>
      <c r="J747" s="129">
        <v>11431</v>
      </c>
      <c r="K747" s="201">
        <f t="shared" si="71"/>
        <v>114310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hidden="1" customHeight="1">
      <c r="A748" s="304" t="str">
        <f>IF(B748&lt;&gt;"",IF(AND(B748&gt;=_TM1,B748&lt;=_TM2,OR(TH!L748="1111",TH!M748="1111")),TH!D748,""),"")</f>
        <v/>
      </c>
      <c r="B748" s="11">
        <f t="shared" si="72"/>
        <v>4</v>
      </c>
      <c r="C748" s="111">
        <f t="shared" si="73"/>
        <v>42485</v>
      </c>
      <c r="D748" s="12" t="s">
        <v>1502</v>
      </c>
      <c r="E748" s="111">
        <v>42485</v>
      </c>
      <c r="F748" s="112" t="s">
        <v>402</v>
      </c>
      <c r="G748" s="306" t="s">
        <v>352</v>
      </c>
      <c r="H748" s="113" t="s">
        <v>316</v>
      </c>
      <c r="I748" s="129">
        <v>10</v>
      </c>
      <c r="J748" s="129">
        <v>6970</v>
      </c>
      <c r="K748" s="201">
        <f t="shared" si="71"/>
        <v>69700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hidden="1" customHeight="1">
      <c r="A749" s="304" t="str">
        <f>IF(B749&lt;&gt;"",IF(AND(B749&gt;=_TM1,B749&lt;=_TM2,OR(TH!L749="1111",TH!M749="1111")),TH!D749,""),"")</f>
        <v/>
      </c>
      <c r="B749" s="11">
        <f t="shared" si="72"/>
        <v>4</v>
      </c>
      <c r="C749" s="111">
        <f t="shared" si="73"/>
        <v>42485</v>
      </c>
      <c r="D749" s="12" t="s">
        <v>1503</v>
      </c>
      <c r="E749" s="111">
        <v>42485</v>
      </c>
      <c r="F749" s="112" t="s">
        <v>403</v>
      </c>
      <c r="G749" s="306" t="s">
        <v>352</v>
      </c>
      <c r="H749" s="113" t="s">
        <v>316</v>
      </c>
      <c r="I749" s="129">
        <v>8</v>
      </c>
      <c r="J749" s="129">
        <v>50210</v>
      </c>
      <c r="K749" s="201">
        <f t="shared" si="71"/>
        <v>401680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hidden="1" customHeight="1">
      <c r="A750" s="304" t="str">
        <f>IF(B750&lt;&gt;"",IF(AND(B750&gt;=_TM1,B750&lt;=_TM2,OR(TH!L750="1111",TH!M750="1111")),TH!D750,""),"")</f>
        <v/>
      </c>
      <c r="B750" s="11">
        <f t="shared" si="72"/>
        <v>4</v>
      </c>
      <c r="C750" s="111">
        <f t="shared" si="73"/>
        <v>42485</v>
      </c>
      <c r="D750" s="12" t="s">
        <v>1503</v>
      </c>
      <c r="E750" s="111">
        <v>42485</v>
      </c>
      <c r="F750" s="112" t="s">
        <v>396</v>
      </c>
      <c r="G750" s="306" t="s">
        <v>352</v>
      </c>
      <c r="H750" s="113" t="s">
        <v>316</v>
      </c>
      <c r="I750" s="129">
        <v>78</v>
      </c>
      <c r="J750" s="129">
        <v>16775</v>
      </c>
      <c r="K750" s="201">
        <f t="shared" si="71"/>
        <v>1308450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hidden="1" customHeight="1">
      <c r="A751" s="304" t="str">
        <f>IF(B751&lt;&gt;"",IF(AND(B751&gt;=_TM1,B751&lt;=_TM2,OR(TH!L751="1111",TH!M751="1111")),TH!D751,""),"")</f>
        <v/>
      </c>
      <c r="B751" s="11">
        <f t="shared" si="72"/>
        <v>4</v>
      </c>
      <c r="C751" s="111">
        <f t="shared" si="73"/>
        <v>42485</v>
      </c>
      <c r="D751" s="12" t="s">
        <v>1503</v>
      </c>
      <c r="E751" s="111">
        <v>42485</v>
      </c>
      <c r="F751" s="112" t="s">
        <v>404</v>
      </c>
      <c r="G751" s="306" t="s">
        <v>352</v>
      </c>
      <c r="H751" s="113" t="s">
        <v>316</v>
      </c>
      <c r="I751" s="129">
        <v>12</v>
      </c>
      <c r="J751" s="129">
        <v>59493</v>
      </c>
      <c r="K751" s="201">
        <f t="shared" ref="K751:K807" si="74">ROUND(I751*J751,0)</f>
        <v>713916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hidden="1" customHeight="1">
      <c r="A752" s="304" t="str">
        <f>IF(B752&lt;&gt;"",IF(AND(B752&gt;=_TM1,B752&lt;=_TM2,OR(TH!L752="1111",TH!M752="1111")),TH!D752,""),"")</f>
        <v/>
      </c>
      <c r="B752" s="11">
        <f t="shared" si="72"/>
        <v>4</v>
      </c>
      <c r="C752" s="111">
        <f t="shared" si="73"/>
        <v>42485</v>
      </c>
      <c r="D752" s="12" t="s">
        <v>1503</v>
      </c>
      <c r="E752" s="111">
        <v>42485</v>
      </c>
      <c r="F752" s="112" t="s">
        <v>405</v>
      </c>
      <c r="G752" s="306" t="s">
        <v>352</v>
      </c>
      <c r="H752" s="113" t="s">
        <v>316</v>
      </c>
      <c r="I752" s="129">
        <v>12</v>
      </c>
      <c r="J752" s="129">
        <v>88678</v>
      </c>
      <c r="K752" s="201">
        <f t="shared" si="74"/>
        <v>1064136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hidden="1" customHeight="1">
      <c r="A753" s="304" t="str">
        <f>IF(B753&lt;&gt;"",IF(AND(B753&gt;=_TM1,B753&lt;=_TM2,OR(TH!L753="1111",TH!M753="1111")),TH!D753,""),"")</f>
        <v/>
      </c>
      <c r="B753" s="11">
        <f t="shared" si="72"/>
        <v>4</v>
      </c>
      <c r="C753" s="111">
        <f t="shared" si="73"/>
        <v>42485</v>
      </c>
      <c r="D753" s="12" t="s">
        <v>1503</v>
      </c>
      <c r="E753" s="111">
        <v>42485</v>
      </c>
      <c r="F753" s="112" t="s">
        <v>406</v>
      </c>
      <c r="G753" s="306" t="s">
        <v>352</v>
      </c>
      <c r="H753" s="113" t="s">
        <v>316</v>
      </c>
      <c r="I753" s="129">
        <v>8</v>
      </c>
      <c r="J753" s="129">
        <v>49097</v>
      </c>
      <c r="K753" s="201">
        <f t="shared" si="74"/>
        <v>392776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hidden="1" customHeight="1">
      <c r="A754" s="304" t="str">
        <f>IF(B754&lt;&gt;"",IF(AND(B754&gt;=_TM1,B754&lt;=_TM2,OR(TH!L754="1111",TH!M754="1111")),TH!D754,""),"")</f>
        <v/>
      </c>
      <c r="B754" s="11">
        <f t="shared" si="72"/>
        <v>4</v>
      </c>
      <c r="C754" s="111">
        <f t="shared" si="73"/>
        <v>42485</v>
      </c>
      <c r="D754" s="12" t="s">
        <v>1503</v>
      </c>
      <c r="E754" s="111">
        <v>42485</v>
      </c>
      <c r="F754" s="112" t="s">
        <v>372</v>
      </c>
      <c r="G754" s="306" t="s">
        <v>352</v>
      </c>
      <c r="H754" s="113" t="s">
        <v>316</v>
      </c>
      <c r="I754" s="129">
        <v>50</v>
      </c>
      <c r="J754" s="129">
        <v>46912</v>
      </c>
      <c r="K754" s="201">
        <f t="shared" si="74"/>
        <v>2345600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hidden="1" customHeight="1">
      <c r="A755" s="304" t="str">
        <f>IF(B755&lt;&gt;"",IF(AND(B755&gt;=_TM1,B755&lt;=_TM2,OR(TH!L755="1111",TH!M755="1111")),TH!D755,""),"")</f>
        <v/>
      </c>
      <c r="B755" s="11">
        <f t="shared" si="72"/>
        <v>4</v>
      </c>
      <c r="C755" s="111">
        <f t="shared" si="73"/>
        <v>42485</v>
      </c>
      <c r="D755" s="12" t="s">
        <v>1503</v>
      </c>
      <c r="E755" s="111">
        <v>42485</v>
      </c>
      <c r="F755" s="112" t="s">
        <v>407</v>
      </c>
      <c r="G755" s="306" t="s">
        <v>352</v>
      </c>
      <c r="H755" s="113" t="s">
        <v>316</v>
      </c>
      <c r="I755" s="129">
        <v>50</v>
      </c>
      <c r="J755" s="129">
        <v>57074</v>
      </c>
      <c r="K755" s="201">
        <f t="shared" si="74"/>
        <v>2853700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B755" s="122"/>
      <c r="AC755" s="122"/>
      <c r="AD755" s="122"/>
    </row>
    <row r="756" spans="1:30" s="198" customFormat="1" ht="15.75" hidden="1" customHeight="1">
      <c r="A756" s="304" t="str">
        <f>IF(B756&lt;&gt;"",IF(AND(B756&gt;=_TM1,B756&lt;=_TM2,OR(TH!L756="1111",TH!M756="1111")),TH!D756,""),"")</f>
        <v/>
      </c>
      <c r="B756" s="11">
        <f t="shared" si="72"/>
        <v>4</v>
      </c>
      <c r="C756" s="111">
        <f t="shared" si="73"/>
        <v>42485</v>
      </c>
      <c r="D756" s="12" t="s">
        <v>1503</v>
      </c>
      <c r="E756" s="111">
        <v>42485</v>
      </c>
      <c r="F756" s="112" t="s">
        <v>408</v>
      </c>
      <c r="G756" s="306" t="s">
        <v>352</v>
      </c>
      <c r="H756" s="113" t="s">
        <v>316</v>
      </c>
      <c r="I756" s="129">
        <v>36</v>
      </c>
      <c r="J756" s="129">
        <v>30043</v>
      </c>
      <c r="K756" s="201">
        <f t="shared" si="74"/>
        <v>1081548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D756" s="122"/>
    </row>
    <row r="757" spans="1:30" s="198" customFormat="1" ht="15.75" hidden="1" customHeight="1">
      <c r="A757" s="304" t="str">
        <f>IF(B757&lt;&gt;"",IF(AND(B757&gt;=_TM1,B757&lt;=_TM2,OR(TH!L757="1111",TH!M757="1111")),TH!D757,""),"")</f>
        <v/>
      </c>
      <c r="B757" s="11">
        <f t="shared" si="72"/>
        <v>4</v>
      </c>
      <c r="C757" s="111">
        <f t="shared" si="73"/>
        <v>42485</v>
      </c>
      <c r="D757" s="12" t="s">
        <v>1503</v>
      </c>
      <c r="E757" s="111">
        <v>42485</v>
      </c>
      <c r="F757" s="112" t="s">
        <v>409</v>
      </c>
      <c r="G757" s="306" t="s">
        <v>352</v>
      </c>
      <c r="H757" s="113" t="s">
        <v>316</v>
      </c>
      <c r="I757" s="129">
        <v>36</v>
      </c>
      <c r="J757" s="129">
        <v>67731</v>
      </c>
      <c r="K757" s="201">
        <f t="shared" si="74"/>
        <v>2438316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C757" s="122"/>
      <c r="AD757" s="122"/>
    </row>
    <row r="758" spans="1:30" s="198" customFormat="1" ht="15.75" hidden="1" customHeight="1">
      <c r="A758" s="304" t="str">
        <f>IF(B758&lt;&gt;"",IF(AND(B758&gt;=_TM1,B758&lt;=_TM2,OR(TH!L758="1111",TH!M758="1111")),TH!D758,""),"")</f>
        <v/>
      </c>
      <c r="B758" s="11">
        <f t="shared" si="72"/>
        <v>4</v>
      </c>
      <c r="C758" s="111">
        <f t="shared" si="73"/>
        <v>42485</v>
      </c>
      <c r="D758" s="12" t="s">
        <v>1503</v>
      </c>
      <c r="E758" s="111">
        <v>42485</v>
      </c>
      <c r="F758" s="112" t="s">
        <v>410</v>
      </c>
      <c r="G758" s="306" t="s">
        <v>352</v>
      </c>
      <c r="H758" s="113" t="s">
        <v>316</v>
      </c>
      <c r="I758" s="129">
        <v>20</v>
      </c>
      <c r="J758" s="129">
        <v>121856</v>
      </c>
      <c r="K758" s="201">
        <f t="shared" si="74"/>
        <v>2437120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D758" s="122"/>
    </row>
    <row r="759" spans="1:30" s="198" customFormat="1" ht="15.75" hidden="1" customHeight="1">
      <c r="A759" s="304" t="str">
        <f>IF(B759&lt;&gt;"",IF(AND(B759&gt;=_TM1,B759&lt;=_TM2,OR(TH!L759="1111",TH!M759="1111")),TH!D759,""),"")</f>
        <v/>
      </c>
      <c r="B759" s="11">
        <f t="shared" si="72"/>
        <v>4</v>
      </c>
      <c r="C759" s="111">
        <f t="shared" si="73"/>
        <v>42485</v>
      </c>
      <c r="D759" s="12" t="s">
        <v>1503</v>
      </c>
      <c r="E759" s="111">
        <v>42485</v>
      </c>
      <c r="F759" s="112" t="s">
        <v>411</v>
      </c>
      <c r="G759" s="306" t="s">
        <v>352</v>
      </c>
      <c r="H759" s="113" t="s">
        <v>316</v>
      </c>
      <c r="I759" s="129">
        <v>12</v>
      </c>
      <c r="J759" s="129">
        <v>65819</v>
      </c>
      <c r="K759" s="201">
        <f t="shared" si="74"/>
        <v>789828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hidden="1" customHeight="1">
      <c r="A760" s="304" t="str">
        <f>IF(B760&lt;&gt;"",IF(AND(B760&gt;=_TM1,B760&lt;=_TM2,OR(TH!L760="1111",TH!M760="1111")),TH!D760,""),"")</f>
        <v/>
      </c>
      <c r="B760" s="11">
        <f t="shared" si="72"/>
        <v>4</v>
      </c>
      <c r="C760" s="111">
        <f t="shared" si="73"/>
        <v>42485</v>
      </c>
      <c r="D760" s="12" t="s">
        <v>1503</v>
      </c>
      <c r="E760" s="111">
        <v>42485</v>
      </c>
      <c r="F760" s="112" t="s">
        <v>412</v>
      </c>
      <c r="G760" s="306" t="s">
        <v>352</v>
      </c>
      <c r="H760" s="113" t="s">
        <v>316</v>
      </c>
      <c r="I760" s="129">
        <v>60</v>
      </c>
      <c r="J760" s="129">
        <v>46705</v>
      </c>
      <c r="K760" s="201">
        <f t="shared" si="74"/>
        <v>2802300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hidden="1" customHeight="1">
      <c r="A761" s="304" t="str">
        <f>IF(B761&lt;&gt;"",IF(AND(B761&gt;=_TM1,B761&lt;=_TM2,OR(TH!L761="1111",TH!M761="1111")),TH!D761,""),"")</f>
        <v/>
      </c>
      <c r="B761" s="11">
        <f t="shared" si="72"/>
        <v>4</v>
      </c>
      <c r="C761" s="111">
        <f t="shared" si="73"/>
        <v>42485</v>
      </c>
      <c r="D761" s="12" t="s">
        <v>1504</v>
      </c>
      <c r="E761" s="111">
        <v>42485</v>
      </c>
      <c r="F761" s="112" t="s">
        <v>404</v>
      </c>
      <c r="G761" s="306" t="s">
        <v>352</v>
      </c>
      <c r="H761" s="113" t="s">
        <v>316</v>
      </c>
      <c r="I761" s="129">
        <v>12</v>
      </c>
      <c r="J761" s="129">
        <v>59493</v>
      </c>
      <c r="K761" s="201">
        <f t="shared" si="74"/>
        <v>713916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B761" s="122"/>
      <c r="AC761" s="122"/>
      <c r="AD761" s="122"/>
    </row>
    <row r="762" spans="1:30" s="198" customFormat="1" ht="15.75" hidden="1" customHeight="1">
      <c r="A762" s="304" t="str">
        <f>IF(B762&lt;&gt;"",IF(AND(B762&gt;=_TM1,B762&lt;=_TM2,OR(TH!L762="1111",TH!M762="1111")),TH!D762,""),"")</f>
        <v/>
      </c>
      <c r="B762" s="11">
        <f t="shared" si="72"/>
        <v>4</v>
      </c>
      <c r="C762" s="111">
        <f t="shared" si="73"/>
        <v>42485</v>
      </c>
      <c r="D762" s="12" t="s">
        <v>1504</v>
      </c>
      <c r="E762" s="111">
        <v>42485</v>
      </c>
      <c r="F762" s="112" t="s">
        <v>408</v>
      </c>
      <c r="G762" s="306" t="s">
        <v>352</v>
      </c>
      <c r="H762" s="113" t="s">
        <v>316</v>
      </c>
      <c r="I762" s="129">
        <v>50</v>
      </c>
      <c r="J762" s="129">
        <v>30043</v>
      </c>
      <c r="K762" s="201">
        <f t="shared" si="74"/>
        <v>1502150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D762" s="122"/>
    </row>
    <row r="763" spans="1:30" s="198" customFormat="1" ht="15.75" hidden="1" customHeight="1">
      <c r="A763" s="304" t="str">
        <f>IF(B763&lt;&gt;"",IF(AND(B763&gt;=_TM1,B763&lt;=_TM2,OR(TH!L763="1111",TH!M763="1111")),TH!D763,""),"")</f>
        <v/>
      </c>
      <c r="B763" s="11">
        <f t="shared" si="72"/>
        <v>4</v>
      </c>
      <c r="C763" s="111">
        <f t="shared" si="73"/>
        <v>42485</v>
      </c>
      <c r="D763" s="12" t="s">
        <v>1504</v>
      </c>
      <c r="E763" s="111">
        <v>42485</v>
      </c>
      <c r="F763" s="112" t="s">
        <v>409</v>
      </c>
      <c r="G763" s="306" t="s">
        <v>352</v>
      </c>
      <c r="H763" s="113" t="s">
        <v>316</v>
      </c>
      <c r="I763" s="129">
        <v>40</v>
      </c>
      <c r="J763" s="129">
        <v>67731</v>
      </c>
      <c r="K763" s="201">
        <f t="shared" si="74"/>
        <v>2709240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hidden="1" customHeight="1">
      <c r="A764" s="304" t="str">
        <f>IF(B764&lt;&gt;"",IF(AND(B764&gt;=_TM1,B764&lt;=_TM2,OR(TH!L764="1111",TH!M764="1111")),TH!D764,""),"")</f>
        <v/>
      </c>
      <c r="B764" s="11">
        <f t="shared" si="72"/>
        <v>4</v>
      </c>
      <c r="C764" s="111">
        <f t="shared" si="73"/>
        <v>42485</v>
      </c>
      <c r="D764" s="12" t="s">
        <v>1504</v>
      </c>
      <c r="E764" s="111">
        <v>42485</v>
      </c>
      <c r="F764" s="112" t="s">
        <v>410</v>
      </c>
      <c r="G764" s="306" t="s">
        <v>352</v>
      </c>
      <c r="H764" s="113" t="s">
        <v>316</v>
      </c>
      <c r="I764" s="129">
        <v>20</v>
      </c>
      <c r="J764" s="129">
        <v>121856</v>
      </c>
      <c r="K764" s="201">
        <f t="shared" si="74"/>
        <v>2437120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hidden="1" customHeight="1">
      <c r="A765" s="304" t="str">
        <f>IF(B765&lt;&gt;"",IF(AND(B765&gt;=_TM1,B765&lt;=_TM2,OR(TH!L765="1111",TH!M765="1111")),TH!D765,""),"")</f>
        <v/>
      </c>
      <c r="B765" s="11">
        <f t="shared" si="72"/>
        <v>4</v>
      </c>
      <c r="C765" s="111">
        <f t="shared" si="73"/>
        <v>42485</v>
      </c>
      <c r="D765" s="12" t="s">
        <v>1504</v>
      </c>
      <c r="E765" s="111">
        <v>42485</v>
      </c>
      <c r="F765" s="112" t="s">
        <v>411</v>
      </c>
      <c r="G765" s="306" t="s">
        <v>352</v>
      </c>
      <c r="H765" s="113" t="s">
        <v>316</v>
      </c>
      <c r="I765" s="129">
        <v>12</v>
      </c>
      <c r="J765" s="129">
        <v>65819</v>
      </c>
      <c r="K765" s="201">
        <f t="shared" si="74"/>
        <v>789828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hidden="1" customHeight="1">
      <c r="A766" s="304" t="str">
        <f>IF(B766&lt;&gt;"",IF(AND(B766&gt;=_TM1,B766&lt;=_TM2,OR(TH!L766="1111",TH!M766="1111")),TH!D766,""),"")</f>
        <v/>
      </c>
      <c r="B766" s="11">
        <f t="shared" si="72"/>
        <v>4</v>
      </c>
      <c r="C766" s="111">
        <f t="shared" si="73"/>
        <v>42485</v>
      </c>
      <c r="D766" s="12" t="s">
        <v>1504</v>
      </c>
      <c r="E766" s="111">
        <v>42485</v>
      </c>
      <c r="F766" s="112" t="s">
        <v>413</v>
      </c>
      <c r="G766" s="306" t="s">
        <v>352</v>
      </c>
      <c r="H766" s="113" t="s">
        <v>316</v>
      </c>
      <c r="I766" s="129">
        <v>146</v>
      </c>
      <c r="J766" s="129">
        <v>40107</v>
      </c>
      <c r="K766" s="201">
        <f t="shared" si="74"/>
        <v>5855622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s="198" customFormat="1" ht="15.75" hidden="1" customHeight="1">
      <c r="A767" s="304" t="str">
        <f>IF(B767&lt;&gt;"",IF(AND(B767&gt;=_TM1,B767&lt;=_TM2,OR(TH!L767="1111",TH!M767="1111")),TH!D767,""),"")</f>
        <v/>
      </c>
      <c r="B767" s="11">
        <f t="shared" si="72"/>
        <v>4</v>
      </c>
      <c r="C767" s="111">
        <f t="shared" si="73"/>
        <v>42485</v>
      </c>
      <c r="D767" s="12" t="s">
        <v>1504</v>
      </c>
      <c r="E767" s="111">
        <v>42485</v>
      </c>
      <c r="F767" s="112" t="s">
        <v>567</v>
      </c>
      <c r="G767" s="306" t="s">
        <v>352</v>
      </c>
      <c r="H767" s="113" t="s">
        <v>316</v>
      </c>
      <c r="I767" s="129">
        <v>15</v>
      </c>
      <c r="J767" s="129">
        <v>74189</v>
      </c>
      <c r="K767" s="201">
        <f t="shared" si="74"/>
        <v>1112835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  <c r="AB767" s="122"/>
      <c r="AC767" s="122"/>
      <c r="AD767" s="122"/>
    </row>
    <row r="768" spans="1:30" ht="15.75" hidden="1" customHeight="1">
      <c r="A768" s="304" t="str">
        <f>IF(B768&lt;&gt;"",IF(AND(B768&gt;=_TM1,B768&lt;=_TM2,OR(TH!L768="1111",TH!M768="1111")),TH!D768,""),"")</f>
        <v/>
      </c>
      <c r="B768" s="11">
        <f t="shared" si="72"/>
        <v>4</v>
      </c>
      <c r="C768" s="111">
        <f t="shared" si="73"/>
        <v>42485</v>
      </c>
      <c r="D768" s="12" t="s">
        <v>1504</v>
      </c>
      <c r="E768" s="111">
        <v>42485</v>
      </c>
      <c r="F768" s="112" t="s">
        <v>414</v>
      </c>
      <c r="G768" s="306" t="s">
        <v>352</v>
      </c>
      <c r="H768" s="113" t="s">
        <v>316</v>
      </c>
      <c r="I768" s="129">
        <v>20</v>
      </c>
      <c r="J768" s="129">
        <v>45720</v>
      </c>
      <c r="K768" s="201">
        <f t="shared" si="74"/>
        <v>914400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hidden="1" customHeight="1">
      <c r="A769" s="304" t="str">
        <f>IF(B769&lt;&gt;"",IF(AND(B769&gt;=_TM1,B769&lt;=_TM2,OR(TH!L769="1111",TH!M769="1111")),TH!D769,""),"")</f>
        <v/>
      </c>
      <c r="B769" s="11">
        <f t="shared" si="72"/>
        <v>4</v>
      </c>
      <c r="C769" s="111">
        <f t="shared" si="73"/>
        <v>42485</v>
      </c>
      <c r="D769" s="12" t="s">
        <v>1504</v>
      </c>
      <c r="E769" s="111">
        <v>42485</v>
      </c>
      <c r="F769" s="112" t="s">
        <v>415</v>
      </c>
      <c r="G769" s="306" t="s">
        <v>352</v>
      </c>
      <c r="H769" s="113" t="s">
        <v>316</v>
      </c>
      <c r="I769" s="129">
        <v>32</v>
      </c>
      <c r="J769" s="129">
        <v>45055</v>
      </c>
      <c r="K769" s="201">
        <f t="shared" si="74"/>
        <v>1441760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hidden="1" customHeight="1">
      <c r="A770" s="304" t="str">
        <f>IF(B770&lt;&gt;"",IF(AND(B770&gt;=_TM1,B770&lt;=_TM2,OR(TH!L770="1111",TH!M770="1111")),TH!D770,""),"")</f>
        <v/>
      </c>
      <c r="B770" s="11">
        <f t="shared" si="72"/>
        <v>4</v>
      </c>
      <c r="C770" s="111">
        <f t="shared" si="73"/>
        <v>42485</v>
      </c>
      <c r="D770" s="12" t="s">
        <v>1504</v>
      </c>
      <c r="E770" s="111">
        <v>42485</v>
      </c>
      <c r="F770" s="112" t="s">
        <v>416</v>
      </c>
      <c r="G770" s="306" t="s">
        <v>352</v>
      </c>
      <c r="H770" s="113" t="s">
        <v>316</v>
      </c>
      <c r="I770" s="129">
        <v>80</v>
      </c>
      <c r="J770" s="129">
        <v>43262</v>
      </c>
      <c r="K770" s="201">
        <f t="shared" si="74"/>
        <v>3460960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hidden="1" customHeight="1">
      <c r="A771" s="304" t="str">
        <f>IF(B771&lt;&gt;"",IF(AND(B771&gt;=_TM1,B771&lt;=_TM2,OR(TH!L771="1111",TH!M771="1111")),TH!D771,""),"")</f>
        <v/>
      </c>
      <c r="B771" s="11">
        <f t="shared" si="72"/>
        <v>4</v>
      </c>
      <c r="C771" s="111">
        <f t="shared" si="73"/>
        <v>42485</v>
      </c>
      <c r="D771" s="12" t="s">
        <v>1504</v>
      </c>
      <c r="E771" s="111">
        <v>42485</v>
      </c>
      <c r="F771" s="112" t="s">
        <v>417</v>
      </c>
      <c r="G771" s="306" t="s">
        <v>352</v>
      </c>
      <c r="H771" s="113" t="s">
        <v>316</v>
      </c>
      <c r="I771" s="129">
        <v>20</v>
      </c>
      <c r="J771" s="129">
        <v>37383</v>
      </c>
      <c r="K771" s="201">
        <f t="shared" si="74"/>
        <v>747660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hidden="1" customHeight="1">
      <c r="A772" s="304" t="str">
        <f>IF(B772&lt;&gt;"",IF(AND(B772&gt;=_TM1,B772&lt;=_TM2,OR(TH!L772="1111",TH!M772="1111")),TH!D772,""),"")</f>
        <v/>
      </c>
      <c r="B772" s="11">
        <f t="shared" si="72"/>
        <v>4</v>
      </c>
      <c r="C772" s="111">
        <f t="shared" si="73"/>
        <v>42485</v>
      </c>
      <c r="D772" s="12" t="s">
        <v>1504</v>
      </c>
      <c r="E772" s="111">
        <v>42485</v>
      </c>
      <c r="F772" s="112" t="s">
        <v>418</v>
      </c>
      <c r="G772" s="306" t="s">
        <v>352</v>
      </c>
      <c r="H772" s="113" t="s">
        <v>316</v>
      </c>
      <c r="I772" s="129">
        <v>36</v>
      </c>
      <c r="J772" s="129">
        <v>16584</v>
      </c>
      <c r="K772" s="201">
        <f t="shared" si="74"/>
        <v>597024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hidden="1" customHeight="1">
      <c r="A773" s="304" t="str">
        <f>IF(B773&lt;&gt;"",IF(AND(B773&gt;=_TM1,B773&lt;=_TM2,OR(TH!L773="1111",TH!M773="1111")),TH!D773,""),"")</f>
        <v/>
      </c>
      <c r="B773" s="11">
        <f t="shared" si="72"/>
        <v>4</v>
      </c>
      <c r="C773" s="111">
        <f t="shared" si="73"/>
        <v>42485</v>
      </c>
      <c r="D773" s="12" t="s">
        <v>1505</v>
      </c>
      <c r="E773" s="111">
        <v>42485</v>
      </c>
      <c r="F773" s="112" t="s">
        <v>396</v>
      </c>
      <c r="G773" s="306" t="s">
        <v>352</v>
      </c>
      <c r="H773" s="113" t="s">
        <v>316</v>
      </c>
      <c r="I773" s="129">
        <v>108</v>
      </c>
      <c r="J773" s="129">
        <v>16775</v>
      </c>
      <c r="K773" s="201">
        <f t="shared" si="74"/>
        <v>1811700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</row>
    <row r="774" spans="1:29" ht="15.75" hidden="1" customHeight="1">
      <c r="A774" s="304" t="str">
        <f>IF(B774&lt;&gt;"",IF(AND(B774&gt;=_TM1,B774&lt;=_TM2,OR(TH!L774="1111",TH!M774="1111")),TH!D774,""),"")</f>
        <v/>
      </c>
      <c r="B774" s="11">
        <f t="shared" si="72"/>
        <v>4</v>
      </c>
      <c r="C774" s="111">
        <f t="shared" si="73"/>
        <v>42485</v>
      </c>
      <c r="D774" s="12" t="s">
        <v>1505</v>
      </c>
      <c r="E774" s="111">
        <v>42485</v>
      </c>
      <c r="F774" s="112" t="s">
        <v>419</v>
      </c>
      <c r="G774" s="306" t="s">
        <v>352</v>
      </c>
      <c r="H774" s="113" t="s">
        <v>316</v>
      </c>
      <c r="I774" s="129">
        <v>54</v>
      </c>
      <c r="J774" s="129">
        <v>17591</v>
      </c>
      <c r="K774" s="201">
        <f t="shared" si="74"/>
        <v>949914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.75" hidden="1" customHeight="1">
      <c r="A775" s="304" t="str">
        <f>IF(B775&lt;&gt;"",IF(AND(B775&gt;=_TM1,B775&lt;=_TM2,OR(TH!L775="1111",TH!M775="1111")),TH!D775,""),"")</f>
        <v/>
      </c>
      <c r="B775" s="11">
        <f t="shared" si="72"/>
        <v>4</v>
      </c>
      <c r="C775" s="111">
        <f t="shared" si="73"/>
        <v>42485</v>
      </c>
      <c r="D775" s="12" t="s">
        <v>1505</v>
      </c>
      <c r="E775" s="111">
        <v>42485</v>
      </c>
      <c r="F775" s="112" t="s">
        <v>420</v>
      </c>
      <c r="G775" s="306" t="s">
        <v>352</v>
      </c>
      <c r="H775" s="113" t="s">
        <v>316</v>
      </c>
      <c r="I775" s="129">
        <v>22</v>
      </c>
      <c r="J775" s="129">
        <v>42056</v>
      </c>
      <c r="K775" s="201">
        <f t="shared" si="74"/>
        <v>925232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B775" s="198"/>
      <c r="AC775" s="198"/>
    </row>
    <row r="776" spans="1:29" ht="15" hidden="1" customHeight="1">
      <c r="A776" s="304" t="str">
        <f>IF(B776&lt;&gt;"",IF(AND(B776&gt;=_TM1,B776&lt;=_TM2,OR(TH!L776="1111",TH!M776="1111")),TH!D776,""),"")</f>
        <v/>
      </c>
      <c r="B776" s="11">
        <f t="shared" si="72"/>
        <v>4</v>
      </c>
      <c r="C776" s="111">
        <f t="shared" si="73"/>
        <v>42485</v>
      </c>
      <c r="D776" s="12" t="s">
        <v>1505</v>
      </c>
      <c r="E776" s="111">
        <v>42485</v>
      </c>
      <c r="F776" s="112" t="s">
        <v>421</v>
      </c>
      <c r="G776" s="306" t="s">
        <v>352</v>
      </c>
      <c r="H776" s="113" t="s">
        <v>316</v>
      </c>
      <c r="I776" s="129">
        <v>16</v>
      </c>
      <c r="J776" s="129">
        <v>23940</v>
      </c>
      <c r="K776" s="201">
        <f t="shared" si="74"/>
        <v>383040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  <c r="AC776" s="198"/>
    </row>
    <row r="777" spans="1:29" ht="15.75" hidden="1" customHeight="1">
      <c r="A777" s="304" t="str">
        <f>IF(B777&lt;&gt;"",IF(AND(B777&gt;=_TM1,B777&lt;=_TM2,OR(TH!L777="1111",TH!M777="1111")),TH!D777,""),"")</f>
        <v/>
      </c>
      <c r="B777" s="11">
        <f t="shared" si="72"/>
        <v>4</v>
      </c>
      <c r="C777" s="111">
        <f t="shared" si="73"/>
        <v>42485</v>
      </c>
      <c r="D777" s="12" t="s">
        <v>1505</v>
      </c>
      <c r="E777" s="111">
        <v>42485</v>
      </c>
      <c r="F777" s="112" t="s">
        <v>422</v>
      </c>
      <c r="G777" s="306" t="s">
        <v>352</v>
      </c>
      <c r="H777" s="113" t="s">
        <v>316</v>
      </c>
      <c r="I777" s="129">
        <v>6</v>
      </c>
      <c r="J777" s="129">
        <v>29327</v>
      </c>
      <c r="K777" s="201">
        <f t="shared" si="74"/>
        <v>175962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" hidden="1" customHeight="1">
      <c r="A778" s="304" t="str">
        <f>IF(B778&lt;&gt;"",IF(AND(B778&gt;=_TM1,B778&lt;=_TM2,OR(TH!L778="1111",TH!M778="1111")),TH!D778,""),"")</f>
        <v/>
      </c>
      <c r="B778" s="11">
        <f t="shared" si="72"/>
        <v>4</v>
      </c>
      <c r="C778" s="111">
        <f t="shared" si="73"/>
        <v>42485</v>
      </c>
      <c r="D778" s="12" t="s">
        <v>1505</v>
      </c>
      <c r="E778" s="111">
        <v>42485</v>
      </c>
      <c r="F778" s="112" t="s">
        <v>423</v>
      </c>
      <c r="G778" s="306" t="s">
        <v>352</v>
      </c>
      <c r="H778" s="113" t="s">
        <v>316</v>
      </c>
      <c r="I778" s="129">
        <v>36</v>
      </c>
      <c r="J778" s="129">
        <v>32901</v>
      </c>
      <c r="K778" s="201">
        <f t="shared" si="74"/>
        <v>1184436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hidden="1" customHeight="1">
      <c r="A779" s="304" t="str">
        <f>IF(B779&lt;&gt;"",IF(AND(B779&gt;=_TM1,B779&lt;=_TM2,OR(TH!L779="1111",TH!M779="1111")),TH!D779,""),"")</f>
        <v/>
      </c>
      <c r="B779" s="11">
        <f t="shared" si="72"/>
        <v>4</v>
      </c>
      <c r="C779" s="111">
        <f t="shared" si="73"/>
        <v>42485</v>
      </c>
      <c r="D779" s="12" t="s">
        <v>1505</v>
      </c>
      <c r="E779" s="111">
        <v>42485</v>
      </c>
      <c r="F779" s="112" t="s">
        <v>424</v>
      </c>
      <c r="G779" s="306" t="s">
        <v>352</v>
      </c>
      <c r="H779" s="113" t="s">
        <v>316</v>
      </c>
      <c r="I779" s="129">
        <v>36</v>
      </c>
      <c r="J779" s="129">
        <v>37225</v>
      </c>
      <c r="K779" s="201">
        <f t="shared" si="74"/>
        <v>1340100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hidden="1" customHeight="1">
      <c r="A780" s="304" t="str">
        <f>IF(B780&lt;&gt;"",IF(AND(B780&gt;=_TM1,B780&lt;=_TM2,OR(TH!L780="1111",TH!M780="1111")),TH!D780,""),"")</f>
        <v/>
      </c>
      <c r="B780" s="11">
        <f t="shared" si="72"/>
        <v>4</v>
      </c>
      <c r="C780" s="111">
        <f t="shared" si="73"/>
        <v>42485</v>
      </c>
      <c r="D780" s="12" t="s">
        <v>1505</v>
      </c>
      <c r="E780" s="111">
        <v>42485</v>
      </c>
      <c r="F780" s="112" t="s">
        <v>425</v>
      </c>
      <c r="G780" s="306" t="s">
        <v>352</v>
      </c>
      <c r="H780" s="113" t="s">
        <v>316</v>
      </c>
      <c r="I780" s="129">
        <v>36</v>
      </c>
      <c r="J780" s="129">
        <v>16469</v>
      </c>
      <c r="K780" s="201">
        <f t="shared" si="74"/>
        <v>592884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hidden="1" customHeight="1">
      <c r="A781" s="304" t="str">
        <f>IF(B781&lt;&gt;"",IF(AND(B781&gt;=_TM1,B781&lt;=_TM2,OR(TH!L781="1111",TH!M781="1111")),TH!D781,""),"")</f>
        <v/>
      </c>
      <c r="B781" s="11">
        <f t="shared" si="72"/>
        <v>4</v>
      </c>
      <c r="C781" s="111">
        <f t="shared" si="73"/>
        <v>42485</v>
      </c>
      <c r="D781" s="12" t="s">
        <v>1505</v>
      </c>
      <c r="E781" s="111">
        <v>42485</v>
      </c>
      <c r="F781" s="112" t="s">
        <v>396</v>
      </c>
      <c r="G781" s="306" t="s">
        <v>352</v>
      </c>
      <c r="H781" s="113" t="s">
        <v>316</v>
      </c>
      <c r="I781" s="129">
        <v>18</v>
      </c>
      <c r="J781" s="129">
        <v>16775</v>
      </c>
      <c r="K781" s="201">
        <f t="shared" si="74"/>
        <v>301950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hidden="1" customHeight="1">
      <c r="A782" s="304" t="str">
        <f>IF(B782&lt;&gt;"",IF(AND(B782&gt;=_TM1,B782&lt;=_TM2,OR(TH!L782="1111",TH!M782="1111")),TH!D782,""),"")</f>
        <v/>
      </c>
      <c r="B782" s="11">
        <f t="shared" si="72"/>
        <v>4</v>
      </c>
      <c r="C782" s="111">
        <f t="shared" si="73"/>
        <v>42485</v>
      </c>
      <c r="D782" s="12" t="s">
        <v>1505</v>
      </c>
      <c r="E782" s="111">
        <v>42485</v>
      </c>
      <c r="F782" s="112" t="s">
        <v>426</v>
      </c>
      <c r="G782" s="306" t="s">
        <v>352</v>
      </c>
      <c r="H782" s="113" t="s">
        <v>316</v>
      </c>
      <c r="I782" s="129">
        <v>36</v>
      </c>
      <c r="J782" s="129">
        <v>19429</v>
      </c>
      <c r="K782" s="201">
        <f t="shared" si="74"/>
        <v>699444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hidden="1" customHeight="1">
      <c r="A783" s="304" t="str">
        <f>IF(B783&lt;&gt;"",IF(AND(B783&gt;=_TM1,B783&lt;=_TM2,OR(TH!L783="1111",TH!M783="1111")),TH!D783,""),"")</f>
        <v/>
      </c>
      <c r="B783" s="11">
        <f t="shared" si="72"/>
        <v>4</v>
      </c>
      <c r="C783" s="111">
        <f t="shared" si="73"/>
        <v>42485</v>
      </c>
      <c r="D783" s="12" t="s">
        <v>1505</v>
      </c>
      <c r="E783" s="111">
        <v>42485</v>
      </c>
      <c r="F783" s="112" t="s">
        <v>427</v>
      </c>
      <c r="G783" s="306" t="s">
        <v>352</v>
      </c>
      <c r="H783" s="113" t="s">
        <v>316</v>
      </c>
      <c r="I783" s="129">
        <v>12</v>
      </c>
      <c r="J783" s="129">
        <v>20597</v>
      </c>
      <c r="K783" s="201">
        <f t="shared" si="74"/>
        <v>247164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hidden="1" customHeight="1">
      <c r="A784" s="304" t="str">
        <f>IF(B784&lt;&gt;"",IF(AND(B784&gt;=_TM1,B784&lt;=_TM2,OR(TH!L784="1111",TH!M784="1111")),TH!D784,""),"")</f>
        <v/>
      </c>
      <c r="B784" s="11">
        <f t="shared" si="72"/>
        <v>4</v>
      </c>
      <c r="C784" s="111">
        <f t="shared" si="73"/>
        <v>42485</v>
      </c>
      <c r="D784" s="12" t="s">
        <v>1505</v>
      </c>
      <c r="E784" s="111">
        <v>42485</v>
      </c>
      <c r="F784" s="112" t="s">
        <v>428</v>
      </c>
      <c r="G784" s="306" t="s">
        <v>352</v>
      </c>
      <c r="H784" s="113" t="s">
        <v>316</v>
      </c>
      <c r="I784" s="129">
        <v>48</v>
      </c>
      <c r="J784" s="129">
        <v>43240</v>
      </c>
      <c r="K784" s="201">
        <f t="shared" si="74"/>
        <v>2075520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hidden="1" customHeight="1">
      <c r="A785" s="304" t="str">
        <f>IF(B785&lt;&gt;"",IF(AND(B785&gt;=_TM1,B785&lt;=_TM2,OR(TH!L785="1111",TH!M785="1111")),TH!D785,""),"")</f>
        <v/>
      </c>
      <c r="B785" s="11">
        <f t="shared" si="72"/>
        <v>4</v>
      </c>
      <c r="C785" s="111">
        <f t="shared" si="73"/>
        <v>42485</v>
      </c>
      <c r="D785" s="12" t="s">
        <v>1506</v>
      </c>
      <c r="E785" s="111">
        <v>42485</v>
      </c>
      <c r="F785" s="112" t="s">
        <v>429</v>
      </c>
      <c r="G785" s="306" t="s">
        <v>352</v>
      </c>
      <c r="H785" s="113" t="s">
        <v>316</v>
      </c>
      <c r="I785" s="129">
        <v>12</v>
      </c>
      <c r="J785" s="129">
        <v>32770</v>
      </c>
      <c r="K785" s="201">
        <f t="shared" si="74"/>
        <v>393240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hidden="1" customHeight="1">
      <c r="A786" s="304" t="str">
        <f>IF(B786&lt;&gt;"",IF(AND(B786&gt;=_TM1,B786&lt;=_TM2,OR(TH!L786="1111",TH!M786="1111")),TH!D786,""),"")</f>
        <v/>
      </c>
      <c r="B786" s="11">
        <f t="shared" si="72"/>
        <v>4</v>
      </c>
      <c r="C786" s="111">
        <f t="shared" si="73"/>
        <v>42485</v>
      </c>
      <c r="D786" s="12" t="s">
        <v>1506</v>
      </c>
      <c r="E786" s="111">
        <v>42485</v>
      </c>
      <c r="F786" s="112" t="s">
        <v>423</v>
      </c>
      <c r="G786" s="306" t="s">
        <v>352</v>
      </c>
      <c r="H786" s="113" t="s">
        <v>316</v>
      </c>
      <c r="I786" s="129">
        <v>12</v>
      </c>
      <c r="J786" s="129">
        <v>36365</v>
      </c>
      <c r="K786" s="201">
        <f t="shared" si="74"/>
        <v>436380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hidden="1" customHeight="1">
      <c r="A787" s="304" t="str">
        <f>IF(B787&lt;&gt;"",IF(AND(B787&gt;=_TM1,B787&lt;=_TM2,OR(TH!L787="1111",TH!M787="1111")),TH!D787,""),"")</f>
        <v/>
      </c>
      <c r="B787" s="11">
        <f t="shared" si="72"/>
        <v>4</v>
      </c>
      <c r="C787" s="111">
        <f t="shared" si="73"/>
        <v>42485</v>
      </c>
      <c r="D787" s="12" t="s">
        <v>1506</v>
      </c>
      <c r="E787" s="111">
        <v>42485</v>
      </c>
      <c r="F787" s="112" t="s">
        <v>430</v>
      </c>
      <c r="G787" s="306" t="s">
        <v>352</v>
      </c>
      <c r="H787" s="113" t="s">
        <v>316</v>
      </c>
      <c r="I787" s="129">
        <v>24</v>
      </c>
      <c r="J787" s="129">
        <v>45874</v>
      </c>
      <c r="K787" s="201">
        <f t="shared" si="74"/>
        <v>1100976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hidden="1" customHeight="1">
      <c r="A788" s="304" t="str">
        <f>IF(B788&lt;&gt;"",IF(AND(B788&gt;=_TM1,B788&lt;=_TM2,OR(TH!L788="1111",TH!M788="1111")),TH!D788,""),"")</f>
        <v/>
      </c>
      <c r="B788" s="11">
        <f t="shared" si="72"/>
        <v>4</v>
      </c>
      <c r="C788" s="111">
        <f t="shared" si="73"/>
        <v>42485</v>
      </c>
      <c r="D788" s="12" t="s">
        <v>1506</v>
      </c>
      <c r="E788" s="111">
        <v>42485</v>
      </c>
      <c r="F788" s="112" t="s">
        <v>431</v>
      </c>
      <c r="G788" s="306" t="s">
        <v>352</v>
      </c>
      <c r="H788" s="113" t="s">
        <v>316</v>
      </c>
      <c r="I788" s="129">
        <v>12</v>
      </c>
      <c r="J788" s="129">
        <v>35369</v>
      </c>
      <c r="K788" s="201">
        <f t="shared" si="74"/>
        <v>424428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hidden="1" customHeight="1">
      <c r="A789" s="304" t="str">
        <f>IF(B789&lt;&gt;"",IF(AND(B789&gt;=_TM1,B789&lt;=_TM2,OR(TH!L789="1111",TH!M789="1111")),TH!D789,""),"")</f>
        <v/>
      </c>
      <c r="B789" s="11">
        <f t="shared" si="72"/>
        <v>4</v>
      </c>
      <c r="C789" s="111">
        <f t="shared" si="73"/>
        <v>42485</v>
      </c>
      <c r="D789" s="12" t="s">
        <v>1506</v>
      </c>
      <c r="E789" s="111">
        <v>42485</v>
      </c>
      <c r="F789" s="112" t="s">
        <v>432</v>
      </c>
      <c r="G789" s="306" t="s">
        <v>352</v>
      </c>
      <c r="H789" s="113" t="s">
        <v>316</v>
      </c>
      <c r="I789" s="129">
        <v>24</v>
      </c>
      <c r="J789" s="129">
        <v>9230</v>
      </c>
      <c r="K789" s="201">
        <f t="shared" si="74"/>
        <v>221520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hidden="1" customHeight="1">
      <c r="A790" s="304" t="str">
        <f>IF(B790&lt;&gt;"",IF(AND(B790&gt;=_TM1,B790&lt;=_TM2,OR(TH!L790="1111",TH!M790="1111")),TH!D790,""),"")</f>
        <v/>
      </c>
      <c r="B790" s="11">
        <f t="shared" si="72"/>
        <v>4</v>
      </c>
      <c r="C790" s="111">
        <f t="shared" si="73"/>
        <v>42485</v>
      </c>
      <c r="D790" s="12" t="s">
        <v>1506</v>
      </c>
      <c r="E790" s="111">
        <v>42485</v>
      </c>
      <c r="F790" s="112" t="s">
        <v>433</v>
      </c>
      <c r="G790" s="306" t="s">
        <v>352</v>
      </c>
      <c r="H790" s="113" t="s">
        <v>316</v>
      </c>
      <c r="I790" s="129">
        <v>72</v>
      </c>
      <c r="J790" s="129">
        <v>12654</v>
      </c>
      <c r="K790" s="201">
        <f t="shared" si="74"/>
        <v>911088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hidden="1" customHeight="1">
      <c r="A791" s="304" t="str">
        <f>IF(B791&lt;&gt;"",IF(AND(B791&gt;=_TM1,B791&lt;=_TM2,OR(TH!L791="1111",TH!M791="1111")),TH!D791,""),"")</f>
        <v/>
      </c>
      <c r="B791" s="11">
        <f t="shared" si="72"/>
        <v>4</v>
      </c>
      <c r="C791" s="111">
        <f t="shared" si="73"/>
        <v>42485</v>
      </c>
      <c r="D791" s="12" t="s">
        <v>1506</v>
      </c>
      <c r="E791" s="111">
        <v>42485</v>
      </c>
      <c r="F791" s="112" t="s">
        <v>434</v>
      </c>
      <c r="G791" s="306" t="s">
        <v>352</v>
      </c>
      <c r="H791" s="113" t="s">
        <v>316</v>
      </c>
      <c r="I791" s="129">
        <v>24</v>
      </c>
      <c r="J791" s="129">
        <v>8491</v>
      </c>
      <c r="K791" s="201">
        <f t="shared" si="74"/>
        <v>203784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hidden="1" customHeight="1">
      <c r="A792" s="304" t="str">
        <f>IF(B792&lt;&gt;"",IF(AND(B792&gt;=_TM1,B792&lt;=_TM2,OR(TH!L792="1111",TH!M792="1111")),TH!D792,""),"")</f>
        <v/>
      </c>
      <c r="B792" s="11">
        <f t="shared" ref="B792:B855" si="75">IF(C792&lt;&gt;"",MONTH(C792),"")</f>
        <v>4</v>
      </c>
      <c r="C792" s="111">
        <f t="shared" ref="C792:C855" si="76">E792</f>
        <v>42485</v>
      </c>
      <c r="D792" s="12" t="s">
        <v>1506</v>
      </c>
      <c r="E792" s="111">
        <v>42485</v>
      </c>
      <c r="F792" s="112" t="s">
        <v>435</v>
      </c>
      <c r="G792" s="306" t="s">
        <v>352</v>
      </c>
      <c r="H792" s="113" t="s">
        <v>316</v>
      </c>
      <c r="I792" s="129">
        <v>112</v>
      </c>
      <c r="J792" s="129">
        <v>7972</v>
      </c>
      <c r="K792" s="201">
        <f t="shared" si="74"/>
        <v>892864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hidden="1" customHeight="1">
      <c r="A793" s="304" t="str">
        <f>IF(B793&lt;&gt;"",IF(AND(B793&gt;=_TM1,B793&lt;=_TM2,OR(TH!L793="1111",TH!M793="1111")),TH!D793,""),"")</f>
        <v/>
      </c>
      <c r="B793" s="11">
        <f t="shared" si="75"/>
        <v>4</v>
      </c>
      <c r="C793" s="111">
        <f t="shared" si="76"/>
        <v>42485</v>
      </c>
      <c r="D793" s="12" t="s">
        <v>1506</v>
      </c>
      <c r="E793" s="111">
        <v>42485</v>
      </c>
      <c r="F793" s="112" t="s">
        <v>436</v>
      </c>
      <c r="G793" s="306" t="s">
        <v>352</v>
      </c>
      <c r="H793" s="113" t="s">
        <v>316</v>
      </c>
      <c r="I793" s="129">
        <v>24</v>
      </c>
      <c r="J793" s="129">
        <v>9336</v>
      </c>
      <c r="K793" s="201">
        <f t="shared" si="74"/>
        <v>224064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hidden="1" customHeight="1">
      <c r="A794" s="304" t="str">
        <f>IF(B794&lt;&gt;"",IF(AND(B794&gt;=_TM1,B794&lt;=_TM2,OR(TH!L794="1111",TH!M794="1111")),TH!D794,""),"")</f>
        <v/>
      </c>
      <c r="B794" s="11">
        <f t="shared" si="75"/>
        <v>4</v>
      </c>
      <c r="C794" s="111">
        <f t="shared" si="76"/>
        <v>42485</v>
      </c>
      <c r="D794" s="12" t="s">
        <v>1506</v>
      </c>
      <c r="E794" s="111">
        <v>42485</v>
      </c>
      <c r="F794" s="112" t="s">
        <v>437</v>
      </c>
      <c r="G794" s="306" t="s">
        <v>352</v>
      </c>
      <c r="H794" s="113" t="s">
        <v>316</v>
      </c>
      <c r="I794" s="129">
        <v>33</v>
      </c>
      <c r="J794" s="129">
        <v>5960</v>
      </c>
      <c r="K794" s="201">
        <f t="shared" si="74"/>
        <v>196680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hidden="1" customHeight="1">
      <c r="A795" s="304" t="str">
        <f>IF(B795&lt;&gt;"",IF(AND(B795&gt;=_TM1,B795&lt;=_TM2,OR(TH!L795="1111",TH!M795="1111")),TH!D795,""),"")</f>
        <v/>
      </c>
      <c r="B795" s="11">
        <f t="shared" si="75"/>
        <v>4</v>
      </c>
      <c r="C795" s="111">
        <f t="shared" si="76"/>
        <v>42485</v>
      </c>
      <c r="D795" s="12" t="s">
        <v>1506</v>
      </c>
      <c r="E795" s="111">
        <v>42485</v>
      </c>
      <c r="F795" s="112" t="s">
        <v>438</v>
      </c>
      <c r="G795" s="306" t="s">
        <v>352</v>
      </c>
      <c r="H795" s="113" t="s">
        <v>316</v>
      </c>
      <c r="I795" s="129">
        <v>50</v>
      </c>
      <c r="J795" s="129">
        <v>9160</v>
      </c>
      <c r="K795" s="201">
        <f t="shared" si="74"/>
        <v>458000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hidden="1" customHeight="1">
      <c r="A796" s="304" t="str">
        <f>IF(B796&lt;&gt;"",IF(AND(B796&gt;=_TM1,B796&lt;=_TM2,OR(TH!L796="1111",TH!M796="1111")),TH!D796,""),"")</f>
        <v/>
      </c>
      <c r="B796" s="11">
        <f t="shared" si="75"/>
        <v>4</v>
      </c>
      <c r="C796" s="111">
        <f t="shared" si="76"/>
        <v>42485</v>
      </c>
      <c r="D796" s="12" t="s">
        <v>1506</v>
      </c>
      <c r="E796" s="111">
        <v>42485</v>
      </c>
      <c r="F796" s="112" t="s">
        <v>439</v>
      </c>
      <c r="G796" s="306" t="s">
        <v>352</v>
      </c>
      <c r="H796" s="113" t="s">
        <v>316</v>
      </c>
      <c r="I796" s="129">
        <v>24</v>
      </c>
      <c r="J796" s="129">
        <v>8909</v>
      </c>
      <c r="K796" s="201">
        <f t="shared" si="74"/>
        <v>213816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hidden="1" customHeight="1">
      <c r="A797" s="304" t="str">
        <f>IF(B797&lt;&gt;"",IF(AND(B797&gt;=_TM1,B797&lt;=_TM2,OR(TH!L797="1111",TH!M797="1111")),TH!D797,""),"")</f>
        <v/>
      </c>
      <c r="B797" s="11">
        <f t="shared" si="75"/>
        <v>4</v>
      </c>
      <c r="C797" s="111">
        <f t="shared" si="76"/>
        <v>42485</v>
      </c>
      <c r="D797" s="12" t="s">
        <v>1507</v>
      </c>
      <c r="E797" s="111">
        <v>42485</v>
      </c>
      <c r="F797" s="112" t="s">
        <v>440</v>
      </c>
      <c r="G797" s="306" t="s">
        <v>352</v>
      </c>
      <c r="H797" s="113" t="s">
        <v>316</v>
      </c>
      <c r="I797" s="129">
        <v>24</v>
      </c>
      <c r="J797" s="129">
        <v>8715</v>
      </c>
      <c r="K797" s="201">
        <f t="shared" si="74"/>
        <v>209160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</row>
    <row r="798" spans="1:30" ht="15.75" hidden="1" customHeight="1">
      <c r="A798" s="304" t="str">
        <f>IF(B798&lt;&gt;"",IF(AND(B798&gt;=_TM1,B798&lt;=_TM2,OR(TH!L798="1111",TH!M798="1111")),TH!D798,""),"")</f>
        <v/>
      </c>
      <c r="B798" s="11">
        <f t="shared" si="75"/>
        <v>4</v>
      </c>
      <c r="C798" s="111">
        <f t="shared" si="76"/>
        <v>42485</v>
      </c>
      <c r="D798" s="12" t="s">
        <v>1507</v>
      </c>
      <c r="E798" s="111">
        <v>42485</v>
      </c>
      <c r="F798" s="112" t="s">
        <v>441</v>
      </c>
      <c r="G798" s="306" t="s">
        <v>352</v>
      </c>
      <c r="H798" s="113" t="s">
        <v>316</v>
      </c>
      <c r="I798" s="129">
        <v>12</v>
      </c>
      <c r="J798" s="129">
        <v>11404</v>
      </c>
      <c r="K798" s="201">
        <f t="shared" si="74"/>
        <v>136848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</row>
    <row r="799" spans="1:30" ht="15.75" hidden="1" customHeight="1">
      <c r="A799" s="304" t="str">
        <f>IF(B799&lt;&gt;"",IF(AND(B799&gt;=_TM1,B799&lt;=_TM2,OR(TH!L799="1111",TH!M799="1111")),TH!D799,""),"")</f>
        <v/>
      </c>
      <c r="B799" s="11">
        <f t="shared" si="75"/>
        <v>4</v>
      </c>
      <c r="C799" s="111">
        <f t="shared" si="76"/>
        <v>42485</v>
      </c>
      <c r="D799" s="12" t="s">
        <v>1507</v>
      </c>
      <c r="E799" s="111">
        <v>42485</v>
      </c>
      <c r="F799" s="112" t="s">
        <v>442</v>
      </c>
      <c r="G799" s="306" t="s">
        <v>352</v>
      </c>
      <c r="H799" s="113" t="s">
        <v>316</v>
      </c>
      <c r="I799" s="129">
        <v>5</v>
      </c>
      <c r="J799" s="129">
        <v>27084</v>
      </c>
      <c r="K799" s="201">
        <f t="shared" si="74"/>
        <v>135420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98"/>
      <c r="AC799" s="198"/>
    </row>
    <row r="800" spans="1:30" s="198" customFormat="1" ht="15.75" hidden="1" customHeight="1">
      <c r="A800" s="304" t="str">
        <f>IF(B800&lt;&gt;"",IF(AND(B800&gt;=_TM1,B800&lt;=_TM2,OR(TH!L800="1111",TH!M800="1111")),TH!D800,""),"")</f>
        <v/>
      </c>
      <c r="B800" s="11">
        <f t="shared" si="75"/>
        <v>4</v>
      </c>
      <c r="C800" s="111">
        <f t="shared" si="76"/>
        <v>42485</v>
      </c>
      <c r="D800" s="12" t="s">
        <v>1507</v>
      </c>
      <c r="E800" s="111">
        <v>42485</v>
      </c>
      <c r="F800" s="112" t="s">
        <v>443</v>
      </c>
      <c r="G800" s="306" t="s">
        <v>352</v>
      </c>
      <c r="H800" s="113" t="s">
        <v>316</v>
      </c>
      <c r="I800" s="129">
        <v>500</v>
      </c>
      <c r="J800" s="129">
        <v>11562</v>
      </c>
      <c r="K800" s="201">
        <f t="shared" si="74"/>
        <v>5781000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B800" s="122"/>
      <c r="AD800" s="122"/>
    </row>
    <row r="801" spans="1:30" s="198" customFormat="1" ht="15.75" hidden="1" customHeight="1">
      <c r="A801" s="304" t="str">
        <f>IF(B801&lt;&gt;"",IF(AND(B801&gt;=_TM1,B801&lt;=_TM2,OR(TH!L801="1111",TH!M801="1111")),TH!D801,""),"")</f>
        <v/>
      </c>
      <c r="B801" s="11">
        <f t="shared" si="75"/>
        <v>4</v>
      </c>
      <c r="C801" s="111">
        <f t="shared" si="76"/>
        <v>42485</v>
      </c>
      <c r="D801" s="12" t="s">
        <v>1507</v>
      </c>
      <c r="E801" s="111">
        <v>42485</v>
      </c>
      <c r="F801" s="112" t="s">
        <v>444</v>
      </c>
      <c r="G801" s="306" t="s">
        <v>352</v>
      </c>
      <c r="H801" s="113" t="s">
        <v>316</v>
      </c>
      <c r="I801" s="129">
        <v>40</v>
      </c>
      <c r="J801" s="129">
        <v>142144</v>
      </c>
      <c r="K801" s="201">
        <f t="shared" si="74"/>
        <v>5685760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s="198" customFormat="1" ht="15.75" hidden="1" customHeight="1">
      <c r="A802" s="304" t="str">
        <f>IF(B802&lt;&gt;"",IF(AND(B802&gt;=_TM1,B802&lt;=_TM2,OR(TH!L802="1111",TH!M802="1111")),TH!D802,""),"")</f>
        <v/>
      </c>
      <c r="B802" s="11">
        <f t="shared" si="75"/>
        <v>4</v>
      </c>
      <c r="C802" s="111">
        <f t="shared" si="76"/>
        <v>42485</v>
      </c>
      <c r="D802" s="12" t="s">
        <v>1507</v>
      </c>
      <c r="E802" s="111">
        <v>42485</v>
      </c>
      <c r="F802" s="112" t="s">
        <v>445</v>
      </c>
      <c r="G802" s="306" t="s">
        <v>352</v>
      </c>
      <c r="H802" s="113" t="s">
        <v>316</v>
      </c>
      <c r="I802" s="129">
        <v>6</v>
      </c>
      <c r="J802" s="129">
        <v>177056</v>
      </c>
      <c r="K802" s="201">
        <f t="shared" si="74"/>
        <v>1062336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D802" s="122"/>
    </row>
    <row r="803" spans="1:30" ht="15.75" hidden="1" customHeight="1">
      <c r="A803" s="304" t="str">
        <f>IF(B803&lt;&gt;"",IF(AND(B803&gt;=_TM1,B803&lt;=_TM2,OR(TH!L803="1111",TH!M803="1111")),TH!D803,""),"")</f>
        <v/>
      </c>
      <c r="B803" s="11">
        <f t="shared" si="75"/>
        <v>4</v>
      </c>
      <c r="C803" s="111">
        <f t="shared" si="76"/>
        <v>42485</v>
      </c>
      <c r="D803" s="12" t="s">
        <v>1507</v>
      </c>
      <c r="E803" s="111">
        <v>42485</v>
      </c>
      <c r="F803" s="112" t="s">
        <v>446</v>
      </c>
      <c r="G803" s="306" t="s">
        <v>352</v>
      </c>
      <c r="H803" s="113" t="s">
        <v>316</v>
      </c>
      <c r="I803" s="129">
        <v>40</v>
      </c>
      <c r="J803" s="129">
        <v>50792</v>
      </c>
      <c r="K803" s="201">
        <f t="shared" si="74"/>
        <v>2031680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C803" s="198"/>
    </row>
    <row r="804" spans="1:30" ht="15.75" hidden="1" customHeight="1">
      <c r="A804" s="304" t="str">
        <f>IF(B804&lt;&gt;"",IF(AND(B804&gt;=_TM1,B804&lt;=_TM2,OR(TH!L804="1111",TH!M804="1111")),TH!D804,""),"")</f>
        <v/>
      </c>
      <c r="B804" s="11">
        <f t="shared" si="75"/>
        <v>4</v>
      </c>
      <c r="C804" s="111">
        <f t="shared" si="76"/>
        <v>42485</v>
      </c>
      <c r="D804" s="12" t="s">
        <v>1507</v>
      </c>
      <c r="E804" s="111">
        <v>42485</v>
      </c>
      <c r="F804" s="112" t="s">
        <v>447</v>
      </c>
      <c r="G804" s="306" t="s">
        <v>352</v>
      </c>
      <c r="H804" s="113" t="s">
        <v>316</v>
      </c>
      <c r="I804" s="129">
        <v>94</v>
      </c>
      <c r="J804" s="129">
        <v>50135</v>
      </c>
      <c r="K804" s="201">
        <f t="shared" si="74"/>
        <v>4712690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hidden="1" customHeight="1">
      <c r="A805" s="304" t="str">
        <f>IF(B805&lt;&gt;"",IF(AND(B805&gt;=_TM1,B805&lt;=_TM2,OR(TH!L805="1111",TH!M805="1111")),TH!D805,""),"")</f>
        <v/>
      </c>
      <c r="B805" s="11">
        <f t="shared" si="75"/>
        <v>4</v>
      </c>
      <c r="C805" s="111">
        <f t="shared" si="76"/>
        <v>42485</v>
      </c>
      <c r="D805" s="12" t="s">
        <v>1507</v>
      </c>
      <c r="E805" s="111">
        <v>42485</v>
      </c>
      <c r="F805" s="112" t="s">
        <v>448</v>
      </c>
      <c r="G805" s="306" t="s">
        <v>352</v>
      </c>
      <c r="H805" s="113" t="s">
        <v>316</v>
      </c>
      <c r="I805" s="129">
        <v>30</v>
      </c>
      <c r="J805" s="129">
        <v>61919</v>
      </c>
      <c r="K805" s="201">
        <f t="shared" si="74"/>
        <v>1857570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hidden="1" customHeight="1">
      <c r="A806" s="304" t="str">
        <f>IF(B806&lt;&gt;"",IF(AND(B806&gt;=_TM1,B806&lt;=_TM2,OR(TH!L806="1111",TH!M806="1111")),TH!D806,""),"")</f>
        <v/>
      </c>
      <c r="B806" s="11">
        <f t="shared" si="75"/>
        <v>4</v>
      </c>
      <c r="C806" s="111">
        <f t="shared" si="76"/>
        <v>42485</v>
      </c>
      <c r="D806" s="12" t="s">
        <v>1507</v>
      </c>
      <c r="E806" s="111">
        <v>42485</v>
      </c>
      <c r="F806" s="112" t="s">
        <v>334</v>
      </c>
      <c r="G806" s="306" t="s">
        <v>352</v>
      </c>
      <c r="H806" s="113" t="s">
        <v>316</v>
      </c>
      <c r="I806" s="129">
        <v>24</v>
      </c>
      <c r="J806" s="129">
        <v>43337</v>
      </c>
      <c r="K806" s="201">
        <f t="shared" si="74"/>
        <v>1040088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hidden="1" customHeight="1">
      <c r="A807" s="304" t="str">
        <f>IF(B807&lt;&gt;"",IF(AND(B807&gt;=_TM1,B807&lt;=_TM2,OR(TH!L807="1111",TH!M807="1111")),TH!D807,""),"")</f>
        <v/>
      </c>
      <c r="B807" s="11">
        <f t="shared" si="75"/>
        <v>4</v>
      </c>
      <c r="C807" s="111">
        <f t="shared" si="76"/>
        <v>42485</v>
      </c>
      <c r="D807" s="12" t="s">
        <v>1507</v>
      </c>
      <c r="E807" s="111">
        <v>42485</v>
      </c>
      <c r="F807" s="112" t="s">
        <v>541</v>
      </c>
      <c r="G807" s="306" t="s">
        <v>352</v>
      </c>
      <c r="H807" s="113" t="s">
        <v>316</v>
      </c>
      <c r="I807" s="129">
        <v>6</v>
      </c>
      <c r="J807" s="129">
        <v>38168</v>
      </c>
      <c r="K807" s="201">
        <f t="shared" si="74"/>
        <v>229008</v>
      </c>
      <c r="L807" s="202" t="s">
        <v>726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 t="str">
        <f>IF(VLOOKUP(F807,NXT!$B$12:$B$973,1,0)=F807,"","x")</f>
        <v/>
      </c>
      <c r="AB807" s="198"/>
      <c r="AC807" s="198"/>
    </row>
    <row r="808" spans="1:30" ht="15.75" hidden="1" customHeight="1">
      <c r="A808" s="304" t="str">
        <f>IF(B808&lt;&gt;"",IF(AND(B808&gt;=_TM1,B808&lt;=_TM2,OR(TH!L808="1111",TH!M808="1111")),TH!D808,""),"")</f>
        <v/>
      </c>
      <c r="B808" s="11">
        <f t="shared" si="75"/>
        <v>4</v>
      </c>
      <c r="C808" s="111">
        <f t="shared" si="76"/>
        <v>42485</v>
      </c>
      <c r="D808" s="12" t="s">
        <v>1507</v>
      </c>
      <c r="E808" s="111">
        <v>42485</v>
      </c>
      <c r="F808" s="112" t="s">
        <v>332</v>
      </c>
      <c r="G808" s="306" t="s">
        <v>352</v>
      </c>
      <c r="H808" s="113" t="s">
        <v>316</v>
      </c>
      <c r="I808" s="129"/>
      <c r="J808" s="129"/>
      <c r="K808" s="201">
        <v>13458852</v>
      </c>
      <c r="L808" s="14" t="s">
        <v>9</v>
      </c>
      <c r="M808" s="202" t="s">
        <v>8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>
        <v>2</v>
      </c>
      <c r="AA808" s="198"/>
      <c r="AC808" s="198"/>
    </row>
    <row r="809" spans="1:30" ht="15.75" hidden="1" customHeight="1">
      <c r="A809" s="304" t="str">
        <f>IF(B809&lt;&gt;"",IF(AND(B809&gt;=_TM1,B809&lt;=_TM2,OR(TH!L809="1111",TH!M809="1111")),TH!D809,""),"")</f>
        <v/>
      </c>
      <c r="B809" s="11">
        <f t="shared" si="75"/>
        <v>4</v>
      </c>
      <c r="C809" s="111">
        <f t="shared" si="76"/>
        <v>42485</v>
      </c>
      <c r="D809" s="111" t="s">
        <v>1460</v>
      </c>
      <c r="E809" s="111">
        <v>42485</v>
      </c>
      <c r="F809" s="112" t="s">
        <v>549</v>
      </c>
      <c r="G809" s="310" t="s">
        <v>529</v>
      </c>
      <c r="H809" s="113" t="s">
        <v>499</v>
      </c>
      <c r="I809" s="129">
        <v>221</v>
      </c>
      <c r="J809" s="129">
        <v>8046</v>
      </c>
      <c r="K809" s="201">
        <f>ROUND(I809*J809,0)</f>
        <v>1778166</v>
      </c>
      <c r="L809" s="114" t="s">
        <v>238</v>
      </c>
      <c r="M809" s="114" t="s">
        <v>162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ref="AA809:AA817" si="77">IF(VLOOKUP(H809,DS_131,1,0)=H809,"","x")</f>
        <v/>
      </c>
    </row>
    <row r="810" spans="1:30" ht="15.75" hidden="1" customHeight="1">
      <c r="A810" s="304" t="str">
        <f>IF(B810&lt;&gt;"",IF(AND(B810&gt;=_TM1,B810&lt;=_TM2,OR(TH!L810="1111",TH!M810="1111")),TH!D810,""),"")</f>
        <v/>
      </c>
      <c r="B810" s="11">
        <f t="shared" si="75"/>
        <v>4</v>
      </c>
      <c r="C810" s="111">
        <f t="shared" si="76"/>
        <v>42485</v>
      </c>
      <c r="D810" s="111" t="s">
        <v>1460</v>
      </c>
      <c r="E810" s="111">
        <v>42485</v>
      </c>
      <c r="F810" s="112" t="s">
        <v>332</v>
      </c>
      <c r="G810" s="310" t="s">
        <v>529</v>
      </c>
      <c r="H810" s="113" t="s">
        <v>499</v>
      </c>
      <c r="I810" s="129"/>
      <c r="J810" s="129"/>
      <c r="K810" s="201">
        <v>177817</v>
      </c>
      <c r="L810" s="114" t="s">
        <v>238</v>
      </c>
      <c r="M810" s="114" t="s">
        <v>278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7"/>
        <v/>
      </c>
    </row>
    <row r="811" spans="1:30" ht="15.75" hidden="1" customHeight="1">
      <c r="A811" s="304" t="str">
        <f>IF(B811&lt;&gt;"",IF(AND(B811&gt;=_TM1,B811&lt;=_TM2,OR(TH!L811="1111",TH!M811="1111")),TH!D811,""),"")</f>
        <v/>
      </c>
      <c r="B811" s="11">
        <f t="shared" si="75"/>
        <v>4</v>
      </c>
      <c r="C811" s="111">
        <f t="shared" si="76"/>
        <v>42485</v>
      </c>
      <c r="D811" s="111" t="s">
        <v>1461</v>
      </c>
      <c r="E811" s="111">
        <v>42485</v>
      </c>
      <c r="F811" s="112" t="s">
        <v>1046</v>
      </c>
      <c r="G811" s="310" t="s">
        <v>530</v>
      </c>
      <c r="H811" s="113" t="s">
        <v>531</v>
      </c>
      <c r="I811" s="129">
        <v>1000</v>
      </c>
      <c r="J811" s="129">
        <v>32500</v>
      </c>
      <c r="K811" s="201">
        <f>ROUND(I811*J811,0)</f>
        <v>32500000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7"/>
        <v/>
      </c>
    </row>
    <row r="812" spans="1:30" ht="15.75" hidden="1" customHeight="1">
      <c r="A812" s="304" t="str">
        <f>IF(B812&lt;&gt;"",IF(AND(B812&gt;=_TM1,B812&lt;=_TM2,OR(TH!L812="1111",TH!M812="1111")),TH!D812,""),"")</f>
        <v/>
      </c>
      <c r="B812" s="11">
        <f t="shared" si="75"/>
        <v>4</v>
      </c>
      <c r="C812" s="111">
        <f t="shared" si="76"/>
        <v>42485</v>
      </c>
      <c r="D812" s="111" t="s">
        <v>1461</v>
      </c>
      <c r="E812" s="111">
        <v>42485</v>
      </c>
      <c r="F812" s="112" t="s">
        <v>1047</v>
      </c>
      <c r="G812" s="310" t="s">
        <v>530</v>
      </c>
      <c r="H812" s="113" t="s">
        <v>531</v>
      </c>
      <c r="I812" s="129">
        <v>1100</v>
      </c>
      <c r="J812" s="129">
        <v>31700</v>
      </c>
      <c r="K812" s="201">
        <f>ROUND(I812*J812,0)</f>
        <v>34870000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7"/>
        <v/>
      </c>
    </row>
    <row r="813" spans="1:30" ht="15.75" hidden="1" customHeight="1">
      <c r="A813" s="304" t="str">
        <f>IF(B813&lt;&gt;"",IF(AND(B813&gt;=_TM1,B813&lt;=_TM2,OR(TH!L813="1111",TH!M813="1111")),TH!D813,""),"")</f>
        <v/>
      </c>
      <c r="B813" s="11">
        <f t="shared" si="75"/>
        <v>4</v>
      </c>
      <c r="C813" s="111">
        <f t="shared" si="76"/>
        <v>42485</v>
      </c>
      <c r="D813" s="111" t="s">
        <v>1461</v>
      </c>
      <c r="E813" s="111">
        <v>42485</v>
      </c>
      <c r="F813" s="110" t="s">
        <v>322</v>
      </c>
      <c r="G813" s="310" t="s">
        <v>530</v>
      </c>
      <c r="H813" s="113" t="s">
        <v>531</v>
      </c>
      <c r="I813" s="129">
        <v>3500</v>
      </c>
      <c r="J813" s="129">
        <v>15000</v>
      </c>
      <c r="K813" s="201">
        <f>ROUND(I813*J813,0)</f>
        <v>52500000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7"/>
        <v/>
      </c>
    </row>
    <row r="814" spans="1:30" ht="15.75" hidden="1" customHeight="1">
      <c r="A814" s="304" t="str">
        <f>IF(B814&lt;&gt;"",IF(AND(B814&gt;=_TM1,B814&lt;=_TM2,OR(TH!L814="1111",TH!M814="1111")),TH!D814,""),"")</f>
        <v/>
      </c>
      <c r="B814" s="11">
        <f t="shared" si="75"/>
        <v>4</v>
      </c>
      <c r="C814" s="111">
        <f t="shared" si="76"/>
        <v>42485</v>
      </c>
      <c r="D814" s="111" t="s">
        <v>1461</v>
      </c>
      <c r="E814" s="111">
        <v>42485</v>
      </c>
      <c r="F814" s="110" t="s">
        <v>321</v>
      </c>
      <c r="G814" s="310" t="s">
        <v>530</v>
      </c>
      <c r="H814" s="113" t="s">
        <v>531</v>
      </c>
      <c r="I814" s="129">
        <v>3200</v>
      </c>
      <c r="J814" s="129">
        <v>16500</v>
      </c>
      <c r="K814" s="201">
        <f>ROUND(I814*J814,0)</f>
        <v>52800000</v>
      </c>
      <c r="L814" s="114" t="s">
        <v>238</v>
      </c>
      <c r="M814" s="114" t="s">
        <v>162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7"/>
        <v/>
      </c>
    </row>
    <row r="815" spans="1:30" ht="15.75" hidden="1" customHeight="1">
      <c r="A815" s="304" t="str">
        <f>IF(B815&lt;&gt;"",IF(AND(B815&gt;=_TM1,B815&lt;=_TM2,OR(TH!L815="1111",TH!M815="1111")),TH!D815,""),"")</f>
        <v/>
      </c>
      <c r="B815" s="11">
        <f t="shared" si="75"/>
        <v>4</v>
      </c>
      <c r="C815" s="111">
        <f t="shared" si="76"/>
        <v>42485</v>
      </c>
      <c r="D815" s="111" t="s">
        <v>1461</v>
      </c>
      <c r="E815" s="111">
        <v>42485</v>
      </c>
      <c r="F815" s="112" t="s">
        <v>332</v>
      </c>
      <c r="G815" s="310" t="s">
        <v>530</v>
      </c>
      <c r="H815" s="113" t="s">
        <v>531</v>
      </c>
      <c r="I815" s="129"/>
      <c r="J815" s="129"/>
      <c r="K815" s="201">
        <v>17267000</v>
      </c>
      <c r="L815" s="114" t="s">
        <v>238</v>
      </c>
      <c r="M815" s="114" t="s">
        <v>278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7"/>
        <v/>
      </c>
    </row>
    <row r="816" spans="1:30" ht="15.75" hidden="1" customHeight="1">
      <c r="A816" s="304" t="str">
        <f>IF(B816&lt;&gt;"",IF(AND(B816&gt;=_TM1,B816&lt;=_TM2,OR(TH!L816="1111",TH!M816="1111")),TH!D816,""),"")</f>
        <v/>
      </c>
      <c r="B816" s="11">
        <f t="shared" si="75"/>
        <v>4</v>
      </c>
      <c r="C816" s="111">
        <f t="shared" si="76"/>
        <v>42486</v>
      </c>
      <c r="D816" s="111" t="s">
        <v>1462</v>
      </c>
      <c r="E816" s="111">
        <v>42486</v>
      </c>
      <c r="F816" s="112" t="s">
        <v>533</v>
      </c>
      <c r="G816" s="310" t="s">
        <v>532</v>
      </c>
      <c r="H816" s="113" t="s">
        <v>505</v>
      </c>
      <c r="I816" s="129">
        <v>200</v>
      </c>
      <c r="J816" s="129">
        <v>86597</v>
      </c>
      <c r="K816" s="201">
        <f>ROUND(I816*J816,0)</f>
        <v>17319400</v>
      </c>
      <c r="L816" s="114" t="s">
        <v>238</v>
      </c>
      <c r="M816" s="114" t="s">
        <v>162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7"/>
        <v/>
      </c>
    </row>
    <row r="817" spans="1:27" ht="15.75" hidden="1" customHeight="1">
      <c r="A817" s="304" t="str">
        <f>IF(B817&lt;&gt;"",IF(AND(B817&gt;=_TM1,B817&lt;=_TM2,OR(TH!L817="1111",TH!M817="1111")),TH!D817,""),"")</f>
        <v/>
      </c>
      <c r="B817" s="11">
        <f t="shared" si="75"/>
        <v>4</v>
      </c>
      <c r="C817" s="111">
        <f t="shared" si="76"/>
        <v>42486</v>
      </c>
      <c r="D817" s="111" t="s">
        <v>1462</v>
      </c>
      <c r="E817" s="111">
        <v>42486</v>
      </c>
      <c r="F817" s="112" t="s">
        <v>332</v>
      </c>
      <c r="G817" s="310" t="s">
        <v>532</v>
      </c>
      <c r="H817" s="113" t="s">
        <v>505</v>
      </c>
      <c r="I817" s="129"/>
      <c r="J817" s="129"/>
      <c r="K817" s="201">
        <v>1731940</v>
      </c>
      <c r="L817" s="114" t="s">
        <v>238</v>
      </c>
      <c r="M817" s="114" t="s">
        <v>278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 t="str">
        <f t="shared" si="77"/>
        <v/>
      </c>
    </row>
    <row r="818" spans="1:27" ht="15.75" hidden="1" customHeight="1">
      <c r="A818" s="304" t="str">
        <f>IF(B818&lt;&gt;"",IF(AND(B818&gt;=_TM1,B818&lt;=_TM2,OR(TH!L818="1111",TH!M818="1111")),TH!D818,""),"")</f>
        <v/>
      </c>
      <c r="B818" s="11">
        <f t="shared" si="75"/>
        <v>4</v>
      </c>
      <c r="C818" s="111">
        <f t="shared" si="76"/>
        <v>42487</v>
      </c>
      <c r="D818" s="111" t="s">
        <v>704</v>
      </c>
      <c r="E818" s="106">
        <v>42487</v>
      </c>
      <c r="F818" s="112" t="s">
        <v>708</v>
      </c>
      <c r="G818" s="310" t="s">
        <v>705</v>
      </c>
      <c r="H818" s="4" t="s">
        <v>710</v>
      </c>
      <c r="I818" s="129"/>
      <c r="J818" s="129"/>
      <c r="K818" s="13">
        <v>9570000</v>
      </c>
      <c r="L818" s="114" t="s">
        <v>24</v>
      </c>
      <c r="M818" s="114" t="s">
        <v>238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/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hidden="1" customHeight="1">
      <c r="A819" s="304" t="str">
        <f>IF(B819&lt;&gt;"",IF(AND(B819&gt;=_TM1,B819&lt;=_TM2,OR(TH!L819="1111",TH!M819="1111")),TH!D819,""),"")</f>
        <v/>
      </c>
      <c r="B819" s="11">
        <f t="shared" si="75"/>
        <v>4</v>
      </c>
      <c r="C819" s="111">
        <f t="shared" si="76"/>
        <v>42487</v>
      </c>
      <c r="D819" s="111" t="s">
        <v>2120</v>
      </c>
      <c r="E819" s="106">
        <v>42487</v>
      </c>
      <c r="F819" s="112" t="s">
        <v>712</v>
      </c>
      <c r="G819" s="310" t="s">
        <v>705</v>
      </c>
      <c r="H819" s="4" t="s">
        <v>706</v>
      </c>
      <c r="I819" s="129"/>
      <c r="J819" s="129"/>
      <c r="K819" s="13">
        <v>9500000</v>
      </c>
      <c r="L819" s="114" t="s">
        <v>45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>x</v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/>
      <c r="AA819" s="198"/>
    </row>
    <row r="820" spans="1:27" ht="15.75" hidden="1" customHeight="1">
      <c r="A820" s="304" t="str">
        <f>IF(B820&lt;&gt;"",IF(AND(B820&gt;=_TM1,B820&lt;=_TM2,OR(TH!L820="1111",TH!M820="1111")),TH!D820,""),"")</f>
        <v/>
      </c>
      <c r="B820" s="11">
        <f t="shared" si="75"/>
        <v>4</v>
      </c>
      <c r="C820" s="111">
        <f t="shared" si="76"/>
        <v>42487</v>
      </c>
      <c r="D820" s="111" t="s">
        <v>711</v>
      </c>
      <c r="E820" s="106">
        <v>42487</v>
      </c>
      <c r="F820" s="110" t="s">
        <v>719</v>
      </c>
      <c r="G820" s="310" t="s">
        <v>705</v>
      </c>
      <c r="H820" s="4"/>
      <c r="I820" s="129"/>
      <c r="J820" s="129"/>
      <c r="K820" s="13">
        <v>20000</v>
      </c>
      <c r="L820" s="114" t="s">
        <v>81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hidden="1" customHeight="1">
      <c r="A821" s="304" t="str">
        <f>IF(B821&lt;&gt;"",IF(AND(B821&gt;=_TM1,B821&lt;=_TM2,OR(TH!L821="1111",TH!M821="1111")),TH!D821,""),"")</f>
        <v/>
      </c>
      <c r="B821" s="11">
        <f t="shared" si="75"/>
        <v>4</v>
      </c>
      <c r="C821" s="111">
        <f t="shared" si="76"/>
        <v>42487</v>
      </c>
      <c r="D821" s="111" t="s">
        <v>711</v>
      </c>
      <c r="E821" s="106">
        <v>42487</v>
      </c>
      <c r="F821" s="110" t="s">
        <v>720</v>
      </c>
      <c r="G821" s="310" t="s">
        <v>705</v>
      </c>
      <c r="H821" s="4"/>
      <c r="I821" s="129"/>
      <c r="J821" s="129"/>
      <c r="K821" s="13">
        <v>2000</v>
      </c>
      <c r="L821" s="14" t="s">
        <v>9</v>
      </c>
      <c r="M821" s="114" t="s">
        <v>24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/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>
        <v>2</v>
      </c>
      <c r="AA821" s="198"/>
    </row>
    <row r="822" spans="1:27" ht="15.75" hidden="1" customHeight="1">
      <c r="A822" s="304" t="str">
        <f>IF(B822&lt;&gt;"",IF(AND(B822&gt;=_TM1,B822&lt;=_TM2,OR(TH!L822="1111",TH!M822="1111")),TH!D822,""),"")</f>
        <v/>
      </c>
      <c r="B822" s="11">
        <f t="shared" si="75"/>
        <v>4</v>
      </c>
      <c r="C822" s="111">
        <f t="shared" si="76"/>
        <v>42487</v>
      </c>
      <c r="D822" s="111" t="s">
        <v>2123</v>
      </c>
      <c r="E822" s="111">
        <v>42487</v>
      </c>
      <c r="F822" s="112" t="s">
        <v>490</v>
      </c>
      <c r="G822" s="310" t="s">
        <v>534</v>
      </c>
      <c r="H822" s="302" t="s">
        <v>495</v>
      </c>
      <c r="I822" s="129"/>
      <c r="J822" s="129"/>
      <c r="K822" s="201">
        <v>700000</v>
      </c>
      <c r="L822" s="114" t="s">
        <v>45</v>
      </c>
      <c r="M822" s="114" t="s">
        <v>492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hidden="1" customHeight="1">
      <c r="A823" s="304" t="str">
        <f>IF(B823&lt;&gt;"",IF(AND(B823&gt;=_TM1,B823&lt;=_TM2,OR(TH!L823="1111",TH!M823="1111")),TH!D823,""),"")</f>
        <v/>
      </c>
      <c r="B823" s="11">
        <f t="shared" si="75"/>
        <v>4</v>
      </c>
      <c r="C823" s="111">
        <f t="shared" si="76"/>
        <v>42487</v>
      </c>
      <c r="D823" s="111" t="s">
        <v>2123</v>
      </c>
      <c r="E823" s="111">
        <v>42487</v>
      </c>
      <c r="F823" s="112" t="s">
        <v>491</v>
      </c>
      <c r="G823" s="310" t="s">
        <v>534</v>
      </c>
      <c r="H823" s="302" t="s">
        <v>495</v>
      </c>
      <c r="I823" s="129"/>
      <c r="J823" s="129"/>
      <c r="K823" s="201">
        <v>70000</v>
      </c>
      <c r="L823" s="114" t="s">
        <v>45</v>
      </c>
      <c r="M823" s="114" t="s">
        <v>278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>x</v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/>
    </row>
    <row r="824" spans="1:27" ht="15.75" hidden="1" customHeight="1">
      <c r="A824" s="304" t="str">
        <f>IF(B824&lt;&gt;"",IF(AND(B824&gt;=_TM1,B824&lt;=_TM2,OR(TH!L824="1111",TH!M824="1111")),TH!D824,""),"")</f>
        <v/>
      </c>
      <c r="B824" s="11">
        <f t="shared" si="75"/>
        <v>4</v>
      </c>
      <c r="C824" s="111">
        <f t="shared" si="76"/>
        <v>42488</v>
      </c>
      <c r="D824" s="111" t="s">
        <v>1463</v>
      </c>
      <c r="E824" s="111">
        <v>42488</v>
      </c>
      <c r="F824" s="112" t="s">
        <v>549</v>
      </c>
      <c r="G824" s="310" t="s">
        <v>535</v>
      </c>
      <c r="H824" s="113" t="s">
        <v>505</v>
      </c>
      <c r="I824" s="129">
        <v>179</v>
      </c>
      <c r="J824" s="129">
        <v>8046</v>
      </c>
      <c r="K824" s="201">
        <f>ROUND(I824*J824,0)</f>
        <v>1440234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hidden="1" customHeight="1">
      <c r="A825" s="304" t="str">
        <f>IF(B825&lt;&gt;"",IF(AND(B825&gt;=_TM1,B825&lt;=_TM2,OR(TH!L825="1111",TH!M825="1111")),TH!D825,""),"")</f>
        <v/>
      </c>
      <c r="B825" s="11">
        <f t="shared" si="75"/>
        <v>4</v>
      </c>
      <c r="C825" s="111">
        <f t="shared" si="76"/>
        <v>42488</v>
      </c>
      <c r="D825" s="111" t="s">
        <v>1463</v>
      </c>
      <c r="E825" s="111">
        <v>42488</v>
      </c>
      <c r="F825" s="112" t="s">
        <v>550</v>
      </c>
      <c r="G825" s="310" t="s">
        <v>535</v>
      </c>
      <c r="H825" s="113" t="s">
        <v>505</v>
      </c>
      <c r="I825" s="129">
        <v>26</v>
      </c>
      <c r="J825" s="129">
        <v>10078</v>
      </c>
      <c r="K825" s="201">
        <f>ROUND(I825*J825,0)</f>
        <v>262028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hidden="1" customHeight="1">
      <c r="A826" s="304" t="str">
        <f>IF(B826&lt;&gt;"",IF(AND(B826&gt;=_TM1,B826&lt;=_TM2,OR(TH!L826="1111",TH!M826="1111")),TH!D826,""),"")</f>
        <v/>
      </c>
      <c r="B826" s="11">
        <f t="shared" si="75"/>
        <v>4</v>
      </c>
      <c r="C826" s="111">
        <f t="shared" si="76"/>
        <v>42488</v>
      </c>
      <c r="D826" s="111" t="s">
        <v>1463</v>
      </c>
      <c r="E826" s="111">
        <v>42488</v>
      </c>
      <c r="F826" s="112" t="s">
        <v>551</v>
      </c>
      <c r="G826" s="310" t="s">
        <v>535</v>
      </c>
      <c r="H826" s="113" t="s">
        <v>505</v>
      </c>
      <c r="I826" s="129">
        <v>1000</v>
      </c>
      <c r="J826" s="129">
        <v>801</v>
      </c>
      <c r="K826" s="201">
        <f>ROUND(I826*J826,0)</f>
        <v>801000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hidden="1" customHeight="1">
      <c r="A827" s="304" t="str">
        <f>IF(B827&lt;&gt;"",IF(AND(B827&gt;=_TM1,B827&lt;=_TM2,OR(TH!L827="1111",TH!M827="1111")),TH!D827,""),"")</f>
        <v/>
      </c>
      <c r="B827" s="11">
        <f t="shared" si="75"/>
        <v>4</v>
      </c>
      <c r="C827" s="111">
        <f t="shared" si="76"/>
        <v>42488</v>
      </c>
      <c r="D827" s="111" t="s">
        <v>1463</v>
      </c>
      <c r="E827" s="111">
        <v>42488</v>
      </c>
      <c r="F827" s="112" t="s">
        <v>552</v>
      </c>
      <c r="G827" s="310" t="s">
        <v>535</v>
      </c>
      <c r="H827" s="113" t="s">
        <v>505</v>
      </c>
      <c r="I827" s="129">
        <v>210</v>
      </c>
      <c r="J827" s="129">
        <v>57731</v>
      </c>
      <c r="K827" s="201">
        <f>ROUND(I827*J827,0)</f>
        <v>12123510</v>
      </c>
      <c r="L827" s="114" t="s">
        <v>238</v>
      </c>
      <c r="M827" s="114" t="s">
        <v>162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hidden="1" customHeight="1">
      <c r="A828" s="304" t="str">
        <f>IF(B828&lt;&gt;"",IF(AND(B828&gt;=_TM1,B828&lt;=_TM2,OR(TH!L828="1111",TH!M828="1111")),TH!D828,""),"")</f>
        <v/>
      </c>
      <c r="B828" s="11">
        <f t="shared" si="75"/>
        <v>4</v>
      </c>
      <c r="C828" s="111">
        <f t="shared" si="76"/>
        <v>42488</v>
      </c>
      <c r="D828" s="111" t="s">
        <v>1463</v>
      </c>
      <c r="E828" s="111">
        <v>42488</v>
      </c>
      <c r="F828" s="112" t="s">
        <v>332</v>
      </c>
      <c r="G828" s="310" t="s">
        <v>535</v>
      </c>
      <c r="H828" s="113" t="s">
        <v>505</v>
      </c>
      <c r="I828" s="129"/>
      <c r="J828" s="129"/>
      <c r="K828" s="201">
        <v>1462677</v>
      </c>
      <c r="L828" s="114" t="s">
        <v>238</v>
      </c>
      <c r="M828" s="114" t="s">
        <v>278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/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 t="str">
        <f>IF(VLOOKUP(H828,DS_131,1,0)=H828,"","x")</f>
        <v/>
      </c>
    </row>
    <row r="829" spans="1:27" ht="15.75" hidden="1" customHeight="1">
      <c r="A829" s="304" t="str">
        <f>IF(B829&lt;&gt;"",IF(AND(B829&gt;=_TM1,B829&lt;=_TM2,OR(TH!L829="1111",TH!M829="1111")),TH!D829,""),"")</f>
        <v/>
      </c>
      <c r="B829" s="11">
        <f t="shared" si="75"/>
        <v>4</v>
      </c>
      <c r="C829" s="111">
        <f t="shared" si="76"/>
        <v>42488</v>
      </c>
      <c r="D829" s="111" t="s">
        <v>2126</v>
      </c>
      <c r="E829" s="111">
        <v>42488</v>
      </c>
      <c r="F829" s="112" t="s">
        <v>490</v>
      </c>
      <c r="G829" s="310" t="s">
        <v>546</v>
      </c>
      <c r="H829" s="113" t="s">
        <v>548</v>
      </c>
      <c r="I829" s="129"/>
      <c r="J829" s="129"/>
      <c r="K829" s="201">
        <v>7800000</v>
      </c>
      <c r="L829" s="114" t="s">
        <v>45</v>
      </c>
      <c r="M829" s="114" t="s">
        <v>492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hidden="1" customHeight="1">
      <c r="A830" s="304" t="str">
        <f>IF(B830&lt;&gt;"",IF(AND(B830&gt;=_TM1,B830&lt;=_TM2,OR(TH!L830="1111",TH!M830="1111")),TH!D830,""),"")</f>
        <v/>
      </c>
      <c r="B830" s="11">
        <f t="shared" si="75"/>
        <v>4</v>
      </c>
      <c r="C830" s="111">
        <f t="shared" si="76"/>
        <v>42488</v>
      </c>
      <c r="D830" s="111" t="s">
        <v>2126</v>
      </c>
      <c r="E830" s="111">
        <v>42488</v>
      </c>
      <c r="F830" s="112" t="s">
        <v>491</v>
      </c>
      <c r="G830" s="310" t="s">
        <v>546</v>
      </c>
      <c r="H830" s="113" t="s">
        <v>548</v>
      </c>
      <c r="I830" s="129"/>
      <c r="J830" s="129"/>
      <c r="K830" s="201">
        <v>780000</v>
      </c>
      <c r="L830" s="114" t="s">
        <v>45</v>
      </c>
      <c r="M830" s="114" t="s">
        <v>278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>x</v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  <c r="AA830" s="198"/>
    </row>
    <row r="831" spans="1:27" ht="15.75" hidden="1" customHeight="1">
      <c r="A831" s="304" t="str">
        <f>IF(B831&lt;&gt;"",IF(AND(B831&gt;=_TM1,B831&lt;=_TM2,OR(TH!L831="1111",TH!M831="1111")),TH!D831,""),"")</f>
        <v/>
      </c>
      <c r="B831" s="11">
        <f t="shared" si="75"/>
        <v>4</v>
      </c>
      <c r="C831" s="111">
        <f t="shared" si="76"/>
        <v>42489</v>
      </c>
      <c r="D831" s="111" t="s">
        <v>711</v>
      </c>
      <c r="E831" s="265">
        <v>42489</v>
      </c>
      <c r="F831" s="110" t="s">
        <v>709</v>
      </c>
      <c r="G831" s="310" t="s">
        <v>2077</v>
      </c>
      <c r="H831" s="113"/>
      <c r="I831" s="129"/>
      <c r="J831" s="129"/>
      <c r="K831" s="201">
        <v>319</v>
      </c>
      <c r="L831" s="14" t="s">
        <v>24</v>
      </c>
      <c r="M831" s="14" t="s">
        <v>38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/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</row>
    <row r="832" spans="1:27" ht="15.75" hidden="1" customHeight="1">
      <c r="A832" s="304" t="str">
        <f>IF(B832&lt;&gt;"",IF(AND(B832&gt;=_TM1,B832&lt;=_TM2,OR(TH!L832="1111",TH!M832="1111")),TH!D832,""),"")</f>
        <v/>
      </c>
      <c r="B832" s="11">
        <f t="shared" si="75"/>
        <v>4</v>
      </c>
      <c r="C832" s="111">
        <f t="shared" si="76"/>
        <v>42489</v>
      </c>
      <c r="D832" s="111" t="s">
        <v>2128</v>
      </c>
      <c r="E832" s="111">
        <v>42489</v>
      </c>
      <c r="F832" s="112" t="s">
        <v>490</v>
      </c>
      <c r="G832" s="310" t="s">
        <v>536</v>
      </c>
      <c r="H832" s="113" t="s">
        <v>537</v>
      </c>
      <c r="I832" s="129"/>
      <c r="J832" s="129"/>
      <c r="K832" s="201">
        <v>1500000</v>
      </c>
      <c r="L832" s="114" t="s">
        <v>45</v>
      </c>
      <c r="M832" s="114" t="s">
        <v>492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hidden="1" customHeight="1">
      <c r="A833" s="304" t="str">
        <f>IF(B833&lt;&gt;"",IF(AND(B833&gt;=_TM1,B833&lt;=_TM2,OR(TH!L833="1111",TH!M833="1111")),TH!D833,""),"")</f>
        <v/>
      </c>
      <c r="B833" s="11">
        <f t="shared" si="75"/>
        <v>4</v>
      </c>
      <c r="C833" s="111">
        <f t="shared" si="76"/>
        <v>42489</v>
      </c>
      <c r="D833" s="111" t="s">
        <v>2128</v>
      </c>
      <c r="E833" s="111">
        <v>42489</v>
      </c>
      <c r="F833" s="112" t="s">
        <v>491</v>
      </c>
      <c r="G833" s="310" t="s">
        <v>536</v>
      </c>
      <c r="H833" s="113" t="s">
        <v>537</v>
      </c>
      <c r="I833" s="129"/>
      <c r="J833" s="129"/>
      <c r="K833" s="201">
        <v>150000</v>
      </c>
      <c r="L833" s="114" t="s">
        <v>45</v>
      </c>
      <c r="M833" s="114" t="s">
        <v>278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>x</v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/>
    </row>
    <row r="834" spans="1:27" ht="15.75" hidden="1" customHeight="1">
      <c r="A834" s="304" t="str">
        <f>IF(B834&lt;&gt;"",IF(AND(B834&gt;=_TM1,B834&lt;=_TM2,OR(TH!L834="1111",TH!M834="1111")),TH!D834,""),"")</f>
        <v/>
      </c>
      <c r="B834" s="11">
        <f t="shared" si="75"/>
        <v>4</v>
      </c>
      <c r="C834" s="111">
        <f t="shared" si="76"/>
        <v>42489</v>
      </c>
      <c r="D834" s="111" t="s">
        <v>1464</v>
      </c>
      <c r="E834" s="111">
        <v>42489</v>
      </c>
      <c r="F834" s="112" t="s">
        <v>407</v>
      </c>
      <c r="G834" s="310" t="s">
        <v>538</v>
      </c>
      <c r="H834" s="113" t="s">
        <v>547</v>
      </c>
      <c r="I834" s="129">
        <v>50</v>
      </c>
      <c r="J834" s="129">
        <v>60078</v>
      </c>
      <c r="K834" s="201">
        <f t="shared" ref="K834:K865" si="78">ROUND(I834*J834,0)</f>
        <v>3003900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ref="AA834:AA865" si="79">IF(VLOOKUP(H834,DS_131,1,0)=H834,"","x")</f>
        <v/>
      </c>
    </row>
    <row r="835" spans="1:27" ht="15.75" hidden="1" customHeight="1">
      <c r="A835" s="304" t="str">
        <f>IF(B835&lt;&gt;"",IF(AND(B835&gt;=_TM1,B835&lt;=_TM2,OR(TH!L835="1111",TH!M835="1111")),TH!D835,""),"")</f>
        <v/>
      </c>
      <c r="B835" s="11">
        <f t="shared" si="75"/>
        <v>4</v>
      </c>
      <c r="C835" s="111">
        <f t="shared" si="76"/>
        <v>42489</v>
      </c>
      <c r="D835" s="111" t="s">
        <v>1464</v>
      </c>
      <c r="E835" s="111">
        <v>42489</v>
      </c>
      <c r="F835" s="112" t="s">
        <v>539</v>
      </c>
      <c r="G835" s="310" t="s">
        <v>538</v>
      </c>
      <c r="H835" s="113" t="s">
        <v>547</v>
      </c>
      <c r="I835" s="129">
        <v>31</v>
      </c>
      <c r="J835" s="129">
        <v>137667</v>
      </c>
      <c r="K835" s="201">
        <f t="shared" si="78"/>
        <v>4267677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9"/>
        <v/>
      </c>
    </row>
    <row r="836" spans="1:27" ht="15.75" hidden="1" customHeight="1">
      <c r="A836" s="304" t="str">
        <f>IF(B836&lt;&gt;"",IF(AND(B836&gt;=_TM1,B836&lt;=_TM2,OR(TH!L836="1111",TH!M836="1111")),TH!D836,""),"")</f>
        <v/>
      </c>
      <c r="B836" s="11">
        <f t="shared" si="75"/>
        <v>4</v>
      </c>
      <c r="C836" s="111">
        <f t="shared" si="76"/>
        <v>42489</v>
      </c>
      <c r="D836" s="111" t="s">
        <v>1464</v>
      </c>
      <c r="E836" s="111">
        <v>42489</v>
      </c>
      <c r="F836" s="112" t="s">
        <v>335</v>
      </c>
      <c r="G836" s="310" t="s">
        <v>538</v>
      </c>
      <c r="H836" s="113" t="s">
        <v>547</v>
      </c>
      <c r="I836" s="129">
        <v>24</v>
      </c>
      <c r="J836" s="129">
        <v>137835</v>
      </c>
      <c r="K836" s="201">
        <f t="shared" si="78"/>
        <v>3308040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9"/>
        <v/>
      </c>
    </row>
    <row r="837" spans="1:27" ht="15.75" hidden="1" customHeight="1">
      <c r="A837" s="304" t="str">
        <f>IF(B837&lt;&gt;"",IF(AND(B837&gt;=_TM1,B837&lt;=_TM2,OR(TH!L837="1111",TH!M837="1111")),TH!D837,""),"")</f>
        <v/>
      </c>
      <c r="B837" s="11">
        <f t="shared" si="75"/>
        <v>4</v>
      </c>
      <c r="C837" s="111">
        <f t="shared" si="76"/>
        <v>42489</v>
      </c>
      <c r="D837" s="111" t="s">
        <v>1464</v>
      </c>
      <c r="E837" s="111">
        <v>42489</v>
      </c>
      <c r="F837" s="112" t="s">
        <v>353</v>
      </c>
      <c r="G837" s="310" t="s">
        <v>538</v>
      </c>
      <c r="H837" s="113" t="s">
        <v>547</v>
      </c>
      <c r="I837" s="129">
        <v>9</v>
      </c>
      <c r="J837" s="129">
        <v>57845</v>
      </c>
      <c r="K837" s="201">
        <f t="shared" si="78"/>
        <v>520605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9"/>
        <v/>
      </c>
    </row>
    <row r="838" spans="1:27" ht="15.75" hidden="1" customHeight="1">
      <c r="A838" s="304" t="str">
        <f>IF(B838&lt;&gt;"",IF(AND(B838&gt;=_TM1,B838&lt;=_TM2,OR(TH!L838="1111",TH!M838="1111")),TH!D838,""),"")</f>
        <v/>
      </c>
      <c r="B838" s="11">
        <f t="shared" si="75"/>
        <v>4</v>
      </c>
      <c r="C838" s="111">
        <f t="shared" si="76"/>
        <v>42489</v>
      </c>
      <c r="D838" s="111" t="s">
        <v>1464</v>
      </c>
      <c r="E838" s="111">
        <v>42489</v>
      </c>
      <c r="F838" s="112" t="s">
        <v>411</v>
      </c>
      <c r="G838" s="310" t="s">
        <v>538</v>
      </c>
      <c r="H838" s="113" t="s">
        <v>547</v>
      </c>
      <c r="I838" s="129">
        <v>24</v>
      </c>
      <c r="J838" s="129">
        <v>69283</v>
      </c>
      <c r="K838" s="201">
        <f t="shared" si="78"/>
        <v>1662792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9"/>
        <v/>
      </c>
    </row>
    <row r="839" spans="1:27" ht="15.75" hidden="1" customHeight="1">
      <c r="A839" s="304" t="str">
        <f>IF(B839&lt;&gt;"",IF(AND(B839&gt;=_TM1,B839&lt;=_TM2,OR(TH!L839="1111",TH!M839="1111")),TH!D839,""),"")</f>
        <v/>
      </c>
      <c r="B839" s="11">
        <f t="shared" si="75"/>
        <v>4</v>
      </c>
      <c r="C839" s="111">
        <f t="shared" si="76"/>
        <v>42489</v>
      </c>
      <c r="D839" s="111" t="s">
        <v>1464</v>
      </c>
      <c r="E839" s="111">
        <v>42489</v>
      </c>
      <c r="F839" s="112" t="s">
        <v>342</v>
      </c>
      <c r="G839" s="310" t="s">
        <v>538</v>
      </c>
      <c r="H839" s="113" t="s">
        <v>547</v>
      </c>
      <c r="I839" s="129">
        <v>10</v>
      </c>
      <c r="J839" s="129">
        <v>56420</v>
      </c>
      <c r="K839" s="201">
        <f t="shared" si="78"/>
        <v>564200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9"/>
        <v/>
      </c>
    </row>
    <row r="840" spans="1:27" ht="15.75" hidden="1" customHeight="1">
      <c r="A840" s="304" t="str">
        <f>IF(B840&lt;&gt;"",IF(AND(B840&gt;=_TM1,B840&lt;=_TM2,OR(TH!L840="1111",TH!M840="1111")),TH!D840,""),"")</f>
        <v/>
      </c>
      <c r="B840" s="11">
        <f t="shared" si="75"/>
        <v>4</v>
      </c>
      <c r="C840" s="111">
        <f t="shared" si="76"/>
        <v>42489</v>
      </c>
      <c r="D840" s="111" t="s">
        <v>1464</v>
      </c>
      <c r="E840" s="111">
        <v>42489</v>
      </c>
      <c r="F840" s="112" t="s">
        <v>405</v>
      </c>
      <c r="G840" s="310" t="s">
        <v>538</v>
      </c>
      <c r="H840" s="113" t="s">
        <v>547</v>
      </c>
      <c r="I840" s="129">
        <v>12</v>
      </c>
      <c r="J840" s="129">
        <v>93345</v>
      </c>
      <c r="K840" s="201">
        <f t="shared" si="78"/>
        <v>1120140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9"/>
        <v/>
      </c>
    </row>
    <row r="841" spans="1:27" ht="15.75" hidden="1" customHeight="1">
      <c r="A841" s="304" t="str">
        <f>IF(B841&lt;&gt;"",IF(AND(B841&gt;=_TM1,B841&lt;=_TM2,OR(TH!L841="1111",TH!M841="1111")),TH!D841,""),"")</f>
        <v/>
      </c>
      <c r="B841" s="11">
        <f t="shared" si="75"/>
        <v>4</v>
      </c>
      <c r="C841" s="111">
        <f t="shared" si="76"/>
        <v>42489</v>
      </c>
      <c r="D841" s="111" t="s">
        <v>1464</v>
      </c>
      <c r="E841" s="111">
        <v>42489</v>
      </c>
      <c r="F841" s="112" t="s">
        <v>340</v>
      </c>
      <c r="G841" s="310" t="s">
        <v>538</v>
      </c>
      <c r="H841" s="113" t="s">
        <v>547</v>
      </c>
      <c r="I841" s="129">
        <v>9</v>
      </c>
      <c r="J841" s="129">
        <v>62868</v>
      </c>
      <c r="K841" s="201">
        <f t="shared" si="78"/>
        <v>565812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9"/>
        <v/>
      </c>
    </row>
    <row r="842" spans="1:27" ht="15.75" hidden="1" customHeight="1">
      <c r="A842" s="304" t="str">
        <f>IF(B842&lt;&gt;"",IF(AND(B842&gt;=_TM1,B842&lt;=_TM2,OR(TH!L842="1111",TH!M842="1111")),TH!D842,""),"")</f>
        <v/>
      </c>
      <c r="B842" s="11">
        <f t="shared" si="75"/>
        <v>4</v>
      </c>
      <c r="C842" s="111">
        <f t="shared" si="76"/>
        <v>42489</v>
      </c>
      <c r="D842" s="111" t="s">
        <v>1464</v>
      </c>
      <c r="E842" s="111">
        <v>42489</v>
      </c>
      <c r="F842" s="112" t="s">
        <v>339</v>
      </c>
      <c r="G842" s="310" t="s">
        <v>538</v>
      </c>
      <c r="H842" s="113" t="s">
        <v>547</v>
      </c>
      <c r="I842" s="129">
        <v>22</v>
      </c>
      <c r="J842" s="129">
        <v>71581</v>
      </c>
      <c r="K842" s="201">
        <f t="shared" si="78"/>
        <v>1574782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9"/>
        <v/>
      </c>
    </row>
    <row r="843" spans="1:27" ht="15.75" hidden="1" customHeight="1">
      <c r="A843" s="304" t="str">
        <f>IF(B843&lt;&gt;"",IF(AND(B843&gt;=_TM1,B843&lt;=_TM2,OR(TH!L843="1111",TH!M843="1111")),TH!D843,""),"")</f>
        <v/>
      </c>
      <c r="B843" s="11">
        <f t="shared" si="75"/>
        <v>4</v>
      </c>
      <c r="C843" s="111">
        <f t="shared" si="76"/>
        <v>42489</v>
      </c>
      <c r="D843" s="111" t="s">
        <v>1464</v>
      </c>
      <c r="E843" s="111">
        <v>42489</v>
      </c>
      <c r="F843" s="112" t="s">
        <v>354</v>
      </c>
      <c r="G843" s="310" t="s">
        <v>538</v>
      </c>
      <c r="H843" s="113" t="s">
        <v>547</v>
      </c>
      <c r="I843" s="129">
        <v>18</v>
      </c>
      <c r="J843" s="129">
        <v>52807</v>
      </c>
      <c r="K843" s="201">
        <f t="shared" si="78"/>
        <v>950526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9"/>
        <v/>
      </c>
    </row>
    <row r="844" spans="1:27" ht="15.75" hidden="1" customHeight="1">
      <c r="A844" s="304" t="str">
        <f>IF(B844&lt;&gt;"",IF(AND(B844&gt;=_TM1,B844&lt;=_TM2,OR(TH!L844="1111",TH!M844="1111")),TH!D844,""),"")</f>
        <v/>
      </c>
      <c r="B844" s="11">
        <f t="shared" si="75"/>
        <v>4</v>
      </c>
      <c r="C844" s="111">
        <f t="shared" si="76"/>
        <v>42489</v>
      </c>
      <c r="D844" s="111" t="s">
        <v>1464</v>
      </c>
      <c r="E844" s="111">
        <v>42489</v>
      </c>
      <c r="F844" s="112" t="s">
        <v>337</v>
      </c>
      <c r="G844" s="310" t="s">
        <v>538</v>
      </c>
      <c r="H844" s="113" t="s">
        <v>547</v>
      </c>
      <c r="I844" s="129">
        <v>27</v>
      </c>
      <c r="J844" s="129">
        <v>79980</v>
      </c>
      <c r="K844" s="201">
        <f t="shared" si="78"/>
        <v>2159460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9"/>
        <v/>
      </c>
    </row>
    <row r="845" spans="1:27" ht="15.75" hidden="1" customHeight="1">
      <c r="A845" s="304" t="str">
        <f>IF(B845&lt;&gt;"",IF(AND(B845&gt;=_TM1,B845&lt;=_TM2,OR(TH!L845="1111",TH!M845="1111")),TH!D845,""),"")</f>
        <v/>
      </c>
      <c r="B845" s="11">
        <f t="shared" si="75"/>
        <v>4</v>
      </c>
      <c r="C845" s="111">
        <f t="shared" si="76"/>
        <v>42489</v>
      </c>
      <c r="D845" s="111" t="s">
        <v>1464</v>
      </c>
      <c r="E845" s="111">
        <v>42489</v>
      </c>
      <c r="F845" s="112" t="s">
        <v>373</v>
      </c>
      <c r="G845" s="310" t="s">
        <v>538</v>
      </c>
      <c r="H845" s="113" t="s">
        <v>547</v>
      </c>
      <c r="I845" s="129">
        <v>24</v>
      </c>
      <c r="J845" s="129">
        <v>98725</v>
      </c>
      <c r="K845" s="201">
        <f t="shared" si="78"/>
        <v>2369400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9"/>
        <v/>
      </c>
    </row>
    <row r="846" spans="1:27" ht="15.75" hidden="1" customHeight="1">
      <c r="A846" s="304" t="str">
        <f>IF(B846&lt;&gt;"",IF(AND(B846&gt;=_TM1,B846&lt;=_TM2,OR(TH!L846="1111",TH!M846="1111")),TH!D846,""),"")</f>
        <v/>
      </c>
      <c r="B846" s="11">
        <f t="shared" si="75"/>
        <v>4</v>
      </c>
      <c r="C846" s="111">
        <f t="shared" si="76"/>
        <v>42489</v>
      </c>
      <c r="D846" s="111" t="s">
        <v>1465</v>
      </c>
      <c r="E846" s="273">
        <v>42489</v>
      </c>
      <c r="F846" s="112" t="s">
        <v>341</v>
      </c>
      <c r="G846" s="310" t="s">
        <v>538</v>
      </c>
      <c r="H846" s="113" t="s">
        <v>547</v>
      </c>
      <c r="I846" s="129">
        <v>10</v>
      </c>
      <c r="J846" s="129">
        <v>99728</v>
      </c>
      <c r="K846" s="201">
        <f t="shared" si="78"/>
        <v>997280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9"/>
        <v/>
      </c>
    </row>
    <row r="847" spans="1:27" ht="15.75" hidden="1" customHeight="1">
      <c r="A847" s="304" t="str">
        <f>IF(B847&lt;&gt;"",IF(AND(B847&gt;=_TM1,B847&lt;=_TM2,OR(TH!L847="1111",TH!M847="1111")),TH!D847,""),"")</f>
        <v/>
      </c>
      <c r="B847" s="11">
        <f t="shared" si="75"/>
        <v>4</v>
      </c>
      <c r="C847" s="111">
        <f t="shared" si="76"/>
        <v>42489</v>
      </c>
      <c r="D847" s="111" t="s">
        <v>1465</v>
      </c>
      <c r="E847" s="273">
        <v>42489</v>
      </c>
      <c r="F847" s="112" t="s">
        <v>346</v>
      </c>
      <c r="G847" s="310" t="s">
        <v>538</v>
      </c>
      <c r="H847" s="113" t="s">
        <v>547</v>
      </c>
      <c r="I847" s="129">
        <v>10</v>
      </c>
      <c r="J847" s="129">
        <v>88600</v>
      </c>
      <c r="K847" s="201">
        <f t="shared" si="78"/>
        <v>886000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9"/>
        <v/>
      </c>
    </row>
    <row r="848" spans="1:27" ht="15.75" hidden="1" customHeight="1">
      <c r="A848" s="304" t="str">
        <f>IF(B848&lt;&gt;"",IF(AND(B848&gt;=_TM1,B848&lt;=_TM2,OR(TH!L848="1111",TH!M848="1111")),TH!D848,""),"")</f>
        <v/>
      </c>
      <c r="B848" s="11">
        <f t="shared" si="75"/>
        <v>4</v>
      </c>
      <c r="C848" s="111">
        <f t="shared" si="76"/>
        <v>42489</v>
      </c>
      <c r="D848" s="111" t="s">
        <v>1465</v>
      </c>
      <c r="E848" s="273">
        <v>42489</v>
      </c>
      <c r="F848" s="112" t="s">
        <v>435</v>
      </c>
      <c r="G848" s="310" t="s">
        <v>538</v>
      </c>
      <c r="H848" s="113" t="s">
        <v>547</v>
      </c>
      <c r="I848" s="129">
        <v>112</v>
      </c>
      <c r="J848" s="129">
        <v>8392</v>
      </c>
      <c r="K848" s="201">
        <f t="shared" si="78"/>
        <v>939904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9"/>
        <v/>
      </c>
    </row>
    <row r="849" spans="1:27" ht="15.75" hidden="1" customHeight="1">
      <c r="A849" s="304" t="str">
        <f>IF(B849&lt;&gt;"",IF(AND(B849&gt;=_TM1,B849&lt;=_TM2,OR(TH!L849="1111",TH!M849="1111")),TH!D849,""),"")</f>
        <v/>
      </c>
      <c r="B849" s="11">
        <f t="shared" si="75"/>
        <v>4</v>
      </c>
      <c r="C849" s="111">
        <f t="shared" si="76"/>
        <v>42489</v>
      </c>
      <c r="D849" s="111" t="s">
        <v>1465</v>
      </c>
      <c r="E849" s="273">
        <v>42489</v>
      </c>
      <c r="F849" s="112" t="s">
        <v>366</v>
      </c>
      <c r="G849" s="310" t="s">
        <v>538</v>
      </c>
      <c r="H849" s="113" t="s">
        <v>547</v>
      </c>
      <c r="I849" s="129">
        <v>126</v>
      </c>
      <c r="J849" s="129">
        <v>8212</v>
      </c>
      <c r="K849" s="201">
        <f t="shared" si="78"/>
        <v>1034712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9"/>
        <v/>
      </c>
    </row>
    <row r="850" spans="1:27" ht="15.75" hidden="1" customHeight="1">
      <c r="A850" s="304" t="str">
        <f>IF(B850&lt;&gt;"",IF(AND(B850&gt;=_TM1,B850&lt;=_TM2,OR(TH!L850="1111",TH!M850="1111")),TH!D850,""),"")</f>
        <v/>
      </c>
      <c r="B850" s="11">
        <f t="shared" si="75"/>
        <v>4</v>
      </c>
      <c r="C850" s="111">
        <f t="shared" si="76"/>
        <v>42489</v>
      </c>
      <c r="D850" s="111" t="s">
        <v>1465</v>
      </c>
      <c r="E850" s="273">
        <v>42489</v>
      </c>
      <c r="F850" s="112" t="s">
        <v>357</v>
      </c>
      <c r="G850" s="310" t="s">
        <v>538</v>
      </c>
      <c r="H850" s="113" t="s">
        <v>547</v>
      </c>
      <c r="I850" s="129">
        <v>45</v>
      </c>
      <c r="J850" s="129">
        <v>12052</v>
      </c>
      <c r="K850" s="201">
        <f t="shared" si="78"/>
        <v>542340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9"/>
        <v/>
      </c>
    </row>
    <row r="851" spans="1:27" ht="15.75" hidden="1" customHeight="1">
      <c r="A851" s="304" t="str">
        <f>IF(B851&lt;&gt;"",IF(AND(B851&gt;=_TM1,B851&lt;=_TM2,OR(TH!L851="1111",TH!M851="1111")),TH!D851,""),"")</f>
        <v/>
      </c>
      <c r="B851" s="11">
        <f t="shared" si="75"/>
        <v>4</v>
      </c>
      <c r="C851" s="111">
        <f t="shared" si="76"/>
        <v>42489</v>
      </c>
      <c r="D851" s="111" t="s">
        <v>1465</v>
      </c>
      <c r="E851" s="273">
        <v>42489</v>
      </c>
      <c r="F851" s="112" t="s">
        <v>434</v>
      </c>
      <c r="G851" s="310" t="s">
        <v>538</v>
      </c>
      <c r="H851" s="113" t="s">
        <v>547</v>
      </c>
      <c r="I851" s="129">
        <v>24</v>
      </c>
      <c r="J851" s="129">
        <v>8938</v>
      </c>
      <c r="K851" s="201">
        <f t="shared" si="78"/>
        <v>214512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9"/>
        <v/>
      </c>
    </row>
    <row r="852" spans="1:27" ht="15.75" hidden="1" customHeight="1">
      <c r="A852" s="304" t="str">
        <f>IF(B852&lt;&gt;"",IF(AND(B852&gt;=_TM1,B852&lt;=_TM2,OR(TH!L852="1111",TH!M852="1111")),TH!D852,""),"")</f>
        <v/>
      </c>
      <c r="B852" s="11">
        <f t="shared" si="75"/>
        <v>4</v>
      </c>
      <c r="C852" s="111">
        <f t="shared" si="76"/>
        <v>42489</v>
      </c>
      <c r="D852" s="111" t="s">
        <v>1465</v>
      </c>
      <c r="E852" s="273">
        <v>42489</v>
      </c>
      <c r="F852" s="112" t="s">
        <v>439</v>
      </c>
      <c r="G852" s="310" t="s">
        <v>538</v>
      </c>
      <c r="H852" s="113" t="s">
        <v>547</v>
      </c>
      <c r="I852" s="129">
        <v>24</v>
      </c>
      <c r="J852" s="129">
        <v>9378</v>
      </c>
      <c r="K852" s="201">
        <f t="shared" si="78"/>
        <v>225072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9"/>
        <v/>
      </c>
    </row>
    <row r="853" spans="1:27" ht="15.75" hidden="1" customHeight="1">
      <c r="A853" s="304" t="str">
        <f>IF(B853&lt;&gt;"",IF(AND(B853&gt;=_TM1,B853&lt;=_TM2,OR(TH!L853="1111",TH!M853="1111")),TH!D853,""),"")</f>
        <v/>
      </c>
      <c r="B853" s="11">
        <f t="shared" si="75"/>
        <v>4</v>
      </c>
      <c r="C853" s="111">
        <f t="shared" si="76"/>
        <v>42489</v>
      </c>
      <c r="D853" s="111" t="s">
        <v>1465</v>
      </c>
      <c r="E853" s="273">
        <v>42489</v>
      </c>
      <c r="F853" s="112" t="s">
        <v>438</v>
      </c>
      <c r="G853" s="310" t="s">
        <v>538</v>
      </c>
      <c r="H853" s="113" t="s">
        <v>547</v>
      </c>
      <c r="I853" s="129">
        <v>50</v>
      </c>
      <c r="J853" s="129">
        <v>9642</v>
      </c>
      <c r="K853" s="201">
        <f t="shared" si="78"/>
        <v>482100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9"/>
        <v/>
      </c>
    </row>
    <row r="854" spans="1:27" ht="15.75" hidden="1" customHeight="1">
      <c r="A854" s="304" t="str">
        <f>IF(B854&lt;&gt;"",IF(AND(B854&gt;=_TM1,B854&lt;=_TM2,OR(TH!L854="1111",TH!M854="1111")),TH!D854,""),"")</f>
        <v/>
      </c>
      <c r="B854" s="11">
        <f t="shared" si="75"/>
        <v>4</v>
      </c>
      <c r="C854" s="111">
        <f t="shared" si="76"/>
        <v>42489</v>
      </c>
      <c r="D854" s="111" t="s">
        <v>1465</v>
      </c>
      <c r="E854" s="273">
        <v>42489</v>
      </c>
      <c r="F854" s="112" t="s">
        <v>436</v>
      </c>
      <c r="G854" s="310" t="s">
        <v>538</v>
      </c>
      <c r="H854" s="113" t="s">
        <v>547</v>
      </c>
      <c r="I854" s="129">
        <v>24</v>
      </c>
      <c r="J854" s="129">
        <v>9827</v>
      </c>
      <c r="K854" s="201">
        <f t="shared" si="78"/>
        <v>235848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9"/>
        <v/>
      </c>
    </row>
    <row r="855" spans="1:27" ht="15.75" hidden="1" customHeight="1">
      <c r="A855" s="304" t="str">
        <f>IF(B855&lt;&gt;"",IF(AND(B855&gt;=_TM1,B855&lt;=_TM2,OR(TH!L855="1111",TH!M855="1111")),TH!D855,""),"")</f>
        <v/>
      </c>
      <c r="B855" s="11">
        <f t="shared" si="75"/>
        <v>4</v>
      </c>
      <c r="C855" s="111">
        <f t="shared" si="76"/>
        <v>42489</v>
      </c>
      <c r="D855" s="111" t="s">
        <v>1465</v>
      </c>
      <c r="E855" s="273">
        <v>42489</v>
      </c>
      <c r="F855" s="112" t="s">
        <v>432</v>
      </c>
      <c r="G855" s="310" t="s">
        <v>538</v>
      </c>
      <c r="H855" s="113" t="s">
        <v>547</v>
      </c>
      <c r="I855" s="129">
        <v>24</v>
      </c>
      <c r="J855" s="129">
        <v>9176</v>
      </c>
      <c r="K855" s="201">
        <f t="shared" si="78"/>
        <v>220224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9"/>
        <v/>
      </c>
    </row>
    <row r="856" spans="1:27" ht="15.75" hidden="1" customHeight="1">
      <c r="A856" s="304" t="str">
        <f>IF(B856&lt;&gt;"",IF(AND(B856&gt;=_TM1,B856&lt;=_TM2,OR(TH!L856="1111",TH!M856="1111")),TH!D856,""),"")</f>
        <v/>
      </c>
      <c r="B856" s="11">
        <f t="shared" ref="B856:B919" si="80">IF(C856&lt;&gt;"",MONTH(C856),"")</f>
        <v>4</v>
      </c>
      <c r="C856" s="111">
        <f t="shared" ref="C856:C919" si="81">E856</f>
        <v>42489</v>
      </c>
      <c r="D856" s="111" t="s">
        <v>1465</v>
      </c>
      <c r="E856" s="273">
        <v>42489</v>
      </c>
      <c r="F856" s="112" t="s">
        <v>421</v>
      </c>
      <c r="G856" s="310" t="s">
        <v>538</v>
      </c>
      <c r="H856" s="113" t="s">
        <v>547</v>
      </c>
      <c r="I856" s="129">
        <v>16</v>
      </c>
      <c r="J856" s="129">
        <v>25200</v>
      </c>
      <c r="K856" s="201">
        <f t="shared" si="78"/>
        <v>403200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9"/>
        <v/>
      </c>
    </row>
    <row r="857" spans="1:27" ht="15.75" hidden="1" customHeight="1">
      <c r="A857" s="304" t="str">
        <f>IF(B857&lt;&gt;"",IF(AND(B857&gt;=_TM1,B857&lt;=_TM2,OR(TH!L857="1111",TH!M857="1111")),TH!D857,""),"")</f>
        <v/>
      </c>
      <c r="B857" s="11">
        <f t="shared" si="80"/>
        <v>4</v>
      </c>
      <c r="C857" s="111">
        <f t="shared" si="81"/>
        <v>42489</v>
      </c>
      <c r="D857" s="111" t="s">
        <v>1465</v>
      </c>
      <c r="E857" s="273">
        <v>42489</v>
      </c>
      <c r="F857" s="112" t="s">
        <v>425</v>
      </c>
      <c r="G857" s="310" t="s">
        <v>538</v>
      </c>
      <c r="H857" s="113" t="s">
        <v>547</v>
      </c>
      <c r="I857" s="129">
        <v>36</v>
      </c>
      <c r="J857" s="129">
        <v>17336</v>
      </c>
      <c r="K857" s="201">
        <f t="shared" si="78"/>
        <v>624096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9"/>
        <v/>
      </c>
    </row>
    <row r="858" spans="1:27" ht="15.75" hidden="1" customHeight="1">
      <c r="A858" s="304" t="str">
        <f>IF(B858&lt;&gt;"",IF(AND(B858&gt;=_TM1,B858&lt;=_TM2,OR(TH!L858="1111",TH!M858="1111")),TH!D858,""),"")</f>
        <v/>
      </c>
      <c r="B858" s="11">
        <f t="shared" si="80"/>
        <v>4</v>
      </c>
      <c r="C858" s="111">
        <f t="shared" si="81"/>
        <v>42489</v>
      </c>
      <c r="D858" s="111" t="s">
        <v>1466</v>
      </c>
      <c r="E858" s="273">
        <v>42489</v>
      </c>
      <c r="F858" s="112" t="s">
        <v>437</v>
      </c>
      <c r="G858" s="310" t="s">
        <v>538</v>
      </c>
      <c r="H858" s="113" t="s">
        <v>547</v>
      </c>
      <c r="I858" s="129">
        <v>33</v>
      </c>
      <c r="J858" s="129">
        <v>6274</v>
      </c>
      <c r="K858" s="201">
        <f t="shared" si="78"/>
        <v>207042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9"/>
        <v/>
      </c>
    </row>
    <row r="859" spans="1:27" ht="15.75" hidden="1" customHeight="1">
      <c r="A859" s="304" t="str">
        <f>IF(B859&lt;&gt;"",IF(AND(B859&gt;=_TM1,B859&lt;=_TM2,OR(TH!L859="1111",TH!M859="1111")),TH!D859,""),"")</f>
        <v/>
      </c>
      <c r="B859" s="11">
        <f t="shared" si="80"/>
        <v>4</v>
      </c>
      <c r="C859" s="111">
        <f t="shared" si="81"/>
        <v>42489</v>
      </c>
      <c r="D859" s="111" t="s">
        <v>1466</v>
      </c>
      <c r="E859" s="273">
        <v>42489</v>
      </c>
      <c r="F859" s="112" t="s">
        <v>418</v>
      </c>
      <c r="G859" s="310" t="s">
        <v>538</v>
      </c>
      <c r="H859" s="113" t="s">
        <v>547</v>
      </c>
      <c r="I859" s="129">
        <v>36</v>
      </c>
      <c r="J859" s="129">
        <v>17457</v>
      </c>
      <c r="K859" s="201">
        <f t="shared" si="78"/>
        <v>628452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9"/>
        <v/>
      </c>
    </row>
    <row r="860" spans="1:27" ht="15.75" hidden="1" customHeight="1">
      <c r="A860" s="304" t="str">
        <f>IF(B860&lt;&gt;"",IF(AND(B860&gt;=_TM1,B860&lt;=_TM2,OR(TH!L860="1111",TH!M860="1111")),TH!D860,""),"")</f>
        <v/>
      </c>
      <c r="B860" s="11">
        <f t="shared" si="80"/>
        <v>4</v>
      </c>
      <c r="C860" s="111">
        <f t="shared" si="81"/>
        <v>42489</v>
      </c>
      <c r="D860" s="111" t="s">
        <v>1466</v>
      </c>
      <c r="E860" s="273">
        <v>42489</v>
      </c>
      <c r="F860" s="112" t="s">
        <v>396</v>
      </c>
      <c r="G860" s="310" t="s">
        <v>538</v>
      </c>
      <c r="H860" s="113" t="s">
        <v>547</v>
      </c>
      <c r="I860" s="129">
        <v>108</v>
      </c>
      <c r="J860" s="129">
        <v>17658</v>
      </c>
      <c r="K860" s="201">
        <f t="shared" si="78"/>
        <v>1907064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9"/>
        <v/>
      </c>
    </row>
    <row r="861" spans="1:27" ht="15.75" hidden="1" customHeight="1">
      <c r="A861" s="304" t="str">
        <f>IF(B861&lt;&gt;"",IF(AND(B861&gt;=_TM1,B861&lt;=_TM2,OR(TH!L861="1111",TH!M861="1111")),TH!D861,""),"")</f>
        <v/>
      </c>
      <c r="B861" s="11">
        <f t="shared" si="80"/>
        <v>4</v>
      </c>
      <c r="C861" s="111">
        <f t="shared" si="81"/>
        <v>42489</v>
      </c>
      <c r="D861" s="111" t="s">
        <v>1466</v>
      </c>
      <c r="E861" s="273">
        <v>42489</v>
      </c>
      <c r="F861" s="112" t="s">
        <v>419</v>
      </c>
      <c r="G861" s="310" t="s">
        <v>538</v>
      </c>
      <c r="H861" s="113" t="s">
        <v>547</v>
      </c>
      <c r="I861" s="129">
        <v>54</v>
      </c>
      <c r="J861" s="129">
        <v>18517</v>
      </c>
      <c r="K861" s="201">
        <f t="shared" si="78"/>
        <v>999918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9"/>
        <v/>
      </c>
    </row>
    <row r="862" spans="1:27" ht="15.75" hidden="1" customHeight="1">
      <c r="A862" s="304" t="str">
        <f>IF(B862&lt;&gt;"",IF(AND(B862&gt;=_TM1,B862&lt;=_TM2,OR(TH!L862="1111",TH!M862="1111")),TH!D862,""),"")</f>
        <v/>
      </c>
      <c r="B862" s="11">
        <f t="shared" si="80"/>
        <v>4</v>
      </c>
      <c r="C862" s="111">
        <f t="shared" si="81"/>
        <v>42489</v>
      </c>
      <c r="D862" s="111" t="s">
        <v>1466</v>
      </c>
      <c r="E862" s="273">
        <v>42489</v>
      </c>
      <c r="F862" s="112" t="s">
        <v>343</v>
      </c>
      <c r="G862" s="310" t="s">
        <v>538</v>
      </c>
      <c r="H862" s="113" t="s">
        <v>547</v>
      </c>
      <c r="I862" s="129">
        <v>52</v>
      </c>
      <c r="J862" s="129">
        <v>18990</v>
      </c>
      <c r="K862" s="201">
        <f t="shared" si="78"/>
        <v>987480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9"/>
        <v/>
      </c>
    </row>
    <row r="863" spans="1:27" ht="15.75" hidden="1" customHeight="1">
      <c r="A863" s="304" t="str">
        <f>IF(B863&lt;&gt;"",IF(AND(B863&gt;=_TM1,B863&lt;=_TM2,OR(TH!L863="1111",TH!M863="1111")),TH!D863,""),"")</f>
        <v/>
      </c>
      <c r="B863" s="11">
        <f t="shared" si="80"/>
        <v>4</v>
      </c>
      <c r="C863" s="111">
        <f t="shared" si="81"/>
        <v>42489</v>
      </c>
      <c r="D863" s="111" t="s">
        <v>1466</v>
      </c>
      <c r="E863" s="273">
        <v>42489</v>
      </c>
      <c r="F863" s="112" t="s">
        <v>441</v>
      </c>
      <c r="G863" s="310" t="s">
        <v>538</v>
      </c>
      <c r="H863" s="113" t="s">
        <v>547</v>
      </c>
      <c r="I863" s="129">
        <v>12</v>
      </c>
      <c r="J863" s="129">
        <v>12004</v>
      </c>
      <c r="K863" s="201">
        <f t="shared" si="78"/>
        <v>144048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9"/>
        <v/>
      </c>
    </row>
    <row r="864" spans="1:27" ht="15.75" hidden="1" customHeight="1">
      <c r="A864" s="304" t="str">
        <f>IF(B864&lt;&gt;"",IF(AND(B864&gt;=_TM1,B864&lt;=_TM2,OR(TH!L864="1111",TH!M864="1111")),TH!D864,""),"")</f>
        <v/>
      </c>
      <c r="B864" s="11">
        <f t="shared" si="80"/>
        <v>4</v>
      </c>
      <c r="C864" s="111">
        <f t="shared" si="81"/>
        <v>42489</v>
      </c>
      <c r="D864" s="111" t="s">
        <v>1466</v>
      </c>
      <c r="E864" s="273">
        <v>42489</v>
      </c>
      <c r="F864" s="112" t="s">
        <v>344</v>
      </c>
      <c r="G864" s="310" t="s">
        <v>538</v>
      </c>
      <c r="H864" s="113" t="s">
        <v>547</v>
      </c>
      <c r="I864" s="129">
        <v>21</v>
      </c>
      <c r="J864" s="129">
        <v>19669</v>
      </c>
      <c r="K864" s="201">
        <f t="shared" si="78"/>
        <v>413049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9"/>
        <v/>
      </c>
    </row>
    <row r="865" spans="1:27" ht="15.75" hidden="1" customHeight="1">
      <c r="A865" s="304" t="str">
        <f>IF(B865&lt;&gt;"",IF(AND(B865&gt;=_TM1,B865&lt;=_TM2,OR(TH!L865="1111",TH!M865="1111")),TH!D865,""),"")</f>
        <v/>
      </c>
      <c r="B865" s="11">
        <f t="shared" si="80"/>
        <v>4</v>
      </c>
      <c r="C865" s="111">
        <f t="shared" si="81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114</v>
      </c>
      <c r="J865" s="129">
        <v>20079</v>
      </c>
      <c r="K865" s="201">
        <f t="shared" si="78"/>
        <v>2289006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si="79"/>
        <v/>
      </c>
    </row>
    <row r="866" spans="1:27" ht="15.75" hidden="1" customHeight="1">
      <c r="A866" s="304" t="str">
        <f>IF(B866&lt;&gt;"",IF(AND(B866&gt;=_TM1,B866&lt;=_TM2,OR(TH!L866="1111",TH!M866="1111")),TH!D866,""),"")</f>
        <v/>
      </c>
      <c r="B866" s="11">
        <f t="shared" si="80"/>
        <v>4</v>
      </c>
      <c r="C866" s="111">
        <f t="shared" si="81"/>
        <v>42489</v>
      </c>
      <c r="D866" s="111" t="s">
        <v>1466</v>
      </c>
      <c r="E866" s="273">
        <v>42489</v>
      </c>
      <c r="F866" s="112" t="s">
        <v>338</v>
      </c>
      <c r="G866" s="310" t="s">
        <v>538</v>
      </c>
      <c r="H866" s="113" t="s">
        <v>547</v>
      </c>
      <c r="I866" s="129">
        <v>8</v>
      </c>
      <c r="J866" s="129">
        <v>33201</v>
      </c>
      <c r="K866" s="201">
        <f t="shared" ref="K866:K897" si="82">ROUND(I866*J866,0)</f>
        <v>265608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ref="AA866:AA897" si="83">IF(VLOOKUP(H866,DS_131,1,0)=H866,"","x")</f>
        <v/>
      </c>
    </row>
    <row r="867" spans="1:27" ht="15.75" hidden="1" customHeight="1">
      <c r="A867" s="304" t="str">
        <f>IF(B867&lt;&gt;"",IF(AND(B867&gt;=_TM1,B867&lt;=_TM2,OR(TH!L867="1111",TH!M867="1111")),TH!D867,""),"")</f>
        <v/>
      </c>
      <c r="B867" s="11">
        <f t="shared" si="80"/>
        <v>4</v>
      </c>
      <c r="C867" s="111">
        <f t="shared" si="81"/>
        <v>42489</v>
      </c>
      <c r="D867" s="111" t="s">
        <v>1466</v>
      </c>
      <c r="E867" s="273">
        <v>42489</v>
      </c>
      <c r="F867" s="112" t="s">
        <v>426</v>
      </c>
      <c r="G867" s="310" t="s">
        <v>538</v>
      </c>
      <c r="H867" s="113" t="s">
        <v>547</v>
      </c>
      <c r="I867" s="129">
        <v>36</v>
      </c>
      <c r="J867" s="129">
        <v>20452</v>
      </c>
      <c r="K867" s="201">
        <f t="shared" si="82"/>
        <v>736272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3"/>
        <v/>
      </c>
    </row>
    <row r="868" spans="1:27" ht="15.75" hidden="1" customHeight="1">
      <c r="A868" s="304" t="str">
        <f>IF(B868&lt;&gt;"",IF(AND(B868&gt;=_TM1,B868&lt;=_TM2,OR(TH!L868="1111",TH!M868="1111")),TH!D868,""),"")</f>
        <v/>
      </c>
      <c r="B868" s="11">
        <f t="shared" si="80"/>
        <v>4</v>
      </c>
      <c r="C868" s="111">
        <f t="shared" si="81"/>
        <v>42489</v>
      </c>
      <c r="D868" s="111" t="s">
        <v>1466</v>
      </c>
      <c r="E868" s="273">
        <v>42489</v>
      </c>
      <c r="F868" s="112" t="s">
        <v>367</v>
      </c>
      <c r="G868" s="310" t="s">
        <v>538</v>
      </c>
      <c r="H868" s="113" t="s">
        <v>547</v>
      </c>
      <c r="I868" s="129">
        <v>90</v>
      </c>
      <c r="J868" s="129">
        <v>17633</v>
      </c>
      <c r="K868" s="201">
        <f t="shared" si="82"/>
        <v>1586970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3"/>
        <v/>
      </c>
    </row>
    <row r="869" spans="1:27" ht="15.75" hidden="1" customHeight="1">
      <c r="A869" s="304" t="str">
        <f>IF(B869&lt;&gt;"",IF(AND(B869&gt;=_TM1,B869&lt;=_TM2,OR(TH!L869="1111",TH!M869="1111")),TH!D869,""),"")</f>
        <v/>
      </c>
      <c r="B869" s="11">
        <f t="shared" si="80"/>
        <v>4</v>
      </c>
      <c r="C869" s="111">
        <f t="shared" si="81"/>
        <v>42489</v>
      </c>
      <c r="D869" s="111" t="s">
        <v>1466</v>
      </c>
      <c r="E869" s="273">
        <v>42489</v>
      </c>
      <c r="F869" s="112" t="s">
        <v>369</v>
      </c>
      <c r="G869" s="310" t="s">
        <v>538</v>
      </c>
      <c r="H869" s="113" t="s">
        <v>547</v>
      </c>
      <c r="I869" s="129">
        <v>72</v>
      </c>
      <c r="J869" s="129">
        <v>22606</v>
      </c>
      <c r="K869" s="201">
        <f t="shared" si="82"/>
        <v>1627632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3"/>
        <v/>
      </c>
    </row>
    <row r="870" spans="1:27" ht="15.75" hidden="1" customHeight="1">
      <c r="A870" s="304" t="str">
        <f>IF(B870&lt;&gt;"",IF(AND(B870&gt;=_TM1,B870&lt;=_TM2,OR(TH!L870="1111",TH!M870="1111")),TH!D870,""),"")</f>
        <v/>
      </c>
      <c r="B870" s="11">
        <f t="shared" si="80"/>
        <v>4</v>
      </c>
      <c r="C870" s="111">
        <f t="shared" si="81"/>
        <v>42489</v>
      </c>
      <c r="D870" s="111" t="s">
        <v>1467</v>
      </c>
      <c r="E870" s="111">
        <v>42489</v>
      </c>
      <c r="F870" s="112" t="s">
        <v>423</v>
      </c>
      <c r="G870" s="310" t="s">
        <v>538</v>
      </c>
      <c r="H870" s="113" t="s">
        <v>547</v>
      </c>
      <c r="I870" s="129">
        <v>36</v>
      </c>
      <c r="J870" s="129">
        <v>34633</v>
      </c>
      <c r="K870" s="201">
        <f t="shared" si="82"/>
        <v>1246788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3"/>
        <v/>
      </c>
    </row>
    <row r="871" spans="1:27" ht="15.75" hidden="1" customHeight="1">
      <c r="A871" s="304" t="str">
        <f>IF(B871&lt;&gt;"",IF(AND(B871&gt;=_TM1,B871&lt;=_TM2,OR(TH!L871="1111",TH!M871="1111")),TH!D871,""),"")</f>
        <v/>
      </c>
      <c r="B871" s="11">
        <f t="shared" si="80"/>
        <v>4</v>
      </c>
      <c r="C871" s="111">
        <f t="shared" si="81"/>
        <v>42489</v>
      </c>
      <c r="D871" s="111" t="s">
        <v>1467</v>
      </c>
      <c r="E871" s="111">
        <v>42489</v>
      </c>
      <c r="F871" s="112" t="s">
        <v>371</v>
      </c>
      <c r="G871" s="310" t="s">
        <v>538</v>
      </c>
      <c r="H871" s="113" t="s">
        <v>547</v>
      </c>
      <c r="I871" s="129">
        <v>36</v>
      </c>
      <c r="J871" s="129">
        <v>22441</v>
      </c>
      <c r="K871" s="201">
        <f t="shared" si="82"/>
        <v>807876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3"/>
        <v/>
      </c>
    </row>
    <row r="872" spans="1:27" ht="15.75" hidden="1" customHeight="1">
      <c r="A872" s="304" t="str">
        <f>IF(B872&lt;&gt;"",IF(AND(B872&gt;=_TM1,B872&lt;=_TM2,OR(TH!L872="1111",TH!M872="1111")),TH!D872,""),"")</f>
        <v/>
      </c>
      <c r="B872" s="11">
        <f t="shared" si="80"/>
        <v>4</v>
      </c>
      <c r="C872" s="111">
        <f t="shared" si="81"/>
        <v>42489</v>
      </c>
      <c r="D872" s="111" t="s">
        <v>1467</v>
      </c>
      <c r="E872" s="111">
        <v>42489</v>
      </c>
      <c r="F872" s="112" t="s">
        <v>541</v>
      </c>
      <c r="G872" s="310" t="s">
        <v>538</v>
      </c>
      <c r="H872" s="113" t="s">
        <v>547</v>
      </c>
      <c r="I872" s="129">
        <v>80</v>
      </c>
      <c r="J872" s="129">
        <v>40177</v>
      </c>
      <c r="K872" s="201">
        <f t="shared" si="82"/>
        <v>3214160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3"/>
        <v/>
      </c>
    </row>
    <row r="873" spans="1:27" ht="15.75" hidden="1" customHeight="1">
      <c r="A873" s="304" t="str">
        <f>IF(B873&lt;&gt;"",IF(AND(B873&gt;=_TM1,B873&lt;=_TM2,OR(TH!L873="1111",TH!M873="1111")),TH!D873,""),"")</f>
        <v/>
      </c>
      <c r="B873" s="11">
        <f t="shared" si="80"/>
        <v>4</v>
      </c>
      <c r="C873" s="111">
        <f t="shared" si="81"/>
        <v>42489</v>
      </c>
      <c r="D873" s="111" t="s">
        <v>1467</v>
      </c>
      <c r="E873" s="111">
        <v>42489</v>
      </c>
      <c r="F873" s="112" t="s">
        <v>345</v>
      </c>
      <c r="G873" s="310" t="s">
        <v>538</v>
      </c>
      <c r="H873" s="113" t="s">
        <v>547</v>
      </c>
      <c r="I873" s="129">
        <v>13</v>
      </c>
      <c r="J873" s="129">
        <v>30373</v>
      </c>
      <c r="K873" s="201">
        <f t="shared" si="82"/>
        <v>394849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3"/>
        <v/>
      </c>
    </row>
    <row r="874" spans="1:27" ht="15.75" hidden="1" customHeight="1">
      <c r="A874" s="304" t="str">
        <f>IF(B874&lt;&gt;"",IF(AND(B874&gt;=_TM1,B874&lt;=_TM2,OR(TH!L874="1111",TH!M874="1111")),TH!D874,""),"")</f>
        <v/>
      </c>
      <c r="B874" s="11">
        <f t="shared" si="80"/>
        <v>4</v>
      </c>
      <c r="C874" s="111">
        <f t="shared" si="81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134</v>
      </c>
      <c r="J874" s="129">
        <v>42218</v>
      </c>
      <c r="K874" s="201">
        <f t="shared" si="82"/>
        <v>5657212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3"/>
        <v/>
      </c>
    </row>
    <row r="875" spans="1:27" ht="15.75" hidden="1" customHeight="1">
      <c r="A875" s="304" t="str">
        <f>IF(B875&lt;&gt;"",IF(AND(B875&gt;=_TM1,B875&lt;=_TM2,OR(TH!L875="1111",TH!M875="1111")),TH!D875,""),"")</f>
        <v/>
      </c>
      <c r="B875" s="11">
        <f t="shared" si="80"/>
        <v>4</v>
      </c>
      <c r="C875" s="111">
        <f t="shared" si="81"/>
        <v>42489</v>
      </c>
      <c r="D875" s="111" t="s">
        <v>1467</v>
      </c>
      <c r="E875" s="111">
        <v>42489</v>
      </c>
      <c r="F875" s="112" t="s">
        <v>413</v>
      </c>
      <c r="G875" s="310" t="s">
        <v>538</v>
      </c>
      <c r="H875" s="113" t="s">
        <v>547</v>
      </c>
      <c r="I875" s="129">
        <v>12</v>
      </c>
      <c r="J875" s="129">
        <v>44429</v>
      </c>
      <c r="K875" s="201">
        <f t="shared" si="82"/>
        <v>533148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3"/>
        <v/>
      </c>
    </row>
    <row r="876" spans="1:27" ht="15.75" hidden="1" customHeight="1">
      <c r="A876" s="304" t="str">
        <f>IF(B876&lt;&gt;"",IF(AND(B876&gt;=_TM1,B876&lt;=_TM2,OR(TH!L876="1111",TH!M876="1111")),TH!D876,""),"")</f>
        <v/>
      </c>
      <c r="B876" s="11">
        <f t="shared" si="80"/>
        <v>4</v>
      </c>
      <c r="C876" s="111">
        <f t="shared" si="81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60</v>
      </c>
      <c r="J876" s="129">
        <v>43445</v>
      </c>
      <c r="K876" s="201">
        <f t="shared" si="82"/>
        <v>2606700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3"/>
        <v/>
      </c>
    </row>
    <row r="877" spans="1:27" ht="15.75" hidden="1" customHeight="1">
      <c r="A877" s="304" t="str">
        <f>IF(B877&lt;&gt;"",IF(AND(B877&gt;=_TM1,B877&lt;=_TM2,OR(TH!L877="1111",TH!M877="1111")),TH!D877,""),"")</f>
        <v/>
      </c>
      <c r="B877" s="11">
        <f t="shared" si="80"/>
        <v>4</v>
      </c>
      <c r="C877" s="111">
        <f t="shared" si="81"/>
        <v>42489</v>
      </c>
      <c r="D877" s="111" t="s">
        <v>1467</v>
      </c>
      <c r="E877" s="111">
        <v>42489</v>
      </c>
      <c r="F877" s="112" t="s">
        <v>334</v>
      </c>
      <c r="G877" s="310" t="s">
        <v>538</v>
      </c>
      <c r="H877" s="113" t="s">
        <v>547</v>
      </c>
      <c r="I877" s="129">
        <v>54</v>
      </c>
      <c r="J877" s="129">
        <v>45618</v>
      </c>
      <c r="K877" s="201">
        <f t="shared" si="82"/>
        <v>2463372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3"/>
        <v/>
      </c>
    </row>
    <row r="878" spans="1:27" ht="15.75" hidden="1" customHeight="1">
      <c r="A878" s="304" t="str">
        <f>IF(B878&lt;&gt;"",IF(AND(B878&gt;=_TM1,B878&lt;=_TM2,OR(TH!L878="1111",TH!M878="1111")),TH!D878,""),"")</f>
        <v/>
      </c>
      <c r="B878" s="11">
        <f t="shared" si="80"/>
        <v>4</v>
      </c>
      <c r="C878" s="111">
        <f t="shared" si="81"/>
        <v>42489</v>
      </c>
      <c r="D878" s="111" t="s">
        <v>1467</v>
      </c>
      <c r="E878" s="111">
        <v>42489</v>
      </c>
      <c r="F878" s="112" t="s">
        <v>440</v>
      </c>
      <c r="G878" s="310" t="s">
        <v>538</v>
      </c>
      <c r="H878" s="113" t="s">
        <v>547</v>
      </c>
      <c r="I878" s="129">
        <v>24</v>
      </c>
      <c r="J878" s="129">
        <v>9174</v>
      </c>
      <c r="K878" s="201">
        <f t="shared" si="82"/>
        <v>220176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3"/>
        <v/>
      </c>
    </row>
    <row r="879" spans="1:27" ht="15.75" hidden="1" customHeight="1">
      <c r="A879" s="304" t="str">
        <f>IF(B879&lt;&gt;"",IF(AND(B879&gt;=_TM1,B879&lt;=_TM2,OR(TH!L879="1111",TH!M879="1111")),TH!D879,""),"")</f>
        <v/>
      </c>
      <c r="B879" s="11">
        <f t="shared" si="80"/>
        <v>4</v>
      </c>
      <c r="C879" s="111">
        <f t="shared" si="81"/>
        <v>42489</v>
      </c>
      <c r="D879" s="111" t="s">
        <v>1467</v>
      </c>
      <c r="E879" s="111">
        <v>42489</v>
      </c>
      <c r="F879" s="112" t="s">
        <v>415</v>
      </c>
      <c r="G879" s="310" t="s">
        <v>538</v>
      </c>
      <c r="H879" s="113" t="s">
        <v>547</v>
      </c>
      <c r="I879" s="129">
        <v>32</v>
      </c>
      <c r="J879" s="129">
        <v>47426</v>
      </c>
      <c r="K879" s="201">
        <f t="shared" si="82"/>
        <v>1517632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3"/>
        <v/>
      </c>
    </row>
    <row r="880" spans="1:27" ht="15.75" hidden="1" customHeight="1">
      <c r="A880" s="304" t="str">
        <f>IF(B880&lt;&gt;"",IF(AND(B880&gt;=_TM1,B880&lt;=_TM2,OR(TH!L880="1111",TH!M880="1111")),TH!D880,""),"")</f>
        <v/>
      </c>
      <c r="B880" s="11">
        <f t="shared" si="80"/>
        <v>4</v>
      </c>
      <c r="C880" s="111">
        <f t="shared" si="81"/>
        <v>42489</v>
      </c>
      <c r="D880" s="111" t="s">
        <v>1467</v>
      </c>
      <c r="E880" s="273">
        <v>42489</v>
      </c>
      <c r="F880" s="112" t="s">
        <v>544</v>
      </c>
      <c r="G880" s="310" t="s">
        <v>538</v>
      </c>
      <c r="H880" s="113" t="s">
        <v>547</v>
      </c>
      <c r="I880" s="129">
        <v>90</v>
      </c>
      <c r="J880" s="129">
        <v>45939</v>
      </c>
      <c r="K880" s="201">
        <f t="shared" si="82"/>
        <v>4134510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3"/>
        <v/>
      </c>
    </row>
    <row r="881" spans="1:27" ht="15.75" hidden="1" customHeight="1">
      <c r="A881" s="304" t="str">
        <f>IF(B881&lt;&gt;"",IF(AND(B881&gt;=_TM1,B881&lt;=_TM2,OR(TH!L881="1111",TH!M881="1111")),TH!D881,""),"")</f>
        <v/>
      </c>
      <c r="B881" s="11">
        <f t="shared" si="80"/>
        <v>4</v>
      </c>
      <c r="C881" s="111">
        <f t="shared" si="81"/>
        <v>42489</v>
      </c>
      <c r="D881" s="111" t="s">
        <v>1467</v>
      </c>
      <c r="E881" s="273">
        <v>42489</v>
      </c>
      <c r="F881" s="112" t="s">
        <v>542</v>
      </c>
      <c r="G881" s="310" t="s">
        <v>538</v>
      </c>
      <c r="H881" s="113" t="s">
        <v>547</v>
      </c>
      <c r="I881" s="129">
        <v>64</v>
      </c>
      <c r="J881" s="129">
        <v>46946</v>
      </c>
      <c r="K881" s="201">
        <f t="shared" si="82"/>
        <v>3004544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3"/>
        <v/>
      </c>
    </row>
    <row r="882" spans="1:27" ht="15.75" hidden="1" customHeight="1">
      <c r="A882" s="304" t="str">
        <f>IF(B882&lt;&gt;"",IF(AND(B882&gt;=_TM1,B882&lt;=_TM2,OR(TH!L882="1111",TH!M882="1111")),TH!D882,""),"")</f>
        <v/>
      </c>
      <c r="B882" s="11">
        <f t="shared" si="80"/>
        <v>4</v>
      </c>
      <c r="C882" s="111">
        <f t="shared" si="81"/>
        <v>42489</v>
      </c>
      <c r="D882" s="111" t="s">
        <v>1468</v>
      </c>
      <c r="E882" s="273">
        <v>42489</v>
      </c>
      <c r="F882" s="112" t="s">
        <v>543</v>
      </c>
      <c r="G882" s="310" t="s">
        <v>538</v>
      </c>
      <c r="H882" s="113" t="s">
        <v>547</v>
      </c>
      <c r="I882" s="129">
        <v>12</v>
      </c>
      <c r="J882" s="129">
        <v>54545</v>
      </c>
      <c r="K882" s="201">
        <f t="shared" si="82"/>
        <v>654540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3"/>
        <v/>
      </c>
    </row>
    <row r="883" spans="1:27" ht="15.75" hidden="1" customHeight="1">
      <c r="A883" s="304" t="str">
        <f>IF(B883&lt;&gt;"",IF(AND(B883&gt;=_TM1,B883&lt;=_TM2,OR(TH!L883="1111",TH!M883="1111")),TH!D883,""),"")</f>
        <v/>
      </c>
      <c r="B883" s="11">
        <f t="shared" si="80"/>
        <v>4</v>
      </c>
      <c r="C883" s="111">
        <f t="shared" si="81"/>
        <v>42489</v>
      </c>
      <c r="D883" s="111" t="s">
        <v>1468</v>
      </c>
      <c r="E883" s="273">
        <v>42489</v>
      </c>
      <c r="F883" s="112" t="s">
        <v>374</v>
      </c>
      <c r="G883" s="310" t="s">
        <v>538</v>
      </c>
      <c r="H883" s="113" t="s">
        <v>547</v>
      </c>
      <c r="I883" s="129">
        <v>48</v>
      </c>
      <c r="J883" s="129">
        <v>25603</v>
      </c>
      <c r="K883" s="201">
        <f t="shared" si="82"/>
        <v>1228944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3"/>
        <v/>
      </c>
    </row>
    <row r="884" spans="1:27" ht="15.75" hidden="1" customHeight="1">
      <c r="A884" s="304" t="str">
        <f>IF(B884&lt;&gt;"",IF(AND(B884&gt;=_TM1,B884&lt;=_TM2,OR(TH!L884="1111",TH!M884="1111")),TH!D884,""),"")</f>
        <v/>
      </c>
      <c r="B884" s="11">
        <f t="shared" si="80"/>
        <v>4</v>
      </c>
      <c r="C884" s="111">
        <f t="shared" si="81"/>
        <v>42489</v>
      </c>
      <c r="D884" s="111" t="s">
        <v>1468</v>
      </c>
      <c r="E884" s="273">
        <v>42489</v>
      </c>
      <c r="F884" s="112" t="s">
        <v>336</v>
      </c>
      <c r="G884" s="310" t="s">
        <v>538</v>
      </c>
      <c r="H884" s="113" t="s">
        <v>547</v>
      </c>
      <c r="I884" s="129">
        <v>24</v>
      </c>
      <c r="J884" s="129">
        <v>43132</v>
      </c>
      <c r="K884" s="201">
        <f t="shared" si="82"/>
        <v>1035168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3"/>
        <v/>
      </c>
    </row>
    <row r="885" spans="1:27" ht="15.75" hidden="1" customHeight="1">
      <c r="A885" s="304" t="str">
        <f>IF(B885&lt;&gt;"",IF(AND(B885&gt;=_TM1,B885&lt;=_TM2,OR(TH!L885="1111",TH!M885="1111")),TH!D885,""),"")</f>
        <v/>
      </c>
      <c r="B885" s="11">
        <f t="shared" si="80"/>
        <v>4</v>
      </c>
      <c r="C885" s="111">
        <f t="shared" si="81"/>
        <v>42489</v>
      </c>
      <c r="D885" s="111" t="s">
        <v>1468</v>
      </c>
      <c r="E885" s="273">
        <v>42489</v>
      </c>
      <c r="F885" s="112" t="s">
        <v>356</v>
      </c>
      <c r="G885" s="310" t="s">
        <v>538</v>
      </c>
      <c r="H885" s="113" t="s">
        <v>547</v>
      </c>
      <c r="I885" s="129">
        <v>26</v>
      </c>
      <c r="J885" s="129">
        <v>27750</v>
      </c>
      <c r="K885" s="201">
        <f t="shared" si="82"/>
        <v>721500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3"/>
        <v/>
      </c>
    </row>
    <row r="886" spans="1:27" ht="15.75" hidden="1" customHeight="1">
      <c r="A886" s="304" t="str">
        <f>IF(B886&lt;&gt;"",IF(AND(B886&gt;=_TM1,B886&lt;=_TM2,OR(TH!L886="1111",TH!M886="1111")),TH!D886,""),"")</f>
        <v/>
      </c>
      <c r="B886" s="11">
        <f t="shared" si="80"/>
        <v>4</v>
      </c>
      <c r="C886" s="111">
        <f t="shared" si="81"/>
        <v>42489</v>
      </c>
      <c r="D886" s="111" t="s">
        <v>1468</v>
      </c>
      <c r="E886" s="111">
        <v>42489</v>
      </c>
      <c r="F886" s="112" t="s">
        <v>406</v>
      </c>
      <c r="G886" s="310" t="s">
        <v>538</v>
      </c>
      <c r="H886" s="113" t="s">
        <v>547</v>
      </c>
      <c r="I886" s="129">
        <v>8</v>
      </c>
      <c r="J886" s="129">
        <v>51681</v>
      </c>
      <c r="K886" s="201">
        <f t="shared" si="82"/>
        <v>413448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3"/>
        <v/>
      </c>
    </row>
    <row r="887" spans="1:27" ht="15.75" hidden="1" customHeight="1">
      <c r="A887" s="304" t="str">
        <f>IF(B887&lt;&gt;"",IF(AND(B887&gt;=_TM1,B887&lt;=_TM2,OR(TH!L887="1111",TH!M887="1111")),TH!D887,""),"")</f>
        <v/>
      </c>
      <c r="B887" s="11">
        <f t="shared" si="80"/>
        <v>4</v>
      </c>
      <c r="C887" s="111">
        <f t="shared" si="81"/>
        <v>42489</v>
      </c>
      <c r="D887" s="111" t="s">
        <v>1468</v>
      </c>
      <c r="E887" s="111">
        <v>42489</v>
      </c>
      <c r="F887" s="112" t="s">
        <v>412</v>
      </c>
      <c r="G887" s="310" t="s">
        <v>538</v>
      </c>
      <c r="H887" s="113" t="s">
        <v>547</v>
      </c>
      <c r="I887" s="129">
        <v>60</v>
      </c>
      <c r="J887" s="129">
        <v>49163</v>
      </c>
      <c r="K887" s="201">
        <f t="shared" si="82"/>
        <v>2949780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3"/>
        <v/>
      </c>
    </row>
    <row r="888" spans="1:27" ht="15.75" hidden="1" customHeight="1">
      <c r="A888" s="304" t="str">
        <f>IF(B888&lt;&gt;"",IF(AND(B888&gt;=_TM1,B888&lt;=_TM2,OR(TH!L888="1111",TH!M888="1111")),TH!D888,""),"")</f>
        <v/>
      </c>
      <c r="B888" s="11">
        <f t="shared" si="80"/>
        <v>4</v>
      </c>
      <c r="C888" s="111">
        <f t="shared" si="81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30</v>
      </c>
      <c r="J888" s="129">
        <v>33007</v>
      </c>
      <c r="K888" s="201">
        <f t="shared" si="82"/>
        <v>990210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3"/>
        <v/>
      </c>
    </row>
    <row r="889" spans="1:27" ht="15.75" hidden="1" customHeight="1">
      <c r="A889" s="304" t="str">
        <f>IF(B889&lt;&gt;"",IF(AND(B889&gt;=_TM1,B889&lt;=_TM2,OR(TH!L889="1111",TH!M889="1111")),TH!D889,""),"")</f>
        <v/>
      </c>
      <c r="B889" s="11">
        <f t="shared" si="80"/>
        <v>4</v>
      </c>
      <c r="C889" s="111">
        <f t="shared" si="81"/>
        <v>42489</v>
      </c>
      <c r="D889" s="111" t="s">
        <v>1468</v>
      </c>
      <c r="E889" s="111">
        <v>42489</v>
      </c>
      <c r="F889" s="112" t="s">
        <v>372</v>
      </c>
      <c r="G889" s="310" t="s">
        <v>538</v>
      </c>
      <c r="H889" s="113" t="s">
        <v>547</v>
      </c>
      <c r="I889" s="129">
        <v>50</v>
      </c>
      <c r="J889" s="129">
        <v>49381</v>
      </c>
      <c r="K889" s="201">
        <f t="shared" si="82"/>
        <v>2469050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3"/>
        <v/>
      </c>
    </row>
    <row r="890" spans="1:27" ht="15.75" hidden="1" customHeight="1">
      <c r="A890" s="304" t="str">
        <f>IF(B890&lt;&gt;"",IF(AND(B890&gt;=_TM1,B890&lt;=_TM2,OR(TH!L890="1111",TH!M890="1111")),TH!D890,""),"")</f>
        <v/>
      </c>
      <c r="B890" s="11">
        <f t="shared" si="80"/>
        <v>4</v>
      </c>
      <c r="C890" s="111">
        <f t="shared" si="81"/>
        <v>42489</v>
      </c>
      <c r="D890" s="111" t="s">
        <v>1468</v>
      </c>
      <c r="E890" s="111">
        <v>42489</v>
      </c>
      <c r="F890" s="112" t="s">
        <v>347</v>
      </c>
      <c r="G890" s="310" t="s">
        <v>538</v>
      </c>
      <c r="H890" s="113" t="s">
        <v>547</v>
      </c>
      <c r="I890" s="129">
        <v>12</v>
      </c>
      <c r="J890" s="129">
        <v>40664</v>
      </c>
      <c r="K890" s="201">
        <f t="shared" si="82"/>
        <v>487968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3"/>
        <v/>
      </c>
    </row>
    <row r="891" spans="1:27" ht="15.75" hidden="1" customHeight="1">
      <c r="A891" s="304" t="str">
        <f>IF(B891&lt;&gt;"",IF(AND(B891&gt;=_TM1,B891&lt;=_TM2,OR(TH!L891="1111",TH!M891="1111")),TH!D891,""),"")</f>
        <v/>
      </c>
      <c r="B891" s="11">
        <f t="shared" si="80"/>
        <v>4</v>
      </c>
      <c r="C891" s="111">
        <f t="shared" si="81"/>
        <v>42489</v>
      </c>
      <c r="D891" s="111" t="s">
        <v>1468</v>
      </c>
      <c r="E891" s="111">
        <v>42489</v>
      </c>
      <c r="F891" s="112" t="s">
        <v>433</v>
      </c>
      <c r="G891" s="310" t="s">
        <v>538</v>
      </c>
      <c r="H891" s="113" t="s">
        <v>547</v>
      </c>
      <c r="I891" s="129">
        <v>72</v>
      </c>
      <c r="J891" s="129">
        <v>13320</v>
      </c>
      <c r="K891" s="201">
        <f t="shared" si="82"/>
        <v>959040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3"/>
        <v/>
      </c>
    </row>
    <row r="892" spans="1:27" ht="15.75" hidden="1" customHeight="1">
      <c r="A892" s="304" t="str">
        <f>IF(B892&lt;&gt;"",IF(AND(B892&gt;=_TM1,B892&lt;=_TM2,OR(TH!L892="1111",TH!M892="1111")),TH!D892,""),"")</f>
        <v/>
      </c>
      <c r="B892" s="11">
        <f t="shared" si="80"/>
        <v>4</v>
      </c>
      <c r="C892" s="111">
        <f t="shared" si="81"/>
        <v>42489</v>
      </c>
      <c r="D892" s="111" t="s">
        <v>1468</v>
      </c>
      <c r="E892" s="111">
        <v>42489</v>
      </c>
      <c r="F892" s="112" t="s">
        <v>408</v>
      </c>
      <c r="G892" s="310" t="s">
        <v>538</v>
      </c>
      <c r="H892" s="113" t="s">
        <v>547</v>
      </c>
      <c r="I892" s="129">
        <v>86</v>
      </c>
      <c r="J892" s="129">
        <v>31624</v>
      </c>
      <c r="K892" s="201">
        <f t="shared" si="82"/>
        <v>2719664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3"/>
        <v/>
      </c>
    </row>
    <row r="893" spans="1:27" ht="15.75" hidden="1" customHeight="1">
      <c r="A893" s="304" t="str">
        <f>IF(B893&lt;&gt;"",IF(AND(B893&gt;=_TM1,B893&lt;=_TM2,OR(TH!L893="1111",TH!M893="1111")),TH!D893,""),"")</f>
        <v/>
      </c>
      <c r="B893" s="11">
        <f t="shared" si="80"/>
        <v>4</v>
      </c>
      <c r="C893" s="111">
        <f t="shared" si="81"/>
        <v>42489</v>
      </c>
      <c r="D893" s="111" t="s">
        <v>1468</v>
      </c>
      <c r="E893" s="111">
        <v>42489</v>
      </c>
      <c r="F893" s="112" t="s">
        <v>368</v>
      </c>
      <c r="G893" s="310" t="s">
        <v>538</v>
      </c>
      <c r="H893" s="113" t="s">
        <v>547</v>
      </c>
      <c r="I893" s="129">
        <v>72</v>
      </c>
      <c r="J893" s="129">
        <v>35161</v>
      </c>
      <c r="K893" s="201">
        <f t="shared" si="82"/>
        <v>2531592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3"/>
        <v/>
      </c>
    </row>
    <row r="894" spans="1:27" ht="15.75" hidden="1" customHeight="1">
      <c r="A894" s="304" t="str">
        <f>IF(B894&lt;&gt;"",IF(AND(B894&gt;=_TM1,B894&lt;=_TM2,OR(TH!L894="1111",TH!M894="1111")),TH!D894,""),"")</f>
        <v/>
      </c>
      <c r="B894" s="11">
        <f t="shared" si="80"/>
        <v>4</v>
      </c>
      <c r="C894" s="111">
        <f t="shared" si="81"/>
        <v>42489</v>
      </c>
      <c r="D894" s="111" t="s">
        <v>1469</v>
      </c>
      <c r="E894" s="111">
        <v>42489</v>
      </c>
      <c r="F894" s="112" t="s">
        <v>358</v>
      </c>
      <c r="G894" s="310" t="s">
        <v>538</v>
      </c>
      <c r="H894" s="113" t="s">
        <v>547</v>
      </c>
      <c r="I894" s="129">
        <v>42</v>
      </c>
      <c r="J894" s="129">
        <v>43548</v>
      </c>
      <c r="K894" s="201">
        <f t="shared" si="82"/>
        <v>1829016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3"/>
        <v/>
      </c>
    </row>
    <row r="895" spans="1:27" ht="15.75" hidden="1" customHeight="1">
      <c r="A895" s="304" t="str">
        <f>IF(B895&lt;&gt;"",IF(AND(B895&gt;=_TM1,B895&lt;=_TM2,OR(TH!L895="1111",TH!M895="1111")),TH!D895,""),"")</f>
        <v/>
      </c>
      <c r="B895" s="11">
        <f t="shared" si="80"/>
        <v>4</v>
      </c>
      <c r="C895" s="111">
        <f t="shared" si="81"/>
        <v>42489</v>
      </c>
      <c r="D895" s="111" t="s">
        <v>1469</v>
      </c>
      <c r="E895" s="111">
        <v>42489</v>
      </c>
      <c r="F895" s="112" t="s">
        <v>359</v>
      </c>
      <c r="G895" s="310" t="s">
        <v>538</v>
      </c>
      <c r="H895" s="113" t="s">
        <v>547</v>
      </c>
      <c r="I895" s="129">
        <v>42</v>
      </c>
      <c r="J895" s="129">
        <v>55357</v>
      </c>
      <c r="K895" s="201">
        <f t="shared" si="82"/>
        <v>2324994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3"/>
        <v/>
      </c>
    </row>
    <row r="896" spans="1:27" ht="15.75" hidden="1" customHeight="1">
      <c r="A896" s="304" t="str">
        <f>IF(B896&lt;&gt;"",IF(AND(B896&gt;=_TM1,B896&lt;=_TM2,OR(TH!L896="1111",TH!M896="1111")),TH!D896,""),"")</f>
        <v/>
      </c>
      <c r="B896" s="11">
        <f t="shared" si="80"/>
        <v>4</v>
      </c>
      <c r="C896" s="111">
        <f t="shared" si="81"/>
        <v>42489</v>
      </c>
      <c r="D896" s="111" t="s">
        <v>1469</v>
      </c>
      <c r="E896" s="111">
        <v>42489</v>
      </c>
      <c r="F896" s="112" t="s">
        <v>442</v>
      </c>
      <c r="G896" s="310" t="s">
        <v>538</v>
      </c>
      <c r="H896" s="113" t="s">
        <v>547</v>
      </c>
      <c r="I896" s="129">
        <v>5</v>
      </c>
      <c r="J896" s="129">
        <v>28509</v>
      </c>
      <c r="K896" s="201">
        <f t="shared" si="82"/>
        <v>142545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3"/>
        <v/>
      </c>
    </row>
    <row r="897" spans="1:30" ht="15.75" hidden="1" customHeight="1">
      <c r="A897" s="304" t="str">
        <f>IF(B897&lt;&gt;"",IF(AND(B897&gt;=_TM1,B897&lt;=_TM2,OR(TH!L897="1111",TH!M897="1111")),TH!D897,""),"")</f>
        <v/>
      </c>
      <c r="B897" s="11">
        <f t="shared" si="80"/>
        <v>4</v>
      </c>
      <c r="C897" s="111">
        <f t="shared" si="81"/>
        <v>42489</v>
      </c>
      <c r="D897" s="111" t="s">
        <v>1469</v>
      </c>
      <c r="E897" s="111">
        <v>42489</v>
      </c>
      <c r="F897" s="112" t="s">
        <v>370</v>
      </c>
      <c r="G897" s="310" t="s">
        <v>538</v>
      </c>
      <c r="H897" s="113" t="s">
        <v>547</v>
      </c>
      <c r="I897" s="129">
        <v>27</v>
      </c>
      <c r="J897" s="129">
        <v>34732</v>
      </c>
      <c r="K897" s="201">
        <f t="shared" si="82"/>
        <v>937764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si="83"/>
        <v/>
      </c>
    </row>
    <row r="898" spans="1:30" ht="15.75" hidden="1" customHeight="1">
      <c r="A898" s="304" t="str">
        <f>IF(B898&lt;&gt;"",IF(AND(B898&gt;=_TM1,B898&lt;=_TM2,OR(TH!L898="1111",TH!M898="1111")),TH!D898,""),"")</f>
        <v/>
      </c>
      <c r="B898" s="11">
        <f t="shared" si="80"/>
        <v>4</v>
      </c>
      <c r="C898" s="111">
        <f t="shared" si="81"/>
        <v>42489</v>
      </c>
      <c r="D898" s="111" t="s">
        <v>1469</v>
      </c>
      <c r="E898" s="111">
        <v>42489</v>
      </c>
      <c r="F898" s="112" t="s">
        <v>417</v>
      </c>
      <c r="G898" s="310" t="s">
        <v>538</v>
      </c>
      <c r="H898" s="113" t="s">
        <v>547</v>
      </c>
      <c r="I898" s="129">
        <v>20</v>
      </c>
      <c r="J898" s="129">
        <v>39350</v>
      </c>
      <c r="K898" s="201">
        <f t="shared" ref="K898:K904" si="84">ROUND(I898*J898,0)</f>
        <v>787000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ref="AA898:AA905" si="85">IF(VLOOKUP(H898,DS_131,1,0)=H898,"","x")</f>
        <v/>
      </c>
    </row>
    <row r="899" spans="1:30" ht="15.75" hidden="1" customHeight="1">
      <c r="A899" s="304" t="str">
        <f>IF(B899&lt;&gt;"",IF(AND(B899&gt;=_TM1,B899&lt;=_TM2,OR(TH!L899="1111",TH!M899="1111")),TH!D899,""),"")</f>
        <v/>
      </c>
      <c r="B899" s="11">
        <f t="shared" si="80"/>
        <v>4</v>
      </c>
      <c r="C899" s="111">
        <f t="shared" si="81"/>
        <v>42489</v>
      </c>
      <c r="D899" s="111" t="s">
        <v>1469</v>
      </c>
      <c r="E899" s="111">
        <v>42489</v>
      </c>
      <c r="F899" s="112" t="s">
        <v>333</v>
      </c>
      <c r="G899" s="310" t="s">
        <v>538</v>
      </c>
      <c r="H899" s="113" t="s">
        <v>547</v>
      </c>
      <c r="I899" s="129">
        <v>144</v>
      </c>
      <c r="J899" s="129">
        <v>48287</v>
      </c>
      <c r="K899" s="201">
        <f t="shared" si="84"/>
        <v>6953328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5"/>
        <v/>
      </c>
    </row>
    <row r="900" spans="1:30" ht="15.75" hidden="1" customHeight="1">
      <c r="A900" s="304" t="str">
        <f>IF(B900&lt;&gt;"",IF(AND(B900&gt;=_TM1,B900&lt;=_TM2,OR(TH!L900="1111",TH!M900="1111")),TH!D900,""),"")</f>
        <v/>
      </c>
      <c r="B900" s="11">
        <f t="shared" si="80"/>
        <v>4</v>
      </c>
      <c r="C900" s="111">
        <f t="shared" si="81"/>
        <v>42489</v>
      </c>
      <c r="D900" s="111" t="s">
        <v>1469</v>
      </c>
      <c r="E900" s="111">
        <v>42489</v>
      </c>
      <c r="F900" s="112" t="s">
        <v>355</v>
      </c>
      <c r="G900" s="310" t="s">
        <v>538</v>
      </c>
      <c r="H900" s="113" t="s">
        <v>547</v>
      </c>
      <c r="I900" s="129">
        <v>9</v>
      </c>
      <c r="J900" s="129">
        <v>23751</v>
      </c>
      <c r="K900" s="201">
        <f t="shared" si="84"/>
        <v>213759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5"/>
        <v/>
      </c>
    </row>
    <row r="901" spans="1:30" ht="15.75" hidden="1" customHeight="1">
      <c r="A901" s="304" t="str">
        <f>IF(B901&lt;&gt;"",IF(AND(B901&gt;=_TM1,B901&lt;=_TM2,OR(TH!L901="1111",TH!M901="1111")),TH!D901,""),"")</f>
        <v/>
      </c>
      <c r="B901" s="11">
        <f t="shared" si="80"/>
        <v>4</v>
      </c>
      <c r="C901" s="111">
        <f t="shared" si="81"/>
        <v>42489</v>
      </c>
      <c r="D901" s="111" t="s">
        <v>1469</v>
      </c>
      <c r="E901" s="111">
        <v>42489</v>
      </c>
      <c r="F901" s="112" t="s">
        <v>360</v>
      </c>
      <c r="G901" s="310" t="s">
        <v>538</v>
      </c>
      <c r="H901" s="113" t="s">
        <v>547</v>
      </c>
      <c r="I901" s="129">
        <v>42</v>
      </c>
      <c r="J901" s="129">
        <v>37424</v>
      </c>
      <c r="K901" s="201">
        <f t="shared" si="84"/>
        <v>1571808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5"/>
        <v/>
      </c>
    </row>
    <row r="902" spans="1:30" ht="15.75" hidden="1" customHeight="1">
      <c r="A902" s="304" t="str">
        <f>IF(B902&lt;&gt;"",IF(AND(B902&gt;=_TM1,B902&lt;=_TM2,OR(TH!L902="1111",TH!M902="1111")),TH!D902,""),"")</f>
        <v/>
      </c>
      <c r="B902" s="11">
        <f t="shared" si="80"/>
        <v>4</v>
      </c>
      <c r="C902" s="111">
        <f t="shared" si="81"/>
        <v>42489</v>
      </c>
      <c r="D902" s="111" t="s">
        <v>1469</v>
      </c>
      <c r="E902" s="111">
        <v>42489</v>
      </c>
      <c r="F902" s="112" t="s">
        <v>348</v>
      </c>
      <c r="G902" s="310" t="s">
        <v>538</v>
      </c>
      <c r="H902" s="113" t="s">
        <v>547</v>
      </c>
      <c r="I902" s="129">
        <v>350</v>
      </c>
      <c r="J902" s="129">
        <v>64988</v>
      </c>
      <c r="K902" s="201">
        <f t="shared" si="84"/>
        <v>22745800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5"/>
        <v/>
      </c>
    </row>
    <row r="903" spans="1:30" ht="15.75" hidden="1" customHeight="1">
      <c r="A903" s="304" t="str">
        <f>IF(B903&lt;&gt;"",IF(AND(B903&gt;=_TM1,B903&lt;=_TM2,OR(TH!L903="1111",TH!M903="1111")),TH!D903,""),"")</f>
        <v/>
      </c>
      <c r="B903" s="11">
        <f t="shared" si="80"/>
        <v>4</v>
      </c>
      <c r="C903" s="111">
        <f t="shared" si="81"/>
        <v>42489</v>
      </c>
      <c r="D903" s="111" t="s">
        <v>1469</v>
      </c>
      <c r="E903" s="111">
        <v>42489</v>
      </c>
      <c r="F903" s="112" t="s">
        <v>409</v>
      </c>
      <c r="G903" s="310" t="s">
        <v>538</v>
      </c>
      <c r="H903" s="113" t="s">
        <v>547</v>
      </c>
      <c r="I903" s="129">
        <v>76</v>
      </c>
      <c r="J903" s="129">
        <v>71296</v>
      </c>
      <c r="K903" s="201">
        <f t="shared" si="84"/>
        <v>5418496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5"/>
        <v/>
      </c>
    </row>
    <row r="904" spans="1:30" ht="15.75" hidden="1" customHeight="1">
      <c r="A904" s="304" t="str">
        <f>IF(B904&lt;&gt;"",IF(AND(B904&gt;=_TM1,B904&lt;=_TM2,OR(TH!L904="1111",TH!M904="1111")),TH!D904,""),"")</f>
        <v/>
      </c>
      <c r="B904" s="11">
        <f t="shared" si="80"/>
        <v>4</v>
      </c>
      <c r="C904" s="111">
        <f t="shared" si="81"/>
        <v>42489</v>
      </c>
      <c r="D904" s="111" t="s">
        <v>1469</v>
      </c>
      <c r="E904" s="111">
        <v>42489</v>
      </c>
      <c r="F904" s="112" t="s">
        <v>540</v>
      </c>
      <c r="G904" s="310" t="s">
        <v>538</v>
      </c>
      <c r="H904" s="113" t="s">
        <v>547</v>
      </c>
      <c r="I904" s="129">
        <v>20</v>
      </c>
      <c r="J904" s="129">
        <v>123283</v>
      </c>
      <c r="K904" s="201">
        <f t="shared" si="84"/>
        <v>2465660</v>
      </c>
      <c r="L904" s="114" t="s">
        <v>238</v>
      </c>
      <c r="M904" s="114" t="s">
        <v>162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5"/>
        <v/>
      </c>
    </row>
    <row r="905" spans="1:30" ht="15.75" hidden="1" customHeight="1">
      <c r="A905" s="304" t="str">
        <f>IF(B905&lt;&gt;"",IF(AND(B905&gt;=_TM1,B905&lt;=_TM2,OR(TH!L905="1111",TH!M905="1111")),TH!D905,""),"")</f>
        <v/>
      </c>
      <c r="B905" s="11">
        <f t="shared" si="80"/>
        <v>4</v>
      </c>
      <c r="C905" s="111">
        <f t="shared" si="81"/>
        <v>42489</v>
      </c>
      <c r="D905" s="111" t="s">
        <v>1469</v>
      </c>
      <c r="E905" s="111">
        <v>42489</v>
      </c>
      <c r="F905" s="112" t="s">
        <v>332</v>
      </c>
      <c r="G905" s="310" t="s">
        <v>538</v>
      </c>
      <c r="H905" s="113" t="s">
        <v>547</v>
      </c>
      <c r="I905" s="129"/>
      <c r="J905" s="129"/>
      <c r="K905" s="201">
        <v>12901720</v>
      </c>
      <c r="L905" s="114" t="s">
        <v>238</v>
      </c>
      <c r="M905" s="114" t="s">
        <v>278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03"/>
      <c r="AA905" s="198" t="str">
        <f t="shared" si="85"/>
        <v/>
      </c>
    </row>
    <row r="906" spans="1:30" ht="15.75" hidden="1" customHeight="1">
      <c r="A906" s="304" t="str">
        <f>IF(B906&lt;&gt;"",IF(AND(B906&gt;=_TM1,B906&lt;=_TM2,OR(TH!L906="1111",TH!M906="1111")),TH!D906,""),"")</f>
        <v/>
      </c>
      <c r="B906" s="11">
        <f t="shared" si="80"/>
        <v>4</v>
      </c>
      <c r="C906" s="346">
        <f t="shared" si="81"/>
        <v>42490</v>
      </c>
      <c r="D906" s="346" t="s">
        <v>255</v>
      </c>
      <c r="E906" s="346">
        <v>42490</v>
      </c>
      <c r="F906" s="348" t="s">
        <v>1182</v>
      </c>
      <c r="G906" s="375"/>
      <c r="H906" s="350"/>
      <c r="I906" s="351"/>
      <c r="J906" s="351"/>
      <c r="K906" s="352">
        <v>11000000</v>
      </c>
      <c r="L906" s="376" t="s">
        <v>81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hidden="1" customHeight="1">
      <c r="A907" s="304" t="str">
        <f>IF(B907&lt;&gt;"",IF(AND(B907&gt;=_TM1,B907&lt;=_TM2,OR(TH!L907="1111",TH!M907="1111")),TH!D907,""),"")</f>
        <v/>
      </c>
      <c r="B907" s="11">
        <f t="shared" si="80"/>
        <v>4</v>
      </c>
      <c r="C907" s="346">
        <f t="shared" si="81"/>
        <v>42490</v>
      </c>
      <c r="D907" s="346" t="s">
        <v>255</v>
      </c>
      <c r="E907" s="346">
        <v>42490</v>
      </c>
      <c r="F907" s="348" t="s">
        <v>1183</v>
      </c>
      <c r="G907" s="375"/>
      <c r="H907" s="350"/>
      <c r="I907" s="351"/>
      <c r="J907" s="351"/>
      <c r="K907" s="352">
        <v>3500000</v>
      </c>
      <c r="L907" s="376" t="s">
        <v>158</v>
      </c>
      <c r="M907" s="376" t="s">
        <v>240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/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hidden="1" customHeight="1">
      <c r="A908" s="304" t="str">
        <f>IF(B908&lt;&gt;"",IF(AND(B908&gt;=_TM1,B908&lt;=_TM2,OR(TH!L908="1111",TH!M908="1111")),TH!D908,""),"")</f>
        <v/>
      </c>
      <c r="B908" s="11">
        <f t="shared" si="80"/>
        <v>4</v>
      </c>
      <c r="C908" s="346">
        <f t="shared" si="81"/>
        <v>42490</v>
      </c>
      <c r="D908" s="347" t="s">
        <v>2124</v>
      </c>
      <c r="E908" s="346">
        <v>42490</v>
      </c>
      <c r="F908" s="348" t="s">
        <v>1203</v>
      </c>
      <c r="G908" s="375"/>
      <c r="H908" s="4" t="s">
        <v>706</v>
      </c>
      <c r="I908" s="351"/>
      <c r="J908" s="351"/>
      <c r="K908" s="352">
        <f>K906+K907</f>
        <v>14500000</v>
      </c>
      <c r="L908" s="376" t="s">
        <v>240</v>
      </c>
      <c r="M908" s="376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77"/>
      <c r="AA908" s="198"/>
      <c r="AD908" s="198"/>
    </row>
    <row r="909" spans="1:30" ht="15.75" hidden="1" customHeight="1">
      <c r="A909" s="304" t="str">
        <f>IF(B909&lt;&gt;"",IF(AND(B909&gt;=_TM1,B909&lt;=_TM2,OR(TH!L909="1111",TH!M909="1111")),TH!D909,""),"")</f>
        <v/>
      </c>
      <c r="B909" s="11">
        <f t="shared" si="80"/>
        <v>5</v>
      </c>
      <c r="C909" s="111">
        <f t="shared" si="81"/>
        <v>42491</v>
      </c>
      <c r="D909" s="111" t="s">
        <v>2125</v>
      </c>
      <c r="E909" s="111">
        <v>42491</v>
      </c>
      <c r="F909" s="112" t="s">
        <v>2011</v>
      </c>
      <c r="G909" s="310" t="s">
        <v>971</v>
      </c>
      <c r="H909" s="113" t="s">
        <v>467</v>
      </c>
      <c r="I909" s="129"/>
      <c r="J909" s="129"/>
      <c r="K909" s="201">
        <f>40081+172727</f>
        <v>212808</v>
      </c>
      <c r="L909" s="114" t="s">
        <v>81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hidden="1" customHeight="1">
      <c r="A910" s="304" t="str">
        <f>IF(B910&lt;&gt;"",IF(AND(B910&gt;=_TM1,B910&lt;=_TM2,OR(TH!L910="1111",TH!M910="1111")),TH!D910,""),"")</f>
        <v/>
      </c>
      <c r="B910" s="11">
        <f t="shared" si="80"/>
        <v>5</v>
      </c>
      <c r="C910" s="111">
        <f t="shared" si="81"/>
        <v>42491</v>
      </c>
      <c r="D910" s="111" t="s">
        <v>2125</v>
      </c>
      <c r="E910" s="111">
        <v>42491</v>
      </c>
      <c r="F910" s="112" t="s">
        <v>969</v>
      </c>
      <c r="G910" s="310" t="s">
        <v>971</v>
      </c>
      <c r="H910" s="113" t="s">
        <v>467</v>
      </c>
      <c r="I910" s="129"/>
      <c r="J910" s="129"/>
      <c r="K910" s="201">
        <f>17273+4008</f>
        <v>21281</v>
      </c>
      <c r="L910" s="14" t="s">
        <v>9</v>
      </c>
      <c r="M910" s="114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</row>
    <row r="911" spans="1:30" ht="15.75" hidden="1" customHeight="1">
      <c r="A911" s="304" t="str">
        <f>IF(B911&lt;&gt;"",IF(AND(B911&gt;=_TM1,B911&lt;=_TM2,OR(TH!L911="1111",TH!M911="1111")),TH!D911,""),"")</f>
        <v/>
      </c>
      <c r="B911" s="11">
        <f t="shared" si="80"/>
        <v>5</v>
      </c>
      <c r="C911" s="106">
        <f t="shared" si="81"/>
        <v>42495</v>
      </c>
      <c r="D911" s="111" t="s">
        <v>2127</v>
      </c>
      <c r="E911" s="106">
        <v>42495</v>
      </c>
      <c r="F911" s="110" t="s">
        <v>296</v>
      </c>
      <c r="G911" s="311" t="s">
        <v>298</v>
      </c>
      <c r="H911" s="113" t="s">
        <v>294</v>
      </c>
      <c r="I911" s="129"/>
      <c r="J911" s="129"/>
      <c r="K911" s="201">
        <v>1818238</v>
      </c>
      <c r="L911" s="202" t="s">
        <v>81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  <c r="AD911" s="198"/>
    </row>
    <row r="912" spans="1:30" ht="15.75" hidden="1" customHeight="1">
      <c r="A912" s="304" t="str">
        <f>IF(B912&lt;&gt;"",IF(AND(B912&gt;=_TM1,B912&lt;=_TM2,OR(TH!L912="1111",TH!M912="1111")),TH!D912,""),"")</f>
        <v/>
      </c>
      <c r="B912" s="11">
        <f t="shared" si="80"/>
        <v>5</v>
      </c>
      <c r="C912" s="106">
        <f t="shared" si="81"/>
        <v>42495</v>
      </c>
      <c r="D912" s="111" t="s">
        <v>2127</v>
      </c>
      <c r="E912" s="106">
        <v>42495</v>
      </c>
      <c r="F912" s="110" t="s">
        <v>297</v>
      </c>
      <c r="G912" s="311" t="s">
        <v>298</v>
      </c>
      <c r="H912" s="113" t="s">
        <v>294</v>
      </c>
      <c r="I912" s="129"/>
      <c r="J912" s="129"/>
      <c r="K912" s="201">
        <v>181824</v>
      </c>
      <c r="L912" s="14" t="s">
        <v>9</v>
      </c>
      <c r="M912" s="202" t="s">
        <v>45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>x</v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  <c r="AA912" s="198"/>
      <c r="AB912" s="198"/>
      <c r="AC912" s="198"/>
    </row>
    <row r="913" spans="1:27" ht="15.75" hidden="1" customHeight="1">
      <c r="A913" s="304" t="str">
        <f>IF(B913&lt;&gt;"",IF(AND(B913&gt;=_TM1,B913&lt;=_TM2,OR(TH!L913="1111",TH!M913="1111")),TH!D913,""),"")</f>
        <v/>
      </c>
      <c r="B913" s="11">
        <f t="shared" si="80"/>
        <v>5</v>
      </c>
      <c r="C913" s="111">
        <f t="shared" si="81"/>
        <v>42496</v>
      </c>
      <c r="D913" s="111" t="s">
        <v>711</v>
      </c>
      <c r="E913" s="265">
        <v>42496</v>
      </c>
      <c r="F913" s="110" t="s">
        <v>1722</v>
      </c>
      <c r="G913" s="310" t="s">
        <v>2077</v>
      </c>
      <c r="H913" s="113"/>
      <c r="I913" s="129"/>
      <c r="J913" s="129"/>
      <c r="K913" s="201">
        <v>20000</v>
      </c>
      <c r="L913" s="14" t="s">
        <v>81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hidden="1" customHeight="1">
      <c r="A914" s="304" t="str">
        <f>IF(B914&lt;&gt;"",IF(AND(B914&gt;=_TM1,B914&lt;=_TM2,OR(TH!L914="1111",TH!M914="1111")),TH!D914,""),"")</f>
        <v/>
      </c>
      <c r="B914" s="11">
        <f t="shared" si="80"/>
        <v>5</v>
      </c>
      <c r="C914" s="111">
        <f t="shared" si="81"/>
        <v>42496</v>
      </c>
      <c r="D914" s="111" t="s">
        <v>711</v>
      </c>
      <c r="E914" s="265">
        <v>42496</v>
      </c>
      <c r="F914" s="110" t="s">
        <v>1723</v>
      </c>
      <c r="G914" s="310" t="s">
        <v>2077</v>
      </c>
      <c r="H914" s="4"/>
      <c r="I914" s="129"/>
      <c r="J914" s="129"/>
      <c r="K914" s="201">
        <v>2000</v>
      </c>
      <c r="L914" s="398" t="s">
        <v>9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hidden="1" customHeight="1">
      <c r="A915" s="304" t="str">
        <f>IF(B915&lt;&gt;"",IF(AND(B915&gt;=_TM1,B915&lt;=_TM2,OR(TH!L915="1111",TH!M915="1111")),TH!D915,""),"")</f>
        <v/>
      </c>
      <c r="B915" s="11">
        <f t="shared" si="80"/>
        <v>5</v>
      </c>
      <c r="C915" s="111">
        <f t="shared" si="81"/>
        <v>42496</v>
      </c>
      <c r="D915" s="111" t="s">
        <v>711</v>
      </c>
      <c r="E915" s="265">
        <v>42496</v>
      </c>
      <c r="F915" s="110" t="s">
        <v>2089</v>
      </c>
      <c r="G915" s="310" t="s">
        <v>2077</v>
      </c>
      <c r="H915" s="4"/>
      <c r="I915" s="129"/>
      <c r="J915" s="129"/>
      <c r="K915" s="201">
        <v>50000</v>
      </c>
      <c r="L915" s="14" t="s">
        <v>81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hidden="1" customHeight="1">
      <c r="A916" s="304" t="str">
        <f>IF(B916&lt;&gt;"",IF(AND(B916&gt;=_TM1,B916&lt;=_TM2,OR(TH!L916="1111",TH!M916="1111")),TH!D916,""),"")</f>
        <v/>
      </c>
      <c r="B916" s="11">
        <f t="shared" si="80"/>
        <v>5</v>
      </c>
      <c r="C916" s="111">
        <f t="shared" si="81"/>
        <v>42496</v>
      </c>
      <c r="D916" s="111" t="s">
        <v>711</v>
      </c>
      <c r="E916" s="265">
        <v>42496</v>
      </c>
      <c r="F916" s="110" t="s">
        <v>2090</v>
      </c>
      <c r="G916" s="310" t="s">
        <v>2077</v>
      </c>
      <c r="H916" s="113"/>
      <c r="I916" s="129"/>
      <c r="J916" s="129"/>
      <c r="K916" s="201">
        <v>5000</v>
      </c>
      <c r="L916" s="398" t="s">
        <v>9</v>
      </c>
      <c r="M916" s="14" t="s">
        <v>24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/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>
        <v>2</v>
      </c>
    </row>
    <row r="917" spans="1:27" ht="15.75" hidden="1" customHeight="1">
      <c r="A917" s="304" t="str">
        <f>IF(B917&lt;&gt;"",IF(AND(B917&gt;=_TM1,B917&lt;=_TM2,OR(TH!L917="1111",TH!M917="1111")),TH!D917,""),"")</f>
        <v/>
      </c>
      <c r="B917" s="11">
        <f t="shared" si="80"/>
        <v>5</v>
      </c>
      <c r="C917" s="111">
        <f t="shared" si="81"/>
        <v>42496</v>
      </c>
      <c r="D917" s="111" t="s">
        <v>2131</v>
      </c>
      <c r="E917" s="265">
        <v>42496</v>
      </c>
      <c r="F917" s="110" t="s">
        <v>707</v>
      </c>
      <c r="G917" s="310" t="s">
        <v>2077</v>
      </c>
      <c r="H917" s="113" t="s">
        <v>706</v>
      </c>
      <c r="I917" s="129"/>
      <c r="J917" s="129"/>
      <c r="K917" s="201">
        <v>500000</v>
      </c>
      <c r="L917" s="14" t="s">
        <v>24</v>
      </c>
      <c r="M917" s="14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/>
    </row>
    <row r="918" spans="1:27" ht="15.75" hidden="1" customHeight="1">
      <c r="A918" s="304" t="str">
        <f>IF(B918&lt;&gt;"",IF(AND(B918&gt;=_TM1,B918&lt;=_TM2,OR(TH!L918="1111",TH!M918="1111")),TH!D918,""),"")</f>
        <v/>
      </c>
      <c r="B918" s="11">
        <f t="shared" si="80"/>
        <v>5</v>
      </c>
      <c r="C918" s="111">
        <f t="shared" si="81"/>
        <v>42496</v>
      </c>
      <c r="D918" s="111" t="s">
        <v>2133</v>
      </c>
      <c r="E918" s="111">
        <v>42496</v>
      </c>
      <c r="F918" s="112" t="s">
        <v>466</v>
      </c>
      <c r="G918" s="310" t="s">
        <v>1576</v>
      </c>
      <c r="H918" s="113" t="s">
        <v>464</v>
      </c>
      <c r="I918" s="129"/>
      <c r="J918" s="129"/>
      <c r="K918" s="13">
        <f>177313+275859+304638</f>
        <v>757810</v>
      </c>
      <c r="L918" s="114" t="s">
        <v>239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hidden="1" customHeight="1">
      <c r="A919" s="304" t="str">
        <f>IF(B919&lt;&gt;"",IF(AND(B919&gt;=_TM1,B919&lt;=_TM2,OR(TH!L919="1111",TH!M919="1111")),TH!D919,""),"")</f>
        <v/>
      </c>
      <c r="B919" s="11">
        <f t="shared" si="80"/>
        <v>5</v>
      </c>
      <c r="C919" s="111">
        <f t="shared" si="81"/>
        <v>42496</v>
      </c>
      <c r="D919" s="111" t="s">
        <v>2133</v>
      </c>
      <c r="E919" s="111">
        <v>42496</v>
      </c>
      <c r="F919" s="112" t="s">
        <v>1580</v>
      </c>
      <c r="G919" s="310" t="s">
        <v>1576</v>
      </c>
      <c r="H919" s="113" t="s">
        <v>464</v>
      </c>
      <c r="I919" s="129"/>
      <c r="J919" s="129"/>
      <c r="K919" s="13">
        <f>17731+27586+30464</f>
        <v>75781</v>
      </c>
      <c r="L919" s="14" t="s">
        <v>9</v>
      </c>
      <c r="M919" s="202" t="s">
        <v>45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>x</v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hidden="1" customHeight="1">
      <c r="A920" s="304" t="str">
        <f>IF(B920&lt;&gt;"",IF(AND(B920&gt;=_TM1,B920&lt;=_TM2,OR(TH!L920="1111",TH!M920="1111")),TH!D920,""),"")</f>
        <v/>
      </c>
      <c r="B920" s="11">
        <f t="shared" ref="B920:B983" si="86">IF(C920&lt;&gt;"",MONTH(C920),"")</f>
        <v>5</v>
      </c>
      <c r="C920" s="111">
        <f t="shared" ref="C920:C983" si="87">E920</f>
        <v>42498</v>
      </c>
      <c r="D920" s="111" t="s">
        <v>711</v>
      </c>
      <c r="E920" s="106">
        <v>42498</v>
      </c>
      <c r="F920" s="112" t="s">
        <v>714</v>
      </c>
      <c r="G920" s="310" t="s">
        <v>705</v>
      </c>
      <c r="H920" s="4"/>
      <c r="I920" s="129"/>
      <c r="J920" s="129"/>
      <c r="K920" s="201">
        <v>50000</v>
      </c>
      <c r="L920" s="114" t="s">
        <v>81</v>
      </c>
      <c r="M920" s="114" t="s">
        <v>24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>
        <v>2</v>
      </c>
      <c r="AA920" s="198"/>
    </row>
    <row r="921" spans="1:27" ht="15.75" hidden="1" customHeight="1">
      <c r="A921" s="304" t="str">
        <f>IF(B921&lt;&gt;"",IF(AND(B921&gt;=_TM1,B921&lt;=_TM2,OR(TH!L921="1111",TH!M921="1111")),TH!D921,""),"")</f>
        <v/>
      </c>
      <c r="B921" s="11">
        <f t="shared" si="86"/>
        <v>5</v>
      </c>
      <c r="C921" s="111">
        <f t="shared" si="87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90000000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hidden="1" customHeight="1">
      <c r="A922" s="304" t="str">
        <f>IF(B922&lt;&gt;"",IF(AND(B922&gt;=_TM1,B922&lt;=_TM2,OR(TH!L922="1111",TH!M922="1111")),TH!D922,""),"")</f>
        <v/>
      </c>
      <c r="B922" s="11">
        <f t="shared" si="86"/>
        <v>5</v>
      </c>
      <c r="C922" s="111">
        <f t="shared" si="87"/>
        <v>42499</v>
      </c>
      <c r="D922" s="111" t="s">
        <v>704</v>
      </c>
      <c r="E922" s="106">
        <v>42499</v>
      </c>
      <c r="F922" s="112" t="s">
        <v>708</v>
      </c>
      <c r="G922" s="310" t="s">
        <v>705</v>
      </c>
      <c r="H922" s="113" t="s">
        <v>531</v>
      </c>
      <c r="I922" s="129"/>
      <c r="J922" s="129"/>
      <c r="K922" s="13">
        <v>86154000</v>
      </c>
      <c r="L922" s="114" t="s">
        <v>24</v>
      </c>
      <c r="M922" s="114" t="s">
        <v>238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/>
      <c r="AA922" s="198"/>
    </row>
    <row r="923" spans="1:27" ht="15.75" hidden="1" customHeight="1">
      <c r="A923" s="304" t="str">
        <f>IF(B923&lt;&gt;"",IF(AND(B923&gt;=_TM1,B923&lt;=_TM2,OR(TH!L923="1111",TH!M923="1111")),TH!D923,""),"")</f>
        <v/>
      </c>
      <c r="B923" s="11">
        <f t="shared" si="86"/>
        <v>5</v>
      </c>
      <c r="C923" s="111">
        <f t="shared" si="87"/>
        <v>42499</v>
      </c>
      <c r="D923" s="111" t="s">
        <v>711</v>
      </c>
      <c r="E923" s="106">
        <v>42499</v>
      </c>
      <c r="F923" s="112" t="s">
        <v>715</v>
      </c>
      <c r="G923" s="310" t="s">
        <v>705</v>
      </c>
      <c r="H923" s="4"/>
      <c r="I923" s="129"/>
      <c r="J923" s="129"/>
      <c r="K923" s="13">
        <v>5000</v>
      </c>
      <c r="L923" s="14" t="s">
        <v>9</v>
      </c>
      <c r="M923" s="114" t="s">
        <v>24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/>
      </c>
      <c r="Y923" s="24" t="str">
        <f>IF(AND(B923&lt;=NKC!$N$8,B923&gt;=NKC!$M$8),"x","")</f>
        <v/>
      </c>
      <c r="Z923" s="303">
        <v>2</v>
      </c>
      <c r="AA923" s="198"/>
    </row>
    <row r="924" spans="1:27" ht="15.75" hidden="1" customHeight="1">
      <c r="A924" s="304" t="str">
        <f>IF(B924&lt;&gt;"",IF(AND(B924&gt;=_TM1,B924&lt;=_TM2,OR(TH!L924="1111",TH!M924="1111")),TH!D924,""),"")</f>
        <v/>
      </c>
      <c r="B924" s="11">
        <f t="shared" si="86"/>
        <v>5</v>
      </c>
      <c r="C924" s="111">
        <f t="shared" si="87"/>
        <v>42499</v>
      </c>
      <c r="D924" s="111" t="s">
        <v>711</v>
      </c>
      <c r="E924" s="265">
        <v>42499</v>
      </c>
      <c r="F924" s="110" t="s">
        <v>2078</v>
      </c>
      <c r="G924" s="310" t="s">
        <v>2077</v>
      </c>
      <c r="H924" s="113" t="s">
        <v>2079</v>
      </c>
      <c r="I924" s="129"/>
      <c r="J924" s="129"/>
      <c r="K924" s="201">
        <v>226000000</v>
      </c>
      <c r="L924" s="14" t="s">
        <v>24</v>
      </c>
      <c r="M924" s="14" t="s">
        <v>2080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>x</v>
      </c>
      <c r="Y924" s="24" t="str">
        <f>IF(AND(B924&lt;=NKC!$N$8,B924&gt;=NKC!$M$8),"x","")</f>
        <v/>
      </c>
      <c r="Z924" s="303"/>
    </row>
    <row r="925" spans="1:27" ht="15.75" hidden="1" customHeight="1">
      <c r="A925" s="304" t="str">
        <f>IF(B925&lt;&gt;"",IF(AND(B925&gt;=_TM1,B925&lt;=_TM2,OR(TH!L925="1111",TH!M925="1111")),TH!D925,""),"")</f>
        <v/>
      </c>
      <c r="B925" s="11">
        <f t="shared" si="86"/>
        <v>5</v>
      </c>
      <c r="C925" s="111">
        <f t="shared" si="87"/>
        <v>42499</v>
      </c>
      <c r="D925" s="111" t="s">
        <v>711</v>
      </c>
      <c r="E925" s="265">
        <v>42499</v>
      </c>
      <c r="F925" s="110" t="s">
        <v>713</v>
      </c>
      <c r="G925" s="310" t="s">
        <v>2077</v>
      </c>
      <c r="H925" s="113" t="s">
        <v>299</v>
      </c>
      <c r="I925" s="129"/>
      <c r="J925" s="129"/>
      <c r="K925" s="201">
        <v>57500000</v>
      </c>
      <c r="L925" s="14" t="s">
        <v>8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/>
    </row>
    <row r="926" spans="1:27" ht="15.75" hidden="1" customHeight="1">
      <c r="A926" s="304" t="str">
        <f>IF(B926&lt;&gt;"",IF(AND(B926&gt;=_TM1,B926&lt;=_TM2,OR(TH!L926="1111",TH!M926="1111")),TH!D926,""),"")</f>
        <v/>
      </c>
      <c r="B926" s="11">
        <f t="shared" si="86"/>
        <v>5</v>
      </c>
      <c r="C926" s="111">
        <f t="shared" si="87"/>
        <v>42499</v>
      </c>
      <c r="D926" s="111" t="s">
        <v>711</v>
      </c>
      <c r="E926" s="265">
        <v>42499</v>
      </c>
      <c r="F926" s="110" t="s">
        <v>761</v>
      </c>
      <c r="G926" s="310" t="s">
        <v>2077</v>
      </c>
      <c r="H926" s="113"/>
      <c r="I926" s="129"/>
      <c r="J926" s="129"/>
      <c r="K926" s="201">
        <v>25000</v>
      </c>
      <c r="L926" s="14" t="s">
        <v>81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hidden="1" customHeight="1">
      <c r="A927" s="304" t="str">
        <f>IF(B927&lt;&gt;"",IF(AND(B927&gt;=_TM1,B927&lt;=_TM2,OR(TH!L927="1111",TH!M927="1111")),TH!D927,""),"")</f>
        <v/>
      </c>
      <c r="B927" s="11">
        <f t="shared" si="86"/>
        <v>5</v>
      </c>
      <c r="C927" s="111">
        <f t="shared" si="87"/>
        <v>42499</v>
      </c>
      <c r="D927" s="111" t="s">
        <v>711</v>
      </c>
      <c r="E927" s="265">
        <v>42499</v>
      </c>
      <c r="F927" s="110" t="s">
        <v>967</v>
      </c>
      <c r="G927" s="310" t="s">
        <v>2077</v>
      </c>
      <c r="H927" s="113"/>
      <c r="I927" s="129"/>
      <c r="J927" s="129"/>
      <c r="K927" s="201">
        <v>2500</v>
      </c>
      <c r="L927" s="14" t="s">
        <v>9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>
        <v>3</v>
      </c>
    </row>
    <row r="928" spans="1:27" ht="15.75" hidden="1" customHeight="1">
      <c r="A928" s="304" t="str">
        <f>IF(B928&lt;&gt;"",IF(AND(B928&gt;=_TM1,B928&lt;=_TM2,OR(TH!L928="1111",TH!M928="1111")),TH!D928,""),"")</f>
        <v/>
      </c>
      <c r="B928" s="11">
        <f t="shared" si="86"/>
        <v>5</v>
      </c>
      <c r="C928" s="111">
        <f t="shared" si="87"/>
        <v>42499</v>
      </c>
      <c r="D928" s="111" t="s">
        <v>711</v>
      </c>
      <c r="E928" s="265">
        <v>42499</v>
      </c>
      <c r="F928" s="110" t="s">
        <v>713</v>
      </c>
      <c r="G928" s="310" t="s">
        <v>2077</v>
      </c>
      <c r="H928" s="113" t="s">
        <v>316</v>
      </c>
      <c r="I928" s="129"/>
      <c r="J928" s="129"/>
      <c r="K928" s="201">
        <v>168500000</v>
      </c>
      <c r="L928" s="14" t="s">
        <v>8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/>
    </row>
    <row r="929" spans="1:27" ht="15.75" hidden="1" customHeight="1">
      <c r="A929" s="304" t="str">
        <f>IF(B929&lt;&gt;"",IF(AND(B929&gt;=_TM1,B929&lt;=_TM2,OR(TH!L929="1111",TH!M929="1111")),TH!D929,""),"")</f>
        <v/>
      </c>
      <c r="B929" s="11">
        <f t="shared" si="86"/>
        <v>5</v>
      </c>
      <c r="C929" s="111">
        <f t="shared" si="87"/>
        <v>42499</v>
      </c>
      <c r="D929" s="111" t="s">
        <v>711</v>
      </c>
      <c r="E929" s="265">
        <v>42499</v>
      </c>
      <c r="F929" s="110" t="s">
        <v>761</v>
      </c>
      <c r="G929" s="310" t="s">
        <v>2077</v>
      </c>
      <c r="H929" s="113"/>
      <c r="I929" s="129"/>
      <c r="J929" s="129"/>
      <c r="K929" s="201">
        <f>84250+214</f>
        <v>84464</v>
      </c>
      <c r="L929" s="14" t="s">
        <v>81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hidden="1" customHeight="1">
      <c r="A930" s="304" t="str">
        <f>IF(B930&lt;&gt;"",IF(AND(B930&gt;=_TM1,B930&lt;=_TM2,OR(TH!L930="1111",TH!M930="1111")),TH!D930,""),"")</f>
        <v/>
      </c>
      <c r="B930" s="11">
        <f t="shared" si="86"/>
        <v>5</v>
      </c>
      <c r="C930" s="111">
        <f t="shared" si="87"/>
        <v>42499</v>
      </c>
      <c r="D930" s="111" t="s">
        <v>711</v>
      </c>
      <c r="E930" s="265">
        <v>42499</v>
      </c>
      <c r="F930" s="110" t="s">
        <v>967</v>
      </c>
      <c r="G930" s="310" t="s">
        <v>2077</v>
      </c>
      <c r="H930" s="113"/>
      <c r="I930" s="129"/>
      <c r="J930" s="129"/>
      <c r="K930" s="201">
        <f>8425-214</f>
        <v>8211</v>
      </c>
      <c r="L930" s="398" t="s">
        <v>9</v>
      </c>
      <c r="M930" s="14" t="s">
        <v>24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>
        <v>2</v>
      </c>
    </row>
    <row r="931" spans="1:27" ht="15.75" hidden="1" customHeight="1">
      <c r="A931" s="304" t="str">
        <f>IF(B931&lt;&gt;"",IF(AND(B931&gt;=_TM1,B931&lt;=_TM2,OR(TH!L931="1111",TH!M931="1111")),TH!D931,""),"")</f>
        <v/>
      </c>
      <c r="B931" s="11">
        <f t="shared" si="86"/>
        <v>5</v>
      </c>
      <c r="C931" s="111">
        <f t="shared" si="87"/>
        <v>42499</v>
      </c>
      <c r="D931" s="111" t="s">
        <v>1470</v>
      </c>
      <c r="E931" s="111">
        <v>42499</v>
      </c>
      <c r="F931" s="112" t="s">
        <v>525</v>
      </c>
      <c r="G931" s="310" t="s">
        <v>545</v>
      </c>
      <c r="H931" s="113" t="s">
        <v>499</v>
      </c>
      <c r="I931" s="129">
        <v>1107</v>
      </c>
      <c r="J931" s="129">
        <v>4460</v>
      </c>
      <c r="K931" s="201">
        <f>ROUND(I931*J931,0)</f>
        <v>4937220</v>
      </c>
      <c r="L931" s="114" t="s">
        <v>238</v>
      </c>
      <c r="M931" s="114" t="s">
        <v>162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hidden="1" customHeight="1">
      <c r="A932" s="304" t="str">
        <f>IF(B932&lt;&gt;"",IF(AND(B932&gt;=_TM1,B932&lt;=_TM2,OR(TH!L932="1111",TH!M932="1111")),TH!D932,""),"")</f>
        <v/>
      </c>
      <c r="B932" s="11">
        <f t="shared" si="86"/>
        <v>5</v>
      </c>
      <c r="C932" s="111">
        <f t="shared" si="87"/>
        <v>42499</v>
      </c>
      <c r="D932" s="111" t="s">
        <v>1470</v>
      </c>
      <c r="E932" s="111">
        <v>42499</v>
      </c>
      <c r="F932" s="112" t="s">
        <v>332</v>
      </c>
      <c r="G932" s="310" t="s">
        <v>545</v>
      </c>
      <c r="H932" s="113" t="s">
        <v>499</v>
      </c>
      <c r="I932" s="129"/>
      <c r="J932" s="129"/>
      <c r="K932" s="201">
        <v>493722</v>
      </c>
      <c r="L932" s="114" t="s">
        <v>238</v>
      </c>
      <c r="M932" s="114" t="s">
        <v>278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/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/>
      <c r="AA932" s="198" t="str">
        <f>IF(VLOOKUP(H932,DS_131,1,0)=H932,"","x")</f>
        <v/>
      </c>
    </row>
    <row r="933" spans="1:27" ht="15.75" hidden="1" customHeight="1">
      <c r="A933" s="304" t="str">
        <f>IF(B933&lt;&gt;"",IF(AND(B933&gt;=_TM1,B933&lt;=_TM2,OR(TH!L933="1111",TH!M933="1111")),TH!D933,""),"")</f>
        <v/>
      </c>
      <c r="B933" s="11">
        <f t="shared" si="86"/>
        <v>5</v>
      </c>
      <c r="C933" s="111">
        <f t="shared" si="87"/>
        <v>42500</v>
      </c>
      <c r="D933" s="111" t="s">
        <v>2134</v>
      </c>
      <c r="E933" s="111">
        <v>42500</v>
      </c>
      <c r="F933" s="112" t="s">
        <v>458</v>
      </c>
      <c r="G933" s="310" t="s">
        <v>460</v>
      </c>
      <c r="H933" s="113" t="s">
        <v>455</v>
      </c>
      <c r="I933" s="129"/>
      <c r="J933" s="129"/>
      <c r="K933" s="201">
        <v>344545</v>
      </c>
      <c r="L933" s="202" t="s">
        <v>158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hidden="1" customHeight="1">
      <c r="A934" s="304" t="str">
        <f>IF(B934&lt;&gt;"",IF(AND(B934&gt;=_TM1,B934&lt;=_TM2,OR(TH!L934="1111",TH!M934="1111")),TH!D934,""),"")</f>
        <v/>
      </c>
      <c r="B934" s="11">
        <f t="shared" si="86"/>
        <v>5</v>
      </c>
      <c r="C934" s="111">
        <f t="shared" si="87"/>
        <v>42500</v>
      </c>
      <c r="D934" s="111" t="s">
        <v>2134</v>
      </c>
      <c r="E934" s="111">
        <v>42500</v>
      </c>
      <c r="F934" s="112" t="s">
        <v>459</v>
      </c>
      <c r="G934" s="310" t="s">
        <v>460</v>
      </c>
      <c r="H934" s="113" t="s">
        <v>455</v>
      </c>
      <c r="I934" s="129"/>
      <c r="J934" s="129"/>
      <c r="K934" s="201">
        <v>34455</v>
      </c>
      <c r="L934" s="14" t="s">
        <v>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hidden="1" customHeight="1">
      <c r="A935" s="304" t="str">
        <f>IF(B935&lt;&gt;"",IF(AND(B935&gt;=_TM1,B935&lt;=_TM2,OR(TH!L935="1111",TH!M935="1111")),TH!D935,""),"")</f>
        <v/>
      </c>
      <c r="B935" s="11">
        <f t="shared" si="86"/>
        <v>5</v>
      </c>
      <c r="C935" s="111">
        <f t="shared" si="87"/>
        <v>42500</v>
      </c>
      <c r="D935" s="111" t="s">
        <v>2137</v>
      </c>
      <c r="E935" s="111">
        <v>42500</v>
      </c>
      <c r="F935" s="112" t="s">
        <v>470</v>
      </c>
      <c r="G935" s="310" t="s">
        <v>480</v>
      </c>
      <c r="H935" s="121" t="s">
        <v>478</v>
      </c>
      <c r="I935" s="130"/>
      <c r="J935" s="130"/>
      <c r="K935" s="13">
        <v>986818</v>
      </c>
      <c r="L935" s="202" t="s">
        <v>239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hidden="1" customHeight="1">
      <c r="A936" s="304" t="str">
        <f>IF(B936&lt;&gt;"",IF(AND(B936&gt;=_TM1,B936&lt;=_TM2,OR(TH!L936="1111",TH!M936="1111")),TH!D936,""),"")</f>
        <v/>
      </c>
      <c r="B936" s="11">
        <f t="shared" si="86"/>
        <v>5</v>
      </c>
      <c r="C936" s="111">
        <f t="shared" si="87"/>
        <v>42500</v>
      </c>
      <c r="D936" s="111" t="s">
        <v>2137</v>
      </c>
      <c r="E936" s="111">
        <v>42500</v>
      </c>
      <c r="F936" s="112" t="s">
        <v>471</v>
      </c>
      <c r="G936" s="310" t="s">
        <v>480</v>
      </c>
      <c r="H936" s="121" t="s">
        <v>478</v>
      </c>
      <c r="I936" s="130"/>
      <c r="J936" s="130"/>
      <c r="K936" s="13">
        <v>98682</v>
      </c>
      <c r="L936" s="14" t="s">
        <v>9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hidden="1" customHeight="1">
      <c r="A937" s="304" t="str">
        <f>IF(B937&lt;&gt;"",IF(AND(B937&gt;=_TM1,B937&lt;=_TM2,OR(TH!L937="1111",TH!M937="1111")),TH!D937,""),"")</f>
        <v/>
      </c>
      <c r="B937" s="11">
        <f t="shared" si="86"/>
        <v>5</v>
      </c>
      <c r="C937" s="111">
        <f t="shared" si="87"/>
        <v>42500</v>
      </c>
      <c r="D937" s="111" t="s">
        <v>2138</v>
      </c>
      <c r="E937" s="111">
        <v>42500</v>
      </c>
      <c r="F937" s="112" t="s">
        <v>487</v>
      </c>
      <c r="G937" s="310" t="s">
        <v>486</v>
      </c>
      <c r="H937" s="113" t="s">
        <v>485</v>
      </c>
      <c r="I937" s="129"/>
      <c r="J937" s="129"/>
      <c r="K937" s="13">
        <v>318182</v>
      </c>
      <c r="L937" s="114" t="s">
        <v>81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hidden="1" customHeight="1">
      <c r="A938" s="304" t="str">
        <f>IF(B938&lt;&gt;"",IF(AND(B938&gt;=_TM1,B938&lt;=_TM2,OR(TH!L938="1111",TH!M938="1111")),TH!D938,""),"")</f>
        <v/>
      </c>
      <c r="B938" s="11">
        <f t="shared" si="86"/>
        <v>5</v>
      </c>
      <c r="C938" s="111">
        <f t="shared" si="87"/>
        <v>42500</v>
      </c>
      <c r="D938" s="111" t="s">
        <v>2138</v>
      </c>
      <c r="E938" s="111">
        <v>42500</v>
      </c>
      <c r="F938" s="112" t="s">
        <v>488</v>
      </c>
      <c r="G938" s="310" t="s">
        <v>486</v>
      </c>
      <c r="H938" s="113" t="s">
        <v>485</v>
      </c>
      <c r="I938" s="129"/>
      <c r="J938" s="129"/>
      <c r="K938" s="13">
        <v>31818</v>
      </c>
      <c r="L938" s="14" t="s">
        <v>9</v>
      </c>
      <c r="M938" s="202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>
        <v>2</v>
      </c>
      <c r="AA938" s="198"/>
    </row>
    <row r="939" spans="1:27" ht="15.75" hidden="1" customHeight="1">
      <c r="A939" s="304" t="str">
        <f>IF(B939&lt;&gt;"",IF(AND(B939&gt;=_TM1,B939&lt;=_TM2,OR(TH!L939="1111",TH!M939="1111")),TH!D939,""),"")</f>
        <v/>
      </c>
      <c r="B939" s="11">
        <f t="shared" si="86"/>
        <v>5</v>
      </c>
      <c r="C939" s="111">
        <f t="shared" si="87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3400000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hidden="1" customHeight="1">
      <c r="A940" s="304" t="str">
        <f>IF(B940&lt;&gt;"",IF(AND(B940&gt;=_TM1,B940&lt;=_TM2,OR(TH!L940="1111",TH!M940="1111")),TH!D940,""),"")</f>
        <v/>
      </c>
      <c r="B940" s="11">
        <f t="shared" si="86"/>
        <v>5</v>
      </c>
      <c r="C940" s="111">
        <f t="shared" si="87"/>
        <v>42501</v>
      </c>
      <c r="D940" s="111" t="s">
        <v>2142</v>
      </c>
      <c r="E940" s="106">
        <v>42501</v>
      </c>
      <c r="F940" s="110" t="s">
        <v>707</v>
      </c>
      <c r="G940" s="310" t="s">
        <v>705</v>
      </c>
      <c r="H940" s="4" t="s">
        <v>706</v>
      </c>
      <c r="I940" s="129"/>
      <c r="J940" s="129"/>
      <c r="K940" s="13">
        <v>3600000</v>
      </c>
      <c r="L940" s="114" t="s">
        <v>24</v>
      </c>
      <c r="M940" s="114" t="s">
        <v>45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/>
      </c>
      <c r="Q940" s="24" t="str">
        <f>IF(AND($M940=$O$7,$B940&lt;'111'!$N$11),"x","")</f>
        <v>x</v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hidden="1" customHeight="1">
      <c r="A941" s="304" t="str">
        <f>IF(B941&lt;&gt;"",IF(AND(B941&gt;=_TM1,B941&lt;=_TM2,OR(TH!L941="1111",TH!M941="1111")),TH!D941,""),"")</f>
        <v/>
      </c>
      <c r="B941" s="11">
        <f t="shared" si="86"/>
        <v>5</v>
      </c>
      <c r="C941" s="111">
        <f t="shared" si="87"/>
        <v>42501</v>
      </c>
      <c r="D941" s="111" t="s">
        <v>2129</v>
      </c>
      <c r="E941" s="106">
        <v>42501</v>
      </c>
      <c r="F941" s="112" t="s">
        <v>712</v>
      </c>
      <c r="G941" s="310" t="s">
        <v>705</v>
      </c>
      <c r="H941" s="4" t="s">
        <v>706</v>
      </c>
      <c r="I941" s="129"/>
      <c r="J941" s="129"/>
      <c r="K941" s="13">
        <v>176000000</v>
      </c>
      <c r="L941" s="114" t="s">
        <v>45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>x</v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hidden="1" customHeight="1">
      <c r="A942" s="304" t="str">
        <f>IF(B942&lt;&gt;"",IF(AND(B942&gt;=_TM1,B942&lt;=_TM2,OR(TH!L942="1111",TH!M942="1111")),TH!D942,""),"")</f>
        <v/>
      </c>
      <c r="B942" s="11">
        <f t="shared" si="86"/>
        <v>5</v>
      </c>
      <c r="C942" s="111">
        <f t="shared" si="87"/>
        <v>42501</v>
      </c>
      <c r="D942" s="111" t="s">
        <v>711</v>
      </c>
      <c r="E942" s="106">
        <v>42501</v>
      </c>
      <c r="F942" s="110" t="s">
        <v>1212</v>
      </c>
      <c r="G942" s="310" t="s">
        <v>705</v>
      </c>
      <c r="H942" s="4"/>
      <c r="I942" s="129"/>
      <c r="J942" s="129"/>
      <c r="K942" s="13">
        <v>2629250</v>
      </c>
      <c r="L942" s="114" t="s">
        <v>961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hidden="1" customHeight="1">
      <c r="A943" s="304" t="str">
        <f>IF(B943&lt;&gt;"",IF(AND(B943&gt;=_TM1,B943&lt;=_TM2,OR(TH!L943="1111",TH!M943="1111")),TH!D943,""),"")</f>
        <v/>
      </c>
      <c r="B943" s="11">
        <f t="shared" si="86"/>
        <v>5</v>
      </c>
      <c r="C943" s="111">
        <f t="shared" si="87"/>
        <v>42501</v>
      </c>
      <c r="D943" s="111" t="s">
        <v>711</v>
      </c>
      <c r="E943" s="106">
        <v>42501</v>
      </c>
      <c r="F943" s="110" t="s">
        <v>1213</v>
      </c>
      <c r="G943" s="310" t="s">
        <v>705</v>
      </c>
      <c r="H943" s="4"/>
      <c r="I943" s="129"/>
      <c r="J943" s="129"/>
      <c r="K943" s="13">
        <v>652500</v>
      </c>
      <c r="L943" s="114" t="s">
        <v>960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hidden="1" customHeight="1">
      <c r="A944" s="304" t="str">
        <f>IF(B944&lt;&gt;"",IF(AND(B944&gt;=_TM1,B944&lt;=_TM2,OR(TH!L944="1111",TH!M944="1111")),TH!D944,""),"")</f>
        <v/>
      </c>
      <c r="B944" s="11">
        <f t="shared" si="86"/>
        <v>5</v>
      </c>
      <c r="C944" s="111">
        <f t="shared" si="87"/>
        <v>42501</v>
      </c>
      <c r="D944" s="111" t="s">
        <v>711</v>
      </c>
      <c r="E944" s="106">
        <v>42501</v>
      </c>
      <c r="F944" s="110" t="s">
        <v>1214</v>
      </c>
      <c r="G944" s="310" t="s">
        <v>705</v>
      </c>
      <c r="H944" s="4"/>
      <c r="I944" s="129"/>
      <c r="J944" s="129"/>
      <c r="K944" s="13">
        <v>290000</v>
      </c>
      <c r="L944" s="114" t="s">
        <v>964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hidden="1" customHeight="1">
      <c r="A945" s="304" t="str">
        <f>IF(B945&lt;&gt;"",IF(AND(B945&gt;=_TM1,B945&lt;=_TM2,OR(TH!L945="1111",TH!M945="1111")),TH!D945,""),"")</f>
        <v/>
      </c>
      <c r="B945" s="11">
        <f t="shared" si="86"/>
        <v>5</v>
      </c>
      <c r="C945" s="111">
        <f t="shared" si="87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11000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/>
      <c r="AA945" s="198"/>
    </row>
    <row r="946" spans="1:29" ht="15.75" hidden="1" customHeight="1">
      <c r="A946" s="304" t="str">
        <f>IF(B946&lt;&gt;"",IF(AND(B946&gt;=_TM1,B946&lt;=_TM2,OR(TH!L946="1111",TH!M946="1111")),TH!D946,""),"")</f>
        <v/>
      </c>
      <c r="B946" s="11">
        <f t="shared" si="86"/>
        <v>5</v>
      </c>
      <c r="C946" s="111">
        <f t="shared" si="87"/>
        <v>42501</v>
      </c>
      <c r="D946" s="111" t="s">
        <v>711</v>
      </c>
      <c r="E946" s="106">
        <v>42501</v>
      </c>
      <c r="F946" s="110" t="s">
        <v>719</v>
      </c>
      <c r="G946" s="310" t="s">
        <v>705</v>
      </c>
      <c r="H946" s="4"/>
      <c r="I946" s="129"/>
      <c r="J946" s="129"/>
      <c r="K946" s="13">
        <v>20000</v>
      </c>
      <c r="L946" s="114" t="s">
        <v>81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hidden="1" customHeight="1">
      <c r="A947" s="304" t="str">
        <f>IF(B947&lt;&gt;"",IF(AND(B947&gt;=_TM1,B947&lt;=_TM2,OR(TH!L947="1111",TH!M947="1111")),TH!D947,""),"")</f>
        <v/>
      </c>
      <c r="B947" s="11">
        <f t="shared" si="86"/>
        <v>5</v>
      </c>
      <c r="C947" s="111">
        <f t="shared" si="87"/>
        <v>42501</v>
      </c>
      <c r="D947" s="111" t="s">
        <v>711</v>
      </c>
      <c r="E947" s="106">
        <v>42501</v>
      </c>
      <c r="F947" s="110" t="s">
        <v>720</v>
      </c>
      <c r="G947" s="310" t="s">
        <v>705</v>
      </c>
      <c r="H947" s="4"/>
      <c r="I947" s="129"/>
      <c r="J947" s="129"/>
      <c r="K947" s="13">
        <v>2000</v>
      </c>
      <c r="L947" s="14" t="s">
        <v>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>
        <v>2</v>
      </c>
      <c r="AA947" s="198"/>
    </row>
    <row r="948" spans="1:29" ht="15.75" hidden="1" customHeight="1">
      <c r="A948" s="304" t="str">
        <f>IF(B948&lt;&gt;"",IF(AND(B948&gt;=_TM1,B948&lt;=_TM2,OR(TH!L948="1111",TH!M948="1111")),TH!D948,""),"")</f>
        <v/>
      </c>
      <c r="B948" s="11">
        <f t="shared" si="86"/>
        <v>5</v>
      </c>
      <c r="C948" s="111">
        <f t="shared" si="87"/>
        <v>42502</v>
      </c>
      <c r="D948" s="111" t="s">
        <v>711</v>
      </c>
      <c r="E948" s="106">
        <v>42502</v>
      </c>
      <c r="F948" s="110" t="s">
        <v>1530</v>
      </c>
      <c r="G948" s="310" t="s">
        <v>705</v>
      </c>
      <c r="H948" s="4" t="s">
        <v>718</v>
      </c>
      <c r="I948" s="129"/>
      <c r="J948" s="129"/>
      <c r="K948" s="13">
        <v>1409132</v>
      </c>
      <c r="L948" s="114" t="s">
        <v>59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hidden="1" customHeight="1">
      <c r="A949" s="304" t="str">
        <f>IF(B949&lt;&gt;"",IF(AND(B949&gt;=_TM1,B949&lt;=_TM2,OR(TH!L949="1111",TH!M949="1111")),TH!D949,""),"")</f>
        <v/>
      </c>
      <c r="B949" s="11">
        <f t="shared" si="86"/>
        <v>5</v>
      </c>
      <c r="C949" s="111">
        <f t="shared" si="87"/>
        <v>42502</v>
      </c>
      <c r="D949" s="111" t="s">
        <v>711</v>
      </c>
      <c r="E949" s="106">
        <v>42502</v>
      </c>
      <c r="F949" s="110" t="s">
        <v>1531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61</v>
      </c>
      <c r="M949" s="114" t="s">
        <v>24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hidden="1" customHeight="1">
      <c r="A950" s="304" t="str">
        <f>IF(B950&lt;&gt;"",IF(AND(B950&gt;=_TM1,B950&lt;=_TM2,OR(TH!L950="1111",TH!M950="1111")),TH!D950,""),"")</f>
        <v/>
      </c>
      <c r="B950" s="11">
        <f t="shared" si="86"/>
        <v>5</v>
      </c>
      <c r="C950" s="111">
        <f t="shared" si="87"/>
        <v>42502</v>
      </c>
      <c r="D950" s="111" t="s">
        <v>711</v>
      </c>
      <c r="E950" s="106">
        <v>42502</v>
      </c>
      <c r="F950" s="110" t="s">
        <v>1532</v>
      </c>
      <c r="G950" s="310" t="s">
        <v>705</v>
      </c>
      <c r="H950" s="4" t="s">
        <v>718</v>
      </c>
      <c r="I950" s="129"/>
      <c r="J950" s="129"/>
      <c r="K950" s="13">
        <v>1500000</v>
      </c>
      <c r="L950" s="114" t="s">
        <v>81</v>
      </c>
      <c r="M950" s="114" t="s">
        <v>61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/>
      <c r="AA950" s="198"/>
    </row>
    <row r="951" spans="1:29" ht="15.75" hidden="1" customHeight="1">
      <c r="A951" s="304" t="str">
        <f>IF(B951&lt;&gt;"",IF(AND(B951&gt;=_TM1,B951&lt;=_TM2,OR(TH!L951="1111",TH!M951="1111")),TH!D951,""),"")</f>
        <v/>
      </c>
      <c r="B951" s="11">
        <f t="shared" si="86"/>
        <v>5</v>
      </c>
      <c r="C951" s="111">
        <f t="shared" si="87"/>
        <v>42502</v>
      </c>
      <c r="D951" s="12" t="s">
        <v>1508</v>
      </c>
      <c r="E951" s="111">
        <v>42502</v>
      </c>
      <c r="F951" s="112" t="s">
        <v>350</v>
      </c>
      <c r="G951" s="306" t="s">
        <v>725</v>
      </c>
      <c r="H951" s="113" t="s">
        <v>316</v>
      </c>
      <c r="I951" s="129">
        <v>380</v>
      </c>
      <c r="J951" s="268">
        <v>7628.5</v>
      </c>
      <c r="K951" s="201">
        <f t="shared" ref="K951:K957" si="88">ROUND(I951*J951,0)</f>
        <v>2898830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hidden="1" customHeight="1">
      <c r="A952" s="304" t="str">
        <f>IF(B952&lt;&gt;"",IF(AND(B952&gt;=_TM1,B952&lt;=_TM2,OR(TH!L952="1111",TH!M952="1111")),TH!D952,""),"")</f>
        <v/>
      </c>
      <c r="B952" s="11">
        <f t="shared" si="86"/>
        <v>5</v>
      </c>
      <c r="C952" s="111">
        <f t="shared" si="87"/>
        <v>42502</v>
      </c>
      <c r="D952" s="12" t="s">
        <v>1508</v>
      </c>
      <c r="E952" s="111">
        <v>42502</v>
      </c>
      <c r="F952" s="112" t="s">
        <v>565</v>
      </c>
      <c r="G952" s="306" t="s">
        <v>725</v>
      </c>
      <c r="H952" s="113" t="s">
        <v>316</v>
      </c>
      <c r="I952" s="129">
        <v>1000</v>
      </c>
      <c r="J952" s="268">
        <v>11115</v>
      </c>
      <c r="K952" s="201">
        <f t="shared" si="88"/>
        <v>11115000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hidden="1" customHeight="1">
      <c r="A953" s="304" t="str">
        <f>IF(B953&lt;&gt;"",IF(AND(B953&gt;=_TM1,B953&lt;=_TM2,OR(TH!L953="1111",TH!M953="1111")),TH!D953,""),"")</f>
        <v/>
      </c>
      <c r="B953" s="11">
        <f t="shared" si="86"/>
        <v>5</v>
      </c>
      <c r="C953" s="111">
        <f t="shared" si="87"/>
        <v>42502</v>
      </c>
      <c r="D953" s="12" t="s">
        <v>1508</v>
      </c>
      <c r="E953" s="111">
        <v>42502</v>
      </c>
      <c r="F953" s="112" t="s">
        <v>1169</v>
      </c>
      <c r="G953" s="306" t="s">
        <v>725</v>
      </c>
      <c r="H953" s="113" t="s">
        <v>316</v>
      </c>
      <c r="I953" s="129">
        <v>1000</v>
      </c>
      <c r="J953" s="268">
        <v>507.3</v>
      </c>
      <c r="K953" s="201">
        <f t="shared" si="88"/>
        <v>507300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B953" s="198"/>
      <c r="AC953" s="198"/>
    </row>
    <row r="954" spans="1:29" ht="15.75" hidden="1" customHeight="1">
      <c r="A954" s="304" t="str">
        <f>IF(B954&lt;&gt;"",IF(AND(B954&gt;=_TM1,B954&lt;=_TM2,OR(TH!L954="1111",TH!M954="1111")),TH!D954,""),"")</f>
        <v/>
      </c>
      <c r="B954" s="11">
        <f t="shared" si="86"/>
        <v>5</v>
      </c>
      <c r="C954" s="111">
        <f t="shared" si="87"/>
        <v>42502</v>
      </c>
      <c r="D954" s="12" t="s">
        <v>1508</v>
      </c>
      <c r="E954" s="111">
        <v>42502</v>
      </c>
      <c r="F954" s="112" t="s">
        <v>1046</v>
      </c>
      <c r="G954" s="306" t="s">
        <v>725</v>
      </c>
      <c r="H954" s="113" t="s">
        <v>316</v>
      </c>
      <c r="I954" s="129">
        <v>1250</v>
      </c>
      <c r="J954" s="268">
        <v>30875</v>
      </c>
      <c r="K954" s="201">
        <f t="shared" si="88"/>
        <v>38593750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hidden="1" customHeight="1">
      <c r="A955" s="304" t="str">
        <f>IF(B955&lt;&gt;"",IF(AND(B955&gt;=_TM1,B955&lt;=_TM2,OR(TH!L955="1111",TH!M955="1111")),TH!D955,""),"")</f>
        <v/>
      </c>
      <c r="B955" s="11">
        <f t="shared" si="86"/>
        <v>5</v>
      </c>
      <c r="C955" s="111">
        <f t="shared" si="87"/>
        <v>42502</v>
      </c>
      <c r="D955" s="12" t="s">
        <v>1508</v>
      </c>
      <c r="E955" s="111">
        <v>42502</v>
      </c>
      <c r="F955" s="112" t="s">
        <v>1047</v>
      </c>
      <c r="G955" s="306" t="s">
        <v>725</v>
      </c>
      <c r="H955" s="113" t="s">
        <v>316</v>
      </c>
      <c r="I955" s="129">
        <v>1300</v>
      </c>
      <c r="J955" s="129">
        <v>30115</v>
      </c>
      <c r="K955" s="201">
        <f t="shared" si="88"/>
        <v>39149500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/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C955" s="198"/>
    </row>
    <row r="956" spans="1:29" ht="15.75" hidden="1" customHeight="1">
      <c r="A956" s="304" t="str">
        <f>IF(B956&lt;&gt;"",IF(AND(B956&gt;=_TM1,B956&lt;=_TM2,OR(TH!L956="1111",TH!M956="1111")),TH!D956,""),"")</f>
        <v/>
      </c>
      <c r="B956" s="11">
        <f t="shared" si="86"/>
        <v>5</v>
      </c>
      <c r="C956" s="111">
        <f t="shared" si="87"/>
        <v>42502</v>
      </c>
      <c r="D956" s="12" t="s">
        <v>1508</v>
      </c>
      <c r="E956" s="111">
        <v>42502</v>
      </c>
      <c r="F956" s="110" t="s">
        <v>322</v>
      </c>
      <c r="G956" s="306" t="s">
        <v>725</v>
      </c>
      <c r="H956" s="113" t="s">
        <v>316</v>
      </c>
      <c r="I956" s="129">
        <v>3900</v>
      </c>
      <c r="J956" s="129">
        <v>14250</v>
      </c>
      <c r="K956" s="201">
        <f t="shared" si="88"/>
        <v>55575000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/>
      </c>
      <c r="W956" s="24" t="str">
        <f>IF(AND(OR(LEFT(TH!L956,2)="15",LEFT(TH!M956,2)="15"),TK!$E$7=TH!F956),"x","")</f>
        <v>x</v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hidden="1" customHeight="1">
      <c r="A957" s="304" t="str">
        <f>IF(B957&lt;&gt;"",IF(AND(B957&gt;=_TM1,B957&lt;=_TM2,OR(TH!L957="1111",TH!M957="1111")),TH!D957,""),"")</f>
        <v/>
      </c>
      <c r="B957" s="11">
        <f t="shared" si="86"/>
        <v>5</v>
      </c>
      <c r="C957" s="111">
        <f t="shared" si="87"/>
        <v>42502</v>
      </c>
      <c r="D957" s="12" t="s">
        <v>1508</v>
      </c>
      <c r="E957" s="111">
        <v>42502</v>
      </c>
      <c r="F957" s="110" t="s">
        <v>321</v>
      </c>
      <c r="G957" s="306" t="s">
        <v>725</v>
      </c>
      <c r="H957" s="113" t="s">
        <v>316</v>
      </c>
      <c r="I957" s="129">
        <v>3500</v>
      </c>
      <c r="J957" s="268">
        <v>15675</v>
      </c>
      <c r="K957" s="201">
        <f t="shared" si="88"/>
        <v>54862500</v>
      </c>
      <c r="L957" s="202" t="s">
        <v>726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>x</v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 t="str">
        <f>IF(VLOOKUP(F957,NXT!$B$12:$B$973,1,0)=F957,"","x")</f>
        <v/>
      </c>
      <c r="AB957" s="198"/>
      <c r="AC957" s="198"/>
    </row>
    <row r="958" spans="1:29" ht="15.75" hidden="1" customHeight="1">
      <c r="A958" s="304" t="str">
        <f>IF(B958&lt;&gt;"",IF(AND(B958&gt;=_TM1,B958&lt;=_TM2,OR(TH!L958="1111",TH!M958="1111")),TH!D958,""),"")</f>
        <v/>
      </c>
      <c r="B958" s="11">
        <f t="shared" si="86"/>
        <v>5</v>
      </c>
      <c r="C958" s="111">
        <f t="shared" si="87"/>
        <v>42502</v>
      </c>
      <c r="D958" s="12" t="s">
        <v>1508</v>
      </c>
      <c r="E958" s="111">
        <v>42502</v>
      </c>
      <c r="F958" s="112" t="s">
        <v>332</v>
      </c>
      <c r="G958" s="306" t="s">
        <v>725</v>
      </c>
      <c r="H958" s="113" t="s">
        <v>316</v>
      </c>
      <c r="I958" s="129"/>
      <c r="J958" s="129"/>
      <c r="K958" s="201">
        <v>20270188</v>
      </c>
      <c r="L958" s="14" t="s">
        <v>9</v>
      </c>
      <c r="M958" s="202" t="s">
        <v>8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/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>
        <v>2</v>
      </c>
      <c r="AA958" s="198"/>
      <c r="AC958" s="198"/>
    </row>
    <row r="959" spans="1:29" ht="15.75" hidden="1" customHeight="1">
      <c r="A959" s="304" t="str">
        <f>IF(B959&lt;&gt;"",IF(AND(B959&gt;=_TM1,B959&lt;=_TM2,OR(TH!L959="1111",TH!M959="1111")),TH!D959,""),"")</f>
        <v/>
      </c>
      <c r="B959" s="11">
        <f t="shared" si="86"/>
        <v>5</v>
      </c>
      <c r="C959" s="111">
        <f t="shared" si="87"/>
        <v>42502</v>
      </c>
      <c r="D959" s="111" t="s">
        <v>2130</v>
      </c>
      <c r="E959" s="111">
        <v>42502</v>
      </c>
      <c r="F959" s="112" t="s">
        <v>490</v>
      </c>
      <c r="G959" s="310" t="s">
        <v>553</v>
      </c>
      <c r="H959" s="302" t="s">
        <v>495</v>
      </c>
      <c r="I959" s="129"/>
      <c r="J959" s="129"/>
      <c r="K959" s="201">
        <v>1000000</v>
      </c>
      <c r="L959" s="114" t="s">
        <v>45</v>
      </c>
      <c r="M959" s="114" t="s">
        <v>492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hidden="1" customHeight="1">
      <c r="A960" s="304" t="str">
        <f>IF(B960&lt;&gt;"",IF(AND(B960&gt;=_TM1,B960&lt;=_TM2,OR(TH!L960="1111",TH!M960="1111")),TH!D960,""),"")</f>
        <v/>
      </c>
      <c r="B960" s="11">
        <f t="shared" si="86"/>
        <v>5</v>
      </c>
      <c r="C960" s="111">
        <f t="shared" si="87"/>
        <v>42502</v>
      </c>
      <c r="D960" s="111" t="s">
        <v>2130</v>
      </c>
      <c r="E960" s="111">
        <v>42502</v>
      </c>
      <c r="F960" s="112" t="s">
        <v>491</v>
      </c>
      <c r="G960" s="310" t="s">
        <v>553</v>
      </c>
      <c r="H960" s="302" t="s">
        <v>495</v>
      </c>
      <c r="I960" s="129"/>
      <c r="J960" s="129"/>
      <c r="K960" s="201">
        <v>100000</v>
      </c>
      <c r="L960" s="114" t="s">
        <v>45</v>
      </c>
      <c r="M960" s="114" t="s">
        <v>278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>x</v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/>
    </row>
    <row r="961" spans="1:27" ht="15.75" hidden="1" customHeight="1">
      <c r="A961" s="304" t="str">
        <f>IF(B961&lt;&gt;"",IF(AND(B961&gt;=_TM1,B961&lt;=_TM2,OR(TH!L961="1111",TH!M961="1111")),TH!D961,""),"")</f>
        <v/>
      </c>
      <c r="B961" s="11">
        <f t="shared" si="86"/>
        <v>5</v>
      </c>
      <c r="C961" s="111">
        <f t="shared" si="87"/>
        <v>42502</v>
      </c>
      <c r="D961" s="111" t="s">
        <v>1471</v>
      </c>
      <c r="E961" s="111">
        <v>42502</v>
      </c>
      <c r="F961" s="112" t="s">
        <v>350</v>
      </c>
      <c r="G961" s="310" t="s">
        <v>554</v>
      </c>
      <c r="H961" s="266" t="s">
        <v>508</v>
      </c>
      <c r="I961" s="129">
        <v>380</v>
      </c>
      <c r="J961" s="129">
        <v>8030</v>
      </c>
      <c r="K961" s="201">
        <f>ROUND(I961*J961,0)</f>
        <v>3051400</v>
      </c>
      <c r="L961" s="114" t="s">
        <v>238</v>
      </c>
      <c r="M961" s="114" t="s">
        <v>162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hidden="1" customHeight="1">
      <c r="A962" s="304" t="str">
        <f>IF(B962&lt;&gt;"",IF(AND(B962&gt;=_TM1,B962&lt;=_TM2,OR(TH!L962="1111",TH!M962="1111")),TH!D962,""),"")</f>
        <v/>
      </c>
      <c r="B962" s="11">
        <f t="shared" si="86"/>
        <v>5</v>
      </c>
      <c r="C962" s="111">
        <f t="shared" si="87"/>
        <v>42502</v>
      </c>
      <c r="D962" s="111" t="s">
        <v>1471</v>
      </c>
      <c r="E962" s="111">
        <v>42502</v>
      </c>
      <c r="F962" s="112" t="s">
        <v>332</v>
      </c>
      <c r="G962" s="310" t="s">
        <v>554</v>
      </c>
      <c r="H962" s="266" t="s">
        <v>508</v>
      </c>
      <c r="I962" s="129"/>
      <c r="J962" s="129"/>
      <c r="K962" s="201">
        <v>305140</v>
      </c>
      <c r="L962" s="114" t="s">
        <v>238</v>
      </c>
      <c r="M962" s="114" t="s">
        <v>278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hidden="1" customHeight="1">
      <c r="A963" s="304" t="str">
        <f>IF(B963&lt;&gt;"",IF(AND(B963&gt;=_TM1,B963&lt;=_TM2,OR(TH!L963="1111",TH!M963="1111")),TH!D963,""),"")</f>
        <v/>
      </c>
      <c r="B963" s="11">
        <f t="shared" si="86"/>
        <v>5</v>
      </c>
      <c r="C963" s="111">
        <f t="shared" si="87"/>
        <v>42502</v>
      </c>
      <c r="D963" s="111" t="s">
        <v>1472</v>
      </c>
      <c r="E963" s="111">
        <v>42502</v>
      </c>
      <c r="F963" s="112" t="s">
        <v>496</v>
      </c>
      <c r="G963" s="310" t="s">
        <v>555</v>
      </c>
      <c r="H963" s="113" t="s">
        <v>499</v>
      </c>
      <c r="I963" s="129">
        <v>1097</v>
      </c>
      <c r="J963" s="129">
        <v>6519</v>
      </c>
      <c r="K963" s="201">
        <f>ROUND(I963*J963,0)</f>
        <v>7151343</v>
      </c>
      <c r="L963" s="114" t="s">
        <v>238</v>
      </c>
      <c r="M963" s="114" t="s">
        <v>162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hidden="1" customHeight="1">
      <c r="A964" s="304" t="str">
        <f>IF(B964&lt;&gt;"",IF(AND(B964&gt;=_TM1,B964&lt;=_TM2,OR(TH!L964="1111",TH!M964="1111")),TH!D964,""),"")</f>
        <v/>
      </c>
      <c r="B964" s="11">
        <f t="shared" si="86"/>
        <v>5</v>
      </c>
      <c r="C964" s="111">
        <f t="shared" si="87"/>
        <v>42502</v>
      </c>
      <c r="D964" s="111" t="s">
        <v>1472</v>
      </c>
      <c r="E964" s="111">
        <v>42502</v>
      </c>
      <c r="F964" s="112" t="s">
        <v>332</v>
      </c>
      <c r="G964" s="310" t="s">
        <v>555</v>
      </c>
      <c r="H964" s="113" t="s">
        <v>499</v>
      </c>
      <c r="I964" s="129"/>
      <c r="J964" s="129"/>
      <c r="K964" s="201">
        <v>715134</v>
      </c>
      <c r="L964" s="114" t="s">
        <v>238</v>
      </c>
      <c r="M964" s="114" t="s">
        <v>278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/>
      <c r="AA964" s="198" t="str">
        <f>IF(VLOOKUP(H964,DS_131,1,0)=H964,"","x")</f>
        <v/>
      </c>
    </row>
    <row r="965" spans="1:27" ht="15.75" hidden="1" customHeight="1">
      <c r="A965" s="304" t="str">
        <f>IF(B965&lt;&gt;"",IF(AND(B965&gt;=_TM1,B965&lt;=_TM2,OR(TH!L965="1111",TH!M965="1111")),TH!D965,""),"")</f>
        <v/>
      </c>
      <c r="B965" s="11">
        <f t="shared" si="86"/>
        <v>5</v>
      </c>
      <c r="C965" s="111">
        <f t="shared" si="87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129">
        <v>36</v>
      </c>
      <c r="J965" s="129">
        <v>16775.099999999999</v>
      </c>
      <c r="K965" s="201">
        <f t="shared" ref="K965:K1028" si="89">ROUND(I965*J965,0)</f>
        <v>603904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hidden="1" customHeight="1">
      <c r="A966" s="304" t="str">
        <f>IF(B966&lt;&gt;"",IF(AND(B966&gt;=_TM1,B966&lt;=_TM2,OR(TH!L966="1111",TH!M966="1111")),TH!D966,""),"")</f>
        <v/>
      </c>
      <c r="B966" s="11">
        <f t="shared" si="86"/>
        <v>5</v>
      </c>
      <c r="C966" s="111">
        <f t="shared" si="87"/>
        <v>42505</v>
      </c>
      <c r="D966" s="12" t="s">
        <v>1509</v>
      </c>
      <c r="E966" s="111">
        <v>42505</v>
      </c>
      <c r="F966" s="110" t="s">
        <v>396</v>
      </c>
      <c r="G966" s="306" t="s">
        <v>724</v>
      </c>
      <c r="H966" s="113" t="s">
        <v>316</v>
      </c>
      <c r="I966" s="267">
        <v>54</v>
      </c>
      <c r="J966" s="129">
        <v>16775.099999999999</v>
      </c>
      <c r="K966" s="201">
        <f t="shared" si="89"/>
        <v>905855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hidden="1" customHeight="1">
      <c r="A967" s="304" t="str">
        <f>IF(B967&lt;&gt;"",IF(AND(B967&gt;=_TM1,B967&lt;=_TM2,OR(TH!L967="1111",TH!M967="1111")),TH!D967,""),"")</f>
        <v/>
      </c>
      <c r="B967" s="11">
        <f t="shared" si="86"/>
        <v>5</v>
      </c>
      <c r="C967" s="111">
        <f t="shared" si="87"/>
        <v>42505</v>
      </c>
      <c r="D967" s="12" t="s">
        <v>1509</v>
      </c>
      <c r="E967" s="111">
        <v>42505</v>
      </c>
      <c r="F967" s="110" t="s">
        <v>420</v>
      </c>
      <c r="G967" s="306" t="s">
        <v>724</v>
      </c>
      <c r="H967" s="113" t="s">
        <v>316</v>
      </c>
      <c r="I967" s="267">
        <v>16</v>
      </c>
      <c r="J967" s="129">
        <v>44169.3</v>
      </c>
      <c r="K967" s="201">
        <f t="shared" si="89"/>
        <v>706709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hidden="1" customHeight="1">
      <c r="A968" s="304" t="str">
        <f>IF(B968&lt;&gt;"",IF(AND(B968&gt;=_TM1,B968&lt;=_TM2,OR(TH!L968="1111",TH!M968="1111")),TH!D968,""),"")</f>
        <v/>
      </c>
      <c r="B968" s="11">
        <f t="shared" si="86"/>
        <v>5</v>
      </c>
      <c r="C968" s="111">
        <f t="shared" si="87"/>
        <v>42505</v>
      </c>
      <c r="D968" s="12" t="s">
        <v>1509</v>
      </c>
      <c r="E968" s="111">
        <v>42505</v>
      </c>
      <c r="F968" s="110" t="s">
        <v>422</v>
      </c>
      <c r="G968" s="306" t="s">
        <v>724</v>
      </c>
      <c r="H968" s="113" t="s">
        <v>316</v>
      </c>
      <c r="I968" s="129">
        <v>10</v>
      </c>
      <c r="J968" s="129">
        <v>29326.5</v>
      </c>
      <c r="K968" s="201">
        <f t="shared" si="89"/>
        <v>293265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hidden="1" customHeight="1">
      <c r="A969" s="304" t="str">
        <f>IF(B969&lt;&gt;"",IF(AND(B969&gt;=_TM1,B969&lt;=_TM2,OR(TH!L969="1111",TH!M969="1111")),TH!D969,""),"")</f>
        <v/>
      </c>
      <c r="B969" s="11">
        <f t="shared" si="86"/>
        <v>5</v>
      </c>
      <c r="C969" s="111">
        <f t="shared" si="87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12</v>
      </c>
      <c r="J969" s="129">
        <v>31880.1</v>
      </c>
      <c r="K969" s="201">
        <f t="shared" si="89"/>
        <v>382561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hidden="1" customHeight="1">
      <c r="A970" s="304" t="str">
        <f>IF(B970&lt;&gt;"",IF(AND(B970&gt;=_TM1,B970&lt;=_TM2,OR(TH!L970="1111",TH!M970="1111")),TH!D970,""),"")</f>
        <v/>
      </c>
      <c r="B970" s="11">
        <f t="shared" si="86"/>
        <v>5</v>
      </c>
      <c r="C970" s="111">
        <f t="shared" si="87"/>
        <v>42505</v>
      </c>
      <c r="D970" s="12" t="s">
        <v>1509</v>
      </c>
      <c r="E970" s="111">
        <v>42505</v>
      </c>
      <c r="F970" s="112" t="s">
        <v>382</v>
      </c>
      <c r="G970" s="306" t="s">
        <v>724</v>
      </c>
      <c r="H970" s="113" t="s">
        <v>316</v>
      </c>
      <c r="I970" s="129">
        <v>48</v>
      </c>
      <c r="J970" s="129">
        <v>28843.9</v>
      </c>
      <c r="K970" s="201">
        <f t="shared" si="89"/>
        <v>1384507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hidden="1" customHeight="1">
      <c r="A971" s="304" t="str">
        <f>IF(B971&lt;&gt;"",IF(AND(B971&gt;=_TM1,B971&lt;=_TM2,OR(TH!L971="1111",TH!M971="1111")),TH!D971,""),"")</f>
        <v/>
      </c>
      <c r="B971" s="11">
        <f t="shared" si="86"/>
        <v>5</v>
      </c>
      <c r="C971" s="111">
        <f t="shared" si="87"/>
        <v>42505</v>
      </c>
      <c r="D971" s="12" t="s">
        <v>1509</v>
      </c>
      <c r="E971" s="111">
        <v>42505</v>
      </c>
      <c r="F971" s="15" t="s">
        <v>423</v>
      </c>
      <c r="G971" s="306" t="s">
        <v>724</v>
      </c>
      <c r="H971" s="113" t="s">
        <v>316</v>
      </c>
      <c r="I971" s="129">
        <v>36</v>
      </c>
      <c r="J971" s="129">
        <v>32901.35</v>
      </c>
      <c r="K971" s="201">
        <f t="shared" si="89"/>
        <v>1184449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hidden="1" customHeight="1">
      <c r="A972" s="304" t="str">
        <f>IF(B972&lt;&gt;"",IF(AND(B972&gt;=_TM1,B972&lt;=_TM2,OR(TH!L972="1111",TH!M972="1111")),TH!D972,""),"")</f>
        <v/>
      </c>
      <c r="B972" s="11">
        <f t="shared" si="86"/>
        <v>5</v>
      </c>
      <c r="C972" s="111">
        <f t="shared" si="87"/>
        <v>42505</v>
      </c>
      <c r="D972" s="12" t="s">
        <v>1509</v>
      </c>
      <c r="E972" s="111">
        <v>42505</v>
      </c>
      <c r="F972" s="110" t="s">
        <v>424</v>
      </c>
      <c r="G972" s="306" t="s">
        <v>724</v>
      </c>
      <c r="H972" s="113" t="s">
        <v>316</v>
      </c>
      <c r="I972" s="129">
        <v>48</v>
      </c>
      <c r="J972" s="129">
        <v>37190.6</v>
      </c>
      <c r="K972" s="201">
        <f t="shared" si="89"/>
        <v>1785149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hidden="1" customHeight="1">
      <c r="A973" s="304" t="str">
        <f>IF(B973&lt;&gt;"",IF(AND(B973&gt;=_TM1,B973&lt;=_TM2,OR(TH!L973="1111",TH!M973="1111")),TH!D973,""),"")</f>
        <v/>
      </c>
      <c r="B973" s="11">
        <f t="shared" si="86"/>
        <v>5</v>
      </c>
      <c r="C973" s="111">
        <f t="shared" si="87"/>
        <v>42505</v>
      </c>
      <c r="D973" s="12" t="s">
        <v>1509</v>
      </c>
      <c r="E973" s="111">
        <v>42505</v>
      </c>
      <c r="F973" s="110" t="s">
        <v>423</v>
      </c>
      <c r="G973" s="306" t="s">
        <v>724</v>
      </c>
      <c r="H973" s="113" t="s">
        <v>316</v>
      </c>
      <c r="I973" s="129">
        <v>12</v>
      </c>
      <c r="J973" s="129">
        <v>36365.050000000003</v>
      </c>
      <c r="K973" s="201">
        <f t="shared" si="89"/>
        <v>436381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hidden="1" customHeight="1">
      <c r="A974" s="304" t="str">
        <f>IF(B974&lt;&gt;"",IF(AND(B974&gt;=_TM1,B974&lt;=_TM2,OR(TH!L974="1111",TH!M974="1111")),TH!D974,""),"")</f>
        <v/>
      </c>
      <c r="B974" s="11">
        <f t="shared" si="86"/>
        <v>5</v>
      </c>
      <c r="C974" s="111">
        <f t="shared" si="87"/>
        <v>42505</v>
      </c>
      <c r="D974" s="12" t="s">
        <v>1509</v>
      </c>
      <c r="E974" s="111">
        <v>42505</v>
      </c>
      <c r="F974" s="110" t="s">
        <v>431</v>
      </c>
      <c r="G974" s="306" t="s">
        <v>724</v>
      </c>
      <c r="H974" s="113" t="s">
        <v>316</v>
      </c>
      <c r="I974" s="129">
        <v>24</v>
      </c>
      <c r="J974" s="129">
        <v>35369.449999999997</v>
      </c>
      <c r="K974" s="201">
        <f t="shared" si="89"/>
        <v>848867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hidden="1" customHeight="1">
      <c r="A975" s="304" t="str">
        <f>IF(B975&lt;&gt;"",IF(AND(B975&gt;=_TM1,B975&lt;=_TM2,OR(TH!L975="1111",TH!M975="1111")),TH!D975,""),"")</f>
        <v/>
      </c>
      <c r="B975" s="11">
        <f t="shared" si="86"/>
        <v>5</v>
      </c>
      <c r="C975" s="111">
        <f t="shared" si="87"/>
        <v>42505</v>
      </c>
      <c r="D975" s="12" t="s">
        <v>1509</v>
      </c>
      <c r="E975" s="111">
        <v>42505</v>
      </c>
      <c r="F975" s="110" t="s">
        <v>568</v>
      </c>
      <c r="G975" s="306" t="s">
        <v>724</v>
      </c>
      <c r="H975" s="113" t="s">
        <v>316</v>
      </c>
      <c r="I975" s="129">
        <v>12</v>
      </c>
      <c r="J975" s="129">
        <v>14380.15</v>
      </c>
      <c r="K975" s="201">
        <f t="shared" si="89"/>
        <v>172562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hidden="1" customHeight="1">
      <c r="A976" s="304" t="str">
        <f>IF(B976&lt;&gt;"",IF(AND(B976&gt;=_TM1,B976&lt;=_TM2,OR(TH!L976="1111",TH!M976="1111")),TH!D976,""),"")</f>
        <v/>
      </c>
      <c r="B976" s="11">
        <f t="shared" si="86"/>
        <v>5</v>
      </c>
      <c r="C976" s="111">
        <f t="shared" si="87"/>
        <v>42505</v>
      </c>
      <c r="D976" s="12" t="s">
        <v>1509</v>
      </c>
      <c r="E976" s="111">
        <v>42505</v>
      </c>
      <c r="F976" s="15" t="s">
        <v>568</v>
      </c>
      <c r="G976" s="306" t="s">
        <v>724</v>
      </c>
      <c r="H976" s="113" t="s">
        <v>316</v>
      </c>
      <c r="I976" s="129">
        <v>24</v>
      </c>
      <c r="J976" s="129">
        <v>14380.15</v>
      </c>
      <c r="K976" s="201">
        <f t="shared" si="89"/>
        <v>345124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hidden="1" customHeight="1">
      <c r="A977" s="304" t="str">
        <f>IF(B977&lt;&gt;"",IF(AND(B977&gt;=_TM1,B977&lt;=_TM2,OR(TH!L977="1111",TH!M977="1111")),TH!D977,""),"")</f>
        <v/>
      </c>
      <c r="B977" s="11">
        <f t="shared" si="86"/>
        <v>5</v>
      </c>
      <c r="C977" s="111">
        <f t="shared" si="87"/>
        <v>42505</v>
      </c>
      <c r="D977" s="12" t="s">
        <v>1510</v>
      </c>
      <c r="E977" s="111">
        <v>42505</v>
      </c>
      <c r="F977" s="15" t="s">
        <v>421</v>
      </c>
      <c r="G977" s="306" t="s">
        <v>724</v>
      </c>
      <c r="H977" s="113" t="s">
        <v>316</v>
      </c>
      <c r="I977" s="129">
        <v>10</v>
      </c>
      <c r="J977" s="129">
        <v>23940</v>
      </c>
      <c r="K977" s="201">
        <f t="shared" si="89"/>
        <v>239400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hidden="1" customHeight="1">
      <c r="A978" s="304" t="str">
        <f>IF(B978&lt;&gt;"",IF(AND(B978&gt;=_TM1,B978&lt;=_TM2,OR(TH!L978="1111",TH!M978="1111")),TH!D978,""),"")</f>
        <v/>
      </c>
      <c r="B978" s="11">
        <f t="shared" si="86"/>
        <v>5</v>
      </c>
      <c r="C978" s="111">
        <f t="shared" si="87"/>
        <v>42505</v>
      </c>
      <c r="D978" s="12" t="s">
        <v>1510</v>
      </c>
      <c r="E978" s="111">
        <v>42505</v>
      </c>
      <c r="F978" s="110" t="s">
        <v>396</v>
      </c>
      <c r="G978" s="306" t="s">
        <v>724</v>
      </c>
      <c r="H978" s="113" t="s">
        <v>316</v>
      </c>
      <c r="I978" s="129">
        <v>34</v>
      </c>
      <c r="J978" s="129">
        <v>16775.099999999999</v>
      </c>
      <c r="K978" s="201">
        <f t="shared" si="89"/>
        <v>570353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hidden="1" customHeight="1">
      <c r="A979" s="304" t="str">
        <f>IF(B979&lt;&gt;"",IF(AND(B979&gt;=_TM1,B979&lt;=_TM2,OR(TH!L979="1111",TH!M979="1111")),TH!D979,""),"")</f>
        <v/>
      </c>
      <c r="B979" s="11">
        <f t="shared" si="86"/>
        <v>5</v>
      </c>
      <c r="C979" s="111">
        <f t="shared" si="87"/>
        <v>42505</v>
      </c>
      <c r="D979" s="12" t="s">
        <v>1510</v>
      </c>
      <c r="E979" s="111">
        <v>42505</v>
      </c>
      <c r="F979" s="112" t="s">
        <v>569</v>
      </c>
      <c r="G979" s="306" t="s">
        <v>724</v>
      </c>
      <c r="H979" s="113" t="s">
        <v>316</v>
      </c>
      <c r="I979" s="129">
        <v>24</v>
      </c>
      <c r="J979" s="129">
        <v>19758.099999999999</v>
      </c>
      <c r="K979" s="201">
        <f t="shared" si="89"/>
        <v>474194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hidden="1" customHeight="1">
      <c r="A980" s="304" t="str">
        <f>IF(B980&lt;&gt;"",IF(AND(B980&gt;=_TM1,B980&lt;=_TM2,OR(TH!L980="1111",TH!M980="1111")),TH!D980,""),"")</f>
        <v/>
      </c>
      <c r="B980" s="11">
        <f t="shared" si="86"/>
        <v>5</v>
      </c>
      <c r="C980" s="111">
        <f t="shared" si="87"/>
        <v>42505</v>
      </c>
      <c r="D980" s="12" t="s">
        <v>1510</v>
      </c>
      <c r="E980" s="111">
        <v>42505</v>
      </c>
      <c r="F980" s="112" t="s">
        <v>427</v>
      </c>
      <c r="G980" s="306" t="s">
        <v>724</v>
      </c>
      <c r="H980" s="113" t="s">
        <v>316</v>
      </c>
      <c r="I980" s="129">
        <v>12</v>
      </c>
      <c r="J980" s="129">
        <v>21084.3</v>
      </c>
      <c r="K980" s="201">
        <f t="shared" si="89"/>
        <v>253012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hidden="1" customHeight="1">
      <c r="A981" s="304" t="str">
        <f>IF(B981&lt;&gt;"",IF(AND(B981&gt;=_TM1,B981&lt;=_TM2,OR(TH!L981="1111",TH!M981="1111")),TH!D981,""),"")</f>
        <v/>
      </c>
      <c r="B981" s="11">
        <f t="shared" si="86"/>
        <v>5</v>
      </c>
      <c r="C981" s="111">
        <f t="shared" si="87"/>
        <v>42505</v>
      </c>
      <c r="D981" s="12" t="s">
        <v>1510</v>
      </c>
      <c r="E981" s="111">
        <v>42505</v>
      </c>
      <c r="F981" s="110" t="s">
        <v>570</v>
      </c>
      <c r="G981" s="306" t="s">
        <v>724</v>
      </c>
      <c r="H981" s="113" t="s">
        <v>316</v>
      </c>
      <c r="I981" s="129">
        <v>4</v>
      </c>
      <c r="J981" s="129">
        <v>29852.799999999999</v>
      </c>
      <c r="K981" s="201">
        <f t="shared" si="89"/>
        <v>119411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hidden="1" customHeight="1">
      <c r="A982" s="304" t="str">
        <f>IF(B982&lt;&gt;"",IF(AND(B982&gt;=_TM1,B982&lt;=_TM2,OR(TH!L982="1111",TH!M982="1111")),TH!D982,""),"")</f>
        <v/>
      </c>
      <c r="B982" s="11">
        <f t="shared" si="86"/>
        <v>5</v>
      </c>
      <c r="C982" s="111">
        <f t="shared" si="87"/>
        <v>42505</v>
      </c>
      <c r="D982" s="12" t="s">
        <v>1510</v>
      </c>
      <c r="E982" s="111">
        <v>42505</v>
      </c>
      <c r="F982" s="112" t="s">
        <v>432</v>
      </c>
      <c r="G982" s="306" t="s">
        <v>724</v>
      </c>
      <c r="H982" s="113" t="s">
        <v>316</v>
      </c>
      <c r="I982" s="129">
        <v>48</v>
      </c>
      <c r="J982" s="129">
        <v>9230.2000000000007</v>
      </c>
      <c r="K982" s="201">
        <f t="shared" si="89"/>
        <v>443050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hidden="1" customHeight="1">
      <c r="A983" s="304" t="str">
        <f>IF(B983&lt;&gt;"",IF(AND(B983&gt;=_TM1,B983&lt;=_TM2,OR(TH!L983="1111",TH!M983="1111")),TH!D983,""),"")</f>
        <v/>
      </c>
      <c r="B983" s="11">
        <f t="shared" si="86"/>
        <v>5</v>
      </c>
      <c r="C983" s="111">
        <f t="shared" si="87"/>
        <v>42505</v>
      </c>
      <c r="D983" s="12" t="s">
        <v>1510</v>
      </c>
      <c r="E983" s="111">
        <v>42505</v>
      </c>
      <c r="F983" s="112" t="s">
        <v>428</v>
      </c>
      <c r="G983" s="306" t="s">
        <v>724</v>
      </c>
      <c r="H983" s="113" t="s">
        <v>316</v>
      </c>
      <c r="I983" s="129">
        <v>24</v>
      </c>
      <c r="J983" s="129">
        <v>45505</v>
      </c>
      <c r="K983" s="201">
        <f t="shared" si="89"/>
        <v>1092120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hidden="1" customHeight="1">
      <c r="A984" s="304" t="str">
        <f>IF(B984&lt;&gt;"",IF(AND(B984&gt;=_TM1,B984&lt;=_TM2,OR(TH!L984="1111",TH!M984="1111")),TH!D984,""),"")</f>
        <v/>
      </c>
      <c r="B984" s="11">
        <f t="shared" ref="B984:B1047" si="90">IF(C984&lt;&gt;"",MONTH(C984),"")</f>
        <v>5</v>
      </c>
      <c r="C984" s="111">
        <f t="shared" ref="C984:C1047" si="91">E984</f>
        <v>42505</v>
      </c>
      <c r="D984" s="12" t="s">
        <v>1510</v>
      </c>
      <c r="E984" s="111">
        <v>42505</v>
      </c>
      <c r="F984" s="112" t="s">
        <v>430</v>
      </c>
      <c r="G984" s="306" t="s">
        <v>724</v>
      </c>
      <c r="H984" s="113" t="s">
        <v>316</v>
      </c>
      <c r="I984" s="129">
        <v>24</v>
      </c>
      <c r="J984" s="129">
        <v>45873.599999999999</v>
      </c>
      <c r="K984" s="201">
        <f t="shared" si="89"/>
        <v>1100966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hidden="1" customHeight="1">
      <c r="A985" s="304" t="str">
        <f>IF(B985&lt;&gt;"",IF(AND(B985&gt;=_TM1,B985&lt;=_TM2,OR(TH!L985="1111",TH!M985="1111")),TH!D985,""),"")</f>
        <v/>
      </c>
      <c r="B985" s="11">
        <f t="shared" si="90"/>
        <v>5</v>
      </c>
      <c r="C985" s="111">
        <f t="shared" si="91"/>
        <v>42505</v>
      </c>
      <c r="D985" s="12" t="s">
        <v>1510</v>
      </c>
      <c r="E985" s="111">
        <v>42505</v>
      </c>
      <c r="F985" s="112" t="s">
        <v>575</v>
      </c>
      <c r="G985" s="306" t="s">
        <v>724</v>
      </c>
      <c r="H985" s="113" t="s">
        <v>316</v>
      </c>
      <c r="I985" s="129">
        <v>12</v>
      </c>
      <c r="J985" s="129">
        <v>14160.7</v>
      </c>
      <c r="K985" s="201">
        <f t="shared" si="89"/>
        <v>169928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hidden="1" customHeight="1">
      <c r="A986" s="304" t="str">
        <f>IF(B986&lt;&gt;"",IF(AND(B986&gt;=_TM1,B986&lt;=_TM2,OR(TH!L986="1111",TH!M986="1111")),TH!D986,""),"")</f>
        <v/>
      </c>
      <c r="B986" s="11">
        <f t="shared" si="90"/>
        <v>5</v>
      </c>
      <c r="C986" s="111">
        <f t="shared" si="91"/>
        <v>42505</v>
      </c>
      <c r="D986" s="12" t="s">
        <v>1510</v>
      </c>
      <c r="E986" s="111">
        <v>42505</v>
      </c>
      <c r="F986" s="112" t="s">
        <v>418</v>
      </c>
      <c r="G986" s="306" t="s">
        <v>724</v>
      </c>
      <c r="H986" s="113" t="s">
        <v>316</v>
      </c>
      <c r="I986" s="129">
        <v>36</v>
      </c>
      <c r="J986" s="129">
        <v>16584.150000000001</v>
      </c>
      <c r="K986" s="201">
        <f t="shared" si="89"/>
        <v>597029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hidden="1" customHeight="1">
      <c r="A987" s="304" t="str">
        <f>IF(B987&lt;&gt;"",IF(AND(B987&gt;=_TM1,B987&lt;=_TM2,OR(TH!L987="1111",TH!M987="1111")),TH!D987,""),"")</f>
        <v/>
      </c>
      <c r="B987" s="11">
        <f t="shared" si="90"/>
        <v>5</v>
      </c>
      <c r="C987" s="111">
        <f t="shared" si="91"/>
        <v>42505</v>
      </c>
      <c r="D987" s="12" t="s">
        <v>1510</v>
      </c>
      <c r="E987" s="111">
        <v>42505</v>
      </c>
      <c r="F987" s="112" t="s">
        <v>580</v>
      </c>
      <c r="G987" s="306" t="s">
        <v>724</v>
      </c>
      <c r="H987" s="113" t="s">
        <v>316</v>
      </c>
      <c r="I987" s="129">
        <v>24</v>
      </c>
      <c r="J987" s="129">
        <v>17395.45</v>
      </c>
      <c r="K987" s="201">
        <f t="shared" si="89"/>
        <v>417491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hidden="1" customHeight="1">
      <c r="A988" s="304" t="str">
        <f>IF(B988&lt;&gt;"",IF(AND(B988&gt;=_TM1,B988&lt;=_TM2,OR(TH!L988="1111",TH!M988="1111")),TH!D988,""),"")</f>
        <v/>
      </c>
      <c r="B988" s="11">
        <f t="shared" si="90"/>
        <v>5</v>
      </c>
      <c r="C988" s="111">
        <f t="shared" si="91"/>
        <v>42505</v>
      </c>
      <c r="D988" s="12" t="s">
        <v>1510</v>
      </c>
      <c r="E988" s="111">
        <v>42505</v>
      </c>
      <c r="F988" s="112" t="s">
        <v>581</v>
      </c>
      <c r="G988" s="306" t="s">
        <v>724</v>
      </c>
      <c r="H988" s="113" t="s">
        <v>316</v>
      </c>
      <c r="I988" s="129">
        <v>12</v>
      </c>
      <c r="J988" s="129">
        <v>21128</v>
      </c>
      <c r="K988" s="201">
        <f t="shared" si="89"/>
        <v>253536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hidden="1" customHeight="1">
      <c r="A989" s="304" t="str">
        <f>IF(B989&lt;&gt;"",IF(AND(B989&gt;=_TM1,B989&lt;=_TM2,OR(TH!L989="1111",TH!M989="1111")),TH!D989,""),"")</f>
        <v/>
      </c>
      <c r="B989" s="11">
        <f t="shared" si="90"/>
        <v>5</v>
      </c>
      <c r="C989" s="111">
        <f t="shared" si="91"/>
        <v>42505</v>
      </c>
      <c r="D989" s="12" t="s">
        <v>1511</v>
      </c>
      <c r="E989" s="111">
        <v>42505</v>
      </c>
      <c r="F989" s="112" t="s">
        <v>433</v>
      </c>
      <c r="G989" s="306" t="s">
        <v>724</v>
      </c>
      <c r="H989" s="113" t="s">
        <v>316</v>
      </c>
      <c r="I989" s="130">
        <v>72</v>
      </c>
      <c r="J989" s="130">
        <v>12654</v>
      </c>
      <c r="K989" s="201">
        <f t="shared" si="89"/>
        <v>911088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hidden="1" customHeight="1">
      <c r="A990" s="304" t="str">
        <f>IF(B990&lt;&gt;"",IF(AND(B990&gt;=_TM1,B990&lt;=_TM2,OR(TH!L990="1111",TH!M990="1111")),TH!D990,""),"")</f>
        <v/>
      </c>
      <c r="B990" s="11">
        <f t="shared" si="90"/>
        <v>5</v>
      </c>
      <c r="C990" s="111">
        <f t="shared" si="91"/>
        <v>42505</v>
      </c>
      <c r="D990" s="12" t="s">
        <v>1511</v>
      </c>
      <c r="E990" s="111">
        <v>42505</v>
      </c>
      <c r="F990" s="112" t="s">
        <v>582</v>
      </c>
      <c r="G990" s="306" t="s">
        <v>724</v>
      </c>
      <c r="H990" s="113" t="s">
        <v>316</v>
      </c>
      <c r="I990" s="129">
        <v>24</v>
      </c>
      <c r="J990" s="129">
        <v>8923.35</v>
      </c>
      <c r="K990" s="201">
        <f t="shared" si="89"/>
        <v>214160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hidden="1" customHeight="1">
      <c r="A991" s="304" t="str">
        <f>IF(B991&lt;&gt;"",IF(AND(B991&gt;=_TM1,B991&lt;=_TM2,OR(TH!L991="1111",TH!M991="1111")),TH!D991,""),"")</f>
        <v/>
      </c>
      <c r="B991" s="11">
        <f t="shared" si="90"/>
        <v>5</v>
      </c>
      <c r="C991" s="111">
        <f t="shared" si="91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9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hidden="1" customHeight="1">
      <c r="A992" s="304" t="str">
        <f>IF(B992&lt;&gt;"",IF(AND(B992&gt;=_TM1,B992&lt;=_TM2,OR(TH!L992="1111",TH!M992="1111")),TH!D992,""),"")</f>
        <v/>
      </c>
      <c r="B992" s="11">
        <f t="shared" si="90"/>
        <v>5</v>
      </c>
      <c r="C992" s="111">
        <f t="shared" si="91"/>
        <v>42505</v>
      </c>
      <c r="D992" s="12" t="s">
        <v>1511</v>
      </c>
      <c r="E992" s="111">
        <v>42505</v>
      </c>
      <c r="F992" s="112" t="s">
        <v>583</v>
      </c>
      <c r="G992" s="306" t="s">
        <v>724</v>
      </c>
      <c r="H992" s="113" t="s">
        <v>316</v>
      </c>
      <c r="I992" s="129">
        <v>10</v>
      </c>
      <c r="J992" s="129">
        <v>43187.95</v>
      </c>
      <c r="K992" s="201">
        <f t="shared" si="89"/>
        <v>431880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hidden="1" customHeight="1">
      <c r="A993" s="304" t="str">
        <f>IF(B993&lt;&gt;"",IF(AND(B993&gt;=_TM1,B993&lt;=_TM2,OR(TH!L993="1111",TH!M993="1111")),TH!D993,""),"")</f>
        <v/>
      </c>
      <c r="B993" s="11">
        <f t="shared" si="90"/>
        <v>5</v>
      </c>
      <c r="C993" s="111">
        <f t="shared" si="91"/>
        <v>42505</v>
      </c>
      <c r="D993" s="12" t="s">
        <v>1511</v>
      </c>
      <c r="E993" s="111">
        <v>42505</v>
      </c>
      <c r="F993" s="112" t="s">
        <v>396</v>
      </c>
      <c r="G993" s="306" t="s">
        <v>724</v>
      </c>
      <c r="H993" s="113" t="s">
        <v>316</v>
      </c>
      <c r="I993" s="129">
        <v>32</v>
      </c>
      <c r="J993" s="129">
        <v>16775.099999999999</v>
      </c>
      <c r="K993" s="201">
        <f t="shared" si="89"/>
        <v>536803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hidden="1" customHeight="1">
      <c r="A994" s="304" t="str">
        <f>IF(B994&lt;&gt;"",IF(AND(B994&gt;=_TM1,B994&lt;=_TM2,OR(TH!L994="1111",TH!M994="1111")),TH!D994,""),"")</f>
        <v/>
      </c>
      <c r="B994" s="11">
        <f t="shared" si="90"/>
        <v>5</v>
      </c>
      <c r="C994" s="111">
        <f t="shared" si="91"/>
        <v>42505</v>
      </c>
      <c r="D994" s="12" t="s">
        <v>1511</v>
      </c>
      <c r="E994" s="111">
        <v>42505</v>
      </c>
      <c r="F994" s="15" t="s">
        <v>584</v>
      </c>
      <c r="G994" s="306" t="s">
        <v>724</v>
      </c>
      <c r="H994" s="113" t="s">
        <v>316</v>
      </c>
      <c r="I994" s="129">
        <v>8</v>
      </c>
      <c r="J994" s="129">
        <v>48550.7</v>
      </c>
      <c r="K994" s="201">
        <f t="shared" si="89"/>
        <v>388406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hidden="1" customHeight="1">
      <c r="A995" s="304" t="str">
        <f>IF(B995&lt;&gt;"",IF(AND(B995&gt;=_TM1,B995&lt;=_TM2,OR(TH!L995="1111",TH!M995="1111")),TH!D995,""),"")</f>
        <v/>
      </c>
      <c r="B995" s="11">
        <f t="shared" si="90"/>
        <v>5</v>
      </c>
      <c r="C995" s="111">
        <f t="shared" si="91"/>
        <v>42505</v>
      </c>
      <c r="D995" s="12" t="s">
        <v>1511</v>
      </c>
      <c r="E995" s="111">
        <v>42505</v>
      </c>
      <c r="F995" s="15" t="s">
        <v>585</v>
      </c>
      <c r="G995" s="306" t="s">
        <v>724</v>
      </c>
      <c r="H995" s="113" t="s">
        <v>316</v>
      </c>
      <c r="I995" s="129">
        <v>12</v>
      </c>
      <c r="J995" s="129">
        <v>22634.7</v>
      </c>
      <c r="K995" s="201">
        <f t="shared" si="89"/>
        <v>271616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hidden="1" customHeight="1">
      <c r="A996" s="304" t="str">
        <f>IF(B996&lt;&gt;"",IF(AND(B996&gt;=_TM1,B996&lt;=_TM2,OR(TH!L996="1111",TH!M996="1111")),TH!D996,""),"")</f>
        <v/>
      </c>
      <c r="B996" s="11">
        <f t="shared" si="90"/>
        <v>5</v>
      </c>
      <c r="C996" s="111">
        <f t="shared" si="91"/>
        <v>42505</v>
      </c>
      <c r="D996" s="12" t="s">
        <v>1511</v>
      </c>
      <c r="E996" s="111">
        <v>42505</v>
      </c>
      <c r="F996" s="15" t="s">
        <v>586</v>
      </c>
      <c r="G996" s="306" t="s">
        <v>724</v>
      </c>
      <c r="H996" s="113" t="s">
        <v>316</v>
      </c>
      <c r="I996" s="129">
        <v>12</v>
      </c>
      <c r="J996" s="129">
        <v>40358.85</v>
      </c>
      <c r="K996" s="201">
        <f t="shared" si="89"/>
        <v>484306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hidden="1" customHeight="1">
      <c r="A997" s="304" t="str">
        <f>IF(B997&lt;&gt;"",IF(AND(B997&gt;=_TM1,B997&lt;=_TM2,OR(TH!L997="1111",TH!M997="1111")),TH!D997,""),"")</f>
        <v/>
      </c>
      <c r="B997" s="11">
        <f t="shared" si="90"/>
        <v>5</v>
      </c>
      <c r="C997" s="111">
        <f t="shared" si="91"/>
        <v>42505</v>
      </c>
      <c r="D997" s="12" t="s">
        <v>1511</v>
      </c>
      <c r="E997" s="111">
        <v>42505</v>
      </c>
      <c r="F997" s="15" t="s">
        <v>587</v>
      </c>
      <c r="G997" s="306" t="s">
        <v>724</v>
      </c>
      <c r="H997" s="113" t="s">
        <v>316</v>
      </c>
      <c r="I997" s="129">
        <v>10</v>
      </c>
      <c r="J997" s="129">
        <v>43590.75</v>
      </c>
      <c r="K997" s="201">
        <f t="shared" si="89"/>
        <v>435908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hidden="1" customHeight="1">
      <c r="A998" s="304" t="str">
        <f>IF(B998&lt;&gt;"",IF(AND(B998&gt;=_TM1,B998&lt;=_TM2,OR(TH!L998="1111",TH!M998="1111")),TH!D998,""),"")</f>
        <v/>
      </c>
      <c r="B998" s="11">
        <f t="shared" si="90"/>
        <v>5</v>
      </c>
      <c r="C998" s="111">
        <f t="shared" si="91"/>
        <v>42505</v>
      </c>
      <c r="D998" s="12" t="s">
        <v>1511</v>
      </c>
      <c r="E998" s="111">
        <v>42505</v>
      </c>
      <c r="F998" s="15" t="s">
        <v>588</v>
      </c>
      <c r="G998" s="306" t="s">
        <v>724</v>
      </c>
      <c r="H998" s="113" t="s">
        <v>316</v>
      </c>
      <c r="I998" s="129">
        <v>12</v>
      </c>
      <c r="J998" s="129">
        <v>39800.25</v>
      </c>
      <c r="K998" s="201">
        <f t="shared" si="89"/>
        <v>477603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hidden="1" customHeight="1">
      <c r="A999" s="304" t="str">
        <f>IF(B999&lt;&gt;"",IF(AND(B999&gt;=_TM1,B999&lt;=_TM2,OR(TH!L999="1111",TH!M999="1111")),TH!D999,""),"")</f>
        <v/>
      </c>
      <c r="B999" s="11">
        <f t="shared" si="90"/>
        <v>5</v>
      </c>
      <c r="C999" s="111">
        <f t="shared" si="91"/>
        <v>42505</v>
      </c>
      <c r="D999" s="12" t="s">
        <v>1511</v>
      </c>
      <c r="E999" s="111">
        <v>42505</v>
      </c>
      <c r="F999" s="15" t="s">
        <v>579</v>
      </c>
      <c r="G999" s="306" t="s">
        <v>724</v>
      </c>
      <c r="H999" s="113" t="s">
        <v>316</v>
      </c>
      <c r="I999" s="129">
        <v>16</v>
      </c>
      <c r="J999" s="129">
        <v>69825</v>
      </c>
      <c r="K999" s="201">
        <f t="shared" si="89"/>
        <v>1117200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hidden="1" customHeight="1">
      <c r="A1000" s="304" t="str">
        <f>IF(B1000&lt;&gt;"",IF(AND(B1000&gt;=_TM1,B1000&lt;=_TM2,OR(TH!L1000="1111",TH!M1000="1111")),TH!D1000,""),"")</f>
        <v/>
      </c>
      <c r="B1000" s="11">
        <f t="shared" si="90"/>
        <v>5</v>
      </c>
      <c r="C1000" s="111">
        <f t="shared" si="91"/>
        <v>42505</v>
      </c>
      <c r="D1000" s="12" t="s">
        <v>1511</v>
      </c>
      <c r="E1000" s="111">
        <v>42505</v>
      </c>
      <c r="F1000" s="15" t="s">
        <v>589</v>
      </c>
      <c r="G1000" s="306" t="s">
        <v>724</v>
      </c>
      <c r="H1000" s="113" t="s">
        <v>316</v>
      </c>
      <c r="I1000" s="129">
        <v>20</v>
      </c>
      <c r="J1000" s="129">
        <v>74993</v>
      </c>
      <c r="K1000" s="201">
        <f t="shared" si="89"/>
        <v>1499860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hidden="1" customHeight="1">
      <c r="A1001" s="304" t="str">
        <f>IF(B1001&lt;&gt;"",IF(AND(B1001&gt;=_TM1,B1001&lt;=_TM2,OR(TH!L1001="1111",TH!M1001="1111")),TH!D1001,""),"")</f>
        <v/>
      </c>
      <c r="B1001" s="11">
        <f t="shared" si="90"/>
        <v>5</v>
      </c>
      <c r="C1001" s="111">
        <f t="shared" si="91"/>
        <v>42505</v>
      </c>
      <c r="D1001" s="12" t="s">
        <v>1512</v>
      </c>
      <c r="E1001" s="111">
        <v>42505</v>
      </c>
      <c r="F1001" s="15" t="s">
        <v>392</v>
      </c>
      <c r="G1001" s="306" t="s">
        <v>724</v>
      </c>
      <c r="H1001" s="113" t="s">
        <v>316</v>
      </c>
      <c r="I1001" s="129">
        <v>12</v>
      </c>
      <c r="J1001" s="129">
        <v>40072.9</v>
      </c>
      <c r="K1001" s="201">
        <f t="shared" si="89"/>
        <v>480875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hidden="1" customHeight="1">
      <c r="A1002" s="304" t="str">
        <f>IF(B1002&lt;&gt;"",IF(AND(B1002&gt;=_TM1,B1002&lt;=_TM2,OR(TH!L1002="1111",TH!M1002="1111")),TH!D1002,""),"")</f>
        <v/>
      </c>
      <c r="B1002" s="11">
        <f t="shared" si="90"/>
        <v>5</v>
      </c>
      <c r="C1002" s="111">
        <f t="shared" si="91"/>
        <v>42505</v>
      </c>
      <c r="D1002" s="12" t="s">
        <v>1512</v>
      </c>
      <c r="E1002" s="111">
        <v>42505</v>
      </c>
      <c r="F1002" s="15" t="s">
        <v>590</v>
      </c>
      <c r="G1002" s="306" t="s">
        <v>724</v>
      </c>
      <c r="H1002" s="113" t="s">
        <v>316</v>
      </c>
      <c r="I1002" s="129">
        <v>12</v>
      </c>
      <c r="J1002" s="129">
        <v>26599.05</v>
      </c>
      <c r="K1002" s="201">
        <f t="shared" si="89"/>
        <v>319189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hidden="1" customHeight="1">
      <c r="A1003" s="304" t="str">
        <f>IF(B1003&lt;&gt;"",IF(AND(B1003&gt;=_TM1,B1003&lt;=_TM2,OR(TH!L1003="1111",TH!M1003="1111")),TH!D1003,""),"")</f>
        <v/>
      </c>
      <c r="B1003" s="11">
        <f t="shared" si="90"/>
        <v>5</v>
      </c>
      <c r="C1003" s="111">
        <f t="shared" si="91"/>
        <v>42505</v>
      </c>
      <c r="D1003" s="12" t="s">
        <v>1512</v>
      </c>
      <c r="E1003" s="111">
        <v>42505</v>
      </c>
      <c r="F1003" s="15" t="s">
        <v>757</v>
      </c>
      <c r="G1003" s="306" t="s">
        <v>724</v>
      </c>
      <c r="H1003" s="113" t="s">
        <v>316</v>
      </c>
      <c r="I1003" s="129">
        <v>24</v>
      </c>
      <c r="J1003" s="129">
        <v>19972.8</v>
      </c>
      <c r="K1003" s="201">
        <f t="shared" si="89"/>
        <v>479347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hidden="1" customHeight="1">
      <c r="A1004" s="304" t="str">
        <f>IF(B1004&lt;&gt;"",IF(AND(B1004&gt;=_TM1,B1004&lt;=_TM2,OR(TH!L1004="1111",TH!M1004="1111")),TH!D1004,""),"")</f>
        <v/>
      </c>
      <c r="B1004" s="11">
        <f t="shared" si="90"/>
        <v>5</v>
      </c>
      <c r="C1004" s="111">
        <f t="shared" si="91"/>
        <v>42505</v>
      </c>
      <c r="D1004" s="12" t="s">
        <v>1512</v>
      </c>
      <c r="E1004" s="111">
        <v>42505</v>
      </c>
      <c r="F1004" s="15" t="s">
        <v>396</v>
      </c>
      <c r="G1004" s="306" t="s">
        <v>724</v>
      </c>
      <c r="H1004" s="113" t="s">
        <v>316</v>
      </c>
      <c r="I1004" s="129">
        <v>30</v>
      </c>
      <c r="J1004" s="129">
        <v>16775.099999999999</v>
      </c>
      <c r="K1004" s="201">
        <f t="shared" si="89"/>
        <v>503253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hidden="1" customHeight="1">
      <c r="A1005" s="304" t="str">
        <f>IF(B1005&lt;&gt;"",IF(AND(B1005&gt;=_TM1,B1005&lt;=_TM2,OR(TH!L1005="1111",TH!M1005="1111")),TH!D1005,""),"")</f>
        <v/>
      </c>
      <c r="B1005" s="11">
        <f t="shared" si="90"/>
        <v>5</v>
      </c>
      <c r="C1005" s="111">
        <f t="shared" si="91"/>
        <v>42505</v>
      </c>
      <c r="D1005" s="12" t="s">
        <v>1512</v>
      </c>
      <c r="E1005" s="111">
        <v>42505</v>
      </c>
      <c r="F1005" s="15" t="s">
        <v>591</v>
      </c>
      <c r="G1005" s="306" t="s">
        <v>724</v>
      </c>
      <c r="H1005" s="113" t="s">
        <v>316</v>
      </c>
      <c r="I1005" s="129">
        <v>8</v>
      </c>
      <c r="J1005" s="129">
        <v>48016.800000000003</v>
      </c>
      <c r="K1005" s="201">
        <f t="shared" si="89"/>
        <v>384134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hidden="1" customHeight="1">
      <c r="A1006" s="304" t="str">
        <f>IF(B1006&lt;&gt;"",IF(AND(B1006&gt;=_TM1,B1006&lt;=_TM2,OR(TH!L1006="1111",TH!M1006="1111")),TH!D1006,""),"")</f>
        <v/>
      </c>
      <c r="B1006" s="11">
        <f t="shared" si="90"/>
        <v>5</v>
      </c>
      <c r="C1006" s="111">
        <f t="shared" si="91"/>
        <v>42505</v>
      </c>
      <c r="D1006" s="12" t="s">
        <v>1512</v>
      </c>
      <c r="E1006" s="111">
        <v>42505</v>
      </c>
      <c r="F1006" s="15" t="s">
        <v>335</v>
      </c>
      <c r="G1006" s="306" t="s">
        <v>724</v>
      </c>
      <c r="H1006" s="113" t="s">
        <v>316</v>
      </c>
      <c r="I1006" s="129">
        <v>7</v>
      </c>
      <c r="J1006" s="129">
        <v>137834.54999999999</v>
      </c>
      <c r="K1006" s="201">
        <f t="shared" si="89"/>
        <v>964842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hidden="1" customHeight="1">
      <c r="A1007" s="304" t="str">
        <f>IF(B1007&lt;&gt;"",IF(AND(B1007&gt;=_TM1,B1007&lt;=_TM2,OR(TH!L1007="1111",TH!M1007="1111")),TH!D1007,""),"")</f>
        <v/>
      </c>
      <c r="B1007" s="11">
        <f t="shared" si="90"/>
        <v>5</v>
      </c>
      <c r="C1007" s="111">
        <f t="shared" si="91"/>
        <v>42505</v>
      </c>
      <c r="D1007" s="12" t="s">
        <v>1512</v>
      </c>
      <c r="E1007" s="111">
        <v>42505</v>
      </c>
      <c r="F1007" s="15" t="s">
        <v>356</v>
      </c>
      <c r="G1007" s="306" t="s">
        <v>724</v>
      </c>
      <c r="H1007" s="113" t="s">
        <v>316</v>
      </c>
      <c r="I1007" s="129">
        <v>7</v>
      </c>
      <c r="J1007" s="129">
        <v>43590.75</v>
      </c>
      <c r="K1007" s="201">
        <f t="shared" si="89"/>
        <v>305135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hidden="1" customHeight="1">
      <c r="A1008" s="304" t="str">
        <f>IF(B1008&lt;&gt;"",IF(AND(B1008&gt;=_TM1,B1008&lt;=_TM2,OR(TH!L1008="1111",TH!M1008="1111")),TH!D1008,""),"")</f>
        <v/>
      </c>
      <c r="B1008" s="11">
        <f t="shared" si="90"/>
        <v>5</v>
      </c>
      <c r="C1008" s="111">
        <f t="shared" si="91"/>
        <v>42505</v>
      </c>
      <c r="D1008" s="12" t="s">
        <v>1512</v>
      </c>
      <c r="E1008" s="111">
        <v>42505</v>
      </c>
      <c r="F1008" s="15" t="s">
        <v>589</v>
      </c>
      <c r="G1008" s="306" t="s">
        <v>724</v>
      </c>
      <c r="H1008" s="113" t="s">
        <v>316</v>
      </c>
      <c r="I1008" s="129">
        <v>7</v>
      </c>
      <c r="J1008" s="129">
        <v>78762.600000000006</v>
      </c>
      <c r="K1008" s="201">
        <f t="shared" si="89"/>
        <v>551338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hidden="1" customHeight="1">
      <c r="A1009" s="304" t="str">
        <f>IF(B1009&lt;&gt;"",IF(AND(B1009&gt;=_TM1,B1009&lt;=_TM2,OR(TH!L1009="1111",TH!M1009="1111")),TH!D1009,""),"")</f>
        <v/>
      </c>
      <c r="B1009" s="11">
        <f t="shared" si="90"/>
        <v>5</v>
      </c>
      <c r="C1009" s="111">
        <f t="shared" si="91"/>
        <v>42505</v>
      </c>
      <c r="D1009" s="12" t="s">
        <v>1512</v>
      </c>
      <c r="E1009" s="111">
        <v>42505</v>
      </c>
      <c r="F1009" s="15" t="s">
        <v>340</v>
      </c>
      <c r="G1009" s="306" t="s">
        <v>724</v>
      </c>
      <c r="H1009" s="113" t="s">
        <v>316</v>
      </c>
      <c r="I1009" s="129">
        <v>4</v>
      </c>
      <c r="J1009" s="129">
        <v>59724.6</v>
      </c>
      <c r="K1009" s="201">
        <f t="shared" si="89"/>
        <v>238898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hidden="1" customHeight="1">
      <c r="A1010" s="304" t="str">
        <f>IF(B1010&lt;&gt;"",IF(AND(B1010&gt;=_TM1,B1010&lt;=_TM2,OR(TH!L1010="1111",TH!M1010="1111")),TH!D1010,""),"")</f>
        <v/>
      </c>
      <c r="B1010" s="11">
        <f t="shared" si="90"/>
        <v>5</v>
      </c>
      <c r="C1010" s="111">
        <f t="shared" si="91"/>
        <v>42505</v>
      </c>
      <c r="D1010" s="12" t="s">
        <v>1512</v>
      </c>
      <c r="E1010" s="111">
        <v>42505</v>
      </c>
      <c r="F1010" s="112" t="s">
        <v>382</v>
      </c>
      <c r="G1010" s="306" t="s">
        <v>724</v>
      </c>
      <c r="H1010" s="113" t="s">
        <v>316</v>
      </c>
      <c r="I1010" s="129">
        <v>16</v>
      </c>
      <c r="J1010" s="129">
        <v>28843.9</v>
      </c>
      <c r="K1010" s="201">
        <f t="shared" si="89"/>
        <v>461502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hidden="1" customHeight="1">
      <c r="A1011" s="304" t="str">
        <f>IF(B1011&lt;&gt;"",IF(AND(B1011&gt;=_TM1,B1011&lt;=_TM2,OR(TH!L1011="1111",TH!M1011="1111")),TH!D1011,""),"")</f>
        <v/>
      </c>
      <c r="B1011" s="11">
        <f t="shared" si="90"/>
        <v>5</v>
      </c>
      <c r="C1011" s="111">
        <f t="shared" si="91"/>
        <v>42505</v>
      </c>
      <c r="D1011" s="12" t="s">
        <v>1512</v>
      </c>
      <c r="E1011" s="111">
        <v>42505</v>
      </c>
      <c r="F1011" s="15" t="s">
        <v>339</v>
      </c>
      <c r="G1011" s="306" t="s">
        <v>724</v>
      </c>
      <c r="H1011" s="113" t="s">
        <v>316</v>
      </c>
      <c r="I1011" s="129">
        <v>10</v>
      </c>
      <c r="J1011" s="129">
        <v>64763.4</v>
      </c>
      <c r="K1011" s="201">
        <f t="shared" si="89"/>
        <v>647634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hidden="1" customHeight="1">
      <c r="A1012" s="304" t="str">
        <f>IF(B1012&lt;&gt;"",IF(AND(B1012&gt;=_TM1,B1012&lt;=_TM2,OR(TH!L1012="1111",TH!M1012="1111")),TH!D1012,""),"")</f>
        <v/>
      </c>
      <c r="B1012" s="11">
        <f t="shared" si="90"/>
        <v>5</v>
      </c>
      <c r="C1012" s="111">
        <f t="shared" si="91"/>
        <v>42505</v>
      </c>
      <c r="D1012" s="12" t="s">
        <v>1512</v>
      </c>
      <c r="E1012" s="111">
        <v>42505</v>
      </c>
      <c r="F1012" s="112" t="s">
        <v>383</v>
      </c>
      <c r="G1012" s="306" t="s">
        <v>724</v>
      </c>
      <c r="H1012" s="113" t="s">
        <v>316</v>
      </c>
      <c r="I1012" s="129">
        <v>12</v>
      </c>
      <c r="J1012" s="129">
        <v>18569.650000000001</v>
      </c>
      <c r="K1012" s="201">
        <f t="shared" si="89"/>
        <v>222836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hidden="1" customHeight="1">
      <c r="A1013" s="304" t="str">
        <f>IF(B1013&lt;&gt;"",IF(AND(B1013&gt;=_TM1,B1013&lt;=_TM2,OR(TH!L1013="1111",TH!M1013="1111")),TH!D1013,""),"")</f>
        <v/>
      </c>
      <c r="B1013" s="11">
        <f t="shared" si="90"/>
        <v>5</v>
      </c>
      <c r="C1013" s="111">
        <f t="shared" si="91"/>
        <v>42505</v>
      </c>
      <c r="D1013" s="12" t="s">
        <v>1513</v>
      </c>
      <c r="E1013" s="111">
        <v>42505</v>
      </c>
      <c r="F1013" s="112" t="s">
        <v>385</v>
      </c>
      <c r="G1013" s="306" t="s">
        <v>724</v>
      </c>
      <c r="H1013" s="113" t="s">
        <v>316</v>
      </c>
      <c r="I1013" s="129">
        <v>12</v>
      </c>
      <c r="J1013" s="129">
        <v>29099.45</v>
      </c>
      <c r="K1013" s="201">
        <f t="shared" si="89"/>
        <v>349193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hidden="1" customHeight="1">
      <c r="A1014" s="304" t="str">
        <f>IF(B1014&lt;&gt;"",IF(AND(B1014&gt;=_TM1,B1014&lt;=_TM2,OR(TH!L1014="1111",TH!M1014="1111")),TH!D1014,""),"")</f>
        <v/>
      </c>
      <c r="B1014" s="11">
        <f t="shared" si="90"/>
        <v>5</v>
      </c>
      <c r="C1014" s="111">
        <f t="shared" si="91"/>
        <v>42505</v>
      </c>
      <c r="D1014" s="12" t="s">
        <v>1513</v>
      </c>
      <c r="E1014" s="111">
        <v>42505</v>
      </c>
      <c r="F1014" s="112" t="s">
        <v>571</v>
      </c>
      <c r="G1014" s="306" t="s">
        <v>724</v>
      </c>
      <c r="H1014" s="113" t="s">
        <v>316</v>
      </c>
      <c r="I1014" s="129">
        <v>24</v>
      </c>
      <c r="J1014" s="129">
        <v>57019.95</v>
      </c>
      <c r="K1014" s="201">
        <f t="shared" si="89"/>
        <v>1368479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hidden="1" customHeight="1">
      <c r="A1015" s="304" t="str">
        <f>IF(B1015&lt;&gt;"",IF(AND(B1015&gt;=_TM1,B1015&lt;=_TM2,OR(TH!L1015="1111",TH!M1015="1111")),TH!D1015,""),"")</f>
        <v/>
      </c>
      <c r="B1015" s="11">
        <f t="shared" si="90"/>
        <v>5</v>
      </c>
      <c r="C1015" s="111">
        <f t="shared" si="91"/>
        <v>42505</v>
      </c>
      <c r="D1015" s="12" t="s">
        <v>1513</v>
      </c>
      <c r="E1015" s="111">
        <v>42505</v>
      </c>
      <c r="F1015" s="112" t="s">
        <v>405</v>
      </c>
      <c r="G1015" s="306" t="s">
        <v>724</v>
      </c>
      <c r="H1015" s="113" t="s">
        <v>316</v>
      </c>
      <c r="I1015" s="129">
        <v>36</v>
      </c>
      <c r="J1015" s="129">
        <v>80232.25</v>
      </c>
      <c r="K1015" s="201">
        <f t="shared" si="89"/>
        <v>2888361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hidden="1" customHeight="1">
      <c r="A1016" s="304" t="str">
        <f>IF(B1016&lt;&gt;"",IF(AND(B1016&gt;=_TM1,B1016&lt;=_TM2,OR(TH!L1016="1111",TH!M1016="1111")),TH!D1016,""),"")</f>
        <v/>
      </c>
      <c r="B1016" s="11">
        <f t="shared" si="90"/>
        <v>5</v>
      </c>
      <c r="C1016" s="111">
        <f t="shared" si="91"/>
        <v>42505</v>
      </c>
      <c r="D1016" s="12" t="s">
        <v>1513</v>
      </c>
      <c r="E1016" s="111">
        <v>42505</v>
      </c>
      <c r="F1016" s="112" t="s">
        <v>406</v>
      </c>
      <c r="G1016" s="306" t="s">
        <v>724</v>
      </c>
      <c r="H1016" s="113" t="s">
        <v>316</v>
      </c>
      <c r="I1016" s="129">
        <v>24</v>
      </c>
      <c r="J1016" s="129">
        <v>44421.05</v>
      </c>
      <c r="K1016" s="201">
        <f t="shared" si="89"/>
        <v>1066105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hidden="1" customHeight="1">
      <c r="A1017" s="304" t="str">
        <f>IF(B1017&lt;&gt;"",IF(AND(B1017&gt;=_TM1,B1017&lt;=_TM2,OR(TH!L1017="1111",TH!M1017="1111")),TH!D1017,""),"")</f>
        <v/>
      </c>
      <c r="B1017" s="11">
        <f t="shared" si="90"/>
        <v>5</v>
      </c>
      <c r="C1017" s="111">
        <f t="shared" si="91"/>
        <v>42505</v>
      </c>
      <c r="D1017" s="12" t="s">
        <v>1513</v>
      </c>
      <c r="E1017" s="111">
        <v>42505</v>
      </c>
      <c r="F1017" s="271" t="s">
        <v>355</v>
      </c>
      <c r="G1017" s="306" t="s">
        <v>724</v>
      </c>
      <c r="H1017" s="113" t="s">
        <v>316</v>
      </c>
      <c r="I1017" s="129">
        <v>24</v>
      </c>
      <c r="J1017" s="129">
        <v>32977.35</v>
      </c>
      <c r="K1017" s="201">
        <f t="shared" si="89"/>
        <v>791456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hidden="1" customHeight="1">
      <c r="A1018" s="304" t="str">
        <f>IF(B1018&lt;&gt;"",IF(AND(B1018&gt;=_TM1,B1018&lt;=_TM2,OR(TH!L1018="1111",TH!M1018="1111")),TH!D1018,""),"")</f>
        <v/>
      </c>
      <c r="B1018" s="11">
        <f t="shared" si="90"/>
        <v>5</v>
      </c>
      <c r="C1018" s="111">
        <f t="shared" si="91"/>
        <v>42505</v>
      </c>
      <c r="D1018" s="12" t="s">
        <v>1513</v>
      </c>
      <c r="E1018" s="111">
        <v>42505</v>
      </c>
      <c r="F1018" s="112" t="s">
        <v>355</v>
      </c>
      <c r="G1018" s="306" t="s">
        <v>724</v>
      </c>
      <c r="H1018" s="113" t="s">
        <v>316</v>
      </c>
      <c r="I1018" s="129">
        <v>18</v>
      </c>
      <c r="J1018" s="129">
        <v>32977.35</v>
      </c>
      <c r="K1018" s="201">
        <f t="shared" si="89"/>
        <v>593592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hidden="1" customHeight="1">
      <c r="A1019" s="304" t="str">
        <f>IF(B1019&lt;&gt;"",IF(AND(B1019&gt;=_TM1,B1019&lt;=_TM2,OR(TH!L1019="1111",TH!M1019="1111")),TH!D1019,""),"")</f>
        <v/>
      </c>
      <c r="B1019" s="11">
        <f t="shared" si="90"/>
        <v>5</v>
      </c>
      <c r="C1019" s="111">
        <f t="shared" si="91"/>
        <v>42505</v>
      </c>
      <c r="D1019" s="12" t="s">
        <v>1513</v>
      </c>
      <c r="E1019" s="111">
        <v>42505</v>
      </c>
      <c r="F1019" s="110" t="s">
        <v>572</v>
      </c>
      <c r="G1019" s="306" t="s">
        <v>724</v>
      </c>
      <c r="H1019" s="113" t="s">
        <v>316</v>
      </c>
      <c r="I1019" s="129">
        <v>24</v>
      </c>
      <c r="J1019" s="129">
        <v>43554.65</v>
      </c>
      <c r="K1019" s="201">
        <f t="shared" si="89"/>
        <v>1045312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hidden="1" customHeight="1">
      <c r="A1020" s="304" t="str">
        <f>IF(B1020&lt;&gt;"",IF(AND(B1020&gt;=_TM1,B1020&lt;=_TM2,OR(TH!L1020="1111",TH!M1020="1111")),TH!D1020,""),"")</f>
        <v/>
      </c>
      <c r="B1020" s="11">
        <f t="shared" si="90"/>
        <v>5</v>
      </c>
      <c r="C1020" s="111">
        <f t="shared" si="91"/>
        <v>42505</v>
      </c>
      <c r="D1020" s="12" t="s">
        <v>1513</v>
      </c>
      <c r="E1020" s="111">
        <v>42505</v>
      </c>
      <c r="F1020" s="112" t="s">
        <v>372</v>
      </c>
      <c r="G1020" s="306" t="s">
        <v>724</v>
      </c>
      <c r="H1020" s="113" t="s">
        <v>316</v>
      </c>
      <c r="I1020" s="129">
        <v>75</v>
      </c>
      <c r="J1020" s="129">
        <v>46911.95</v>
      </c>
      <c r="K1020" s="201">
        <f t="shared" si="89"/>
        <v>3518396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hidden="1" customHeight="1">
      <c r="A1021" s="304" t="str">
        <f>IF(B1021&lt;&gt;"",IF(AND(B1021&gt;=_TM1,B1021&lt;=_TM2,OR(TH!L1021="1111",TH!M1021="1111")),TH!D1021,""),"")</f>
        <v/>
      </c>
      <c r="B1021" s="11">
        <f t="shared" si="90"/>
        <v>5</v>
      </c>
      <c r="C1021" s="111">
        <f t="shared" si="91"/>
        <v>42505</v>
      </c>
      <c r="D1021" s="12" t="s">
        <v>1513</v>
      </c>
      <c r="E1021" s="111">
        <v>42505</v>
      </c>
      <c r="F1021" s="15" t="s">
        <v>407</v>
      </c>
      <c r="G1021" s="306" t="s">
        <v>724</v>
      </c>
      <c r="H1021" s="113" t="s">
        <v>316</v>
      </c>
      <c r="I1021" s="129">
        <v>36</v>
      </c>
      <c r="J1021" s="129">
        <v>57074.1</v>
      </c>
      <c r="K1021" s="201">
        <f t="shared" si="89"/>
        <v>2054668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hidden="1" customHeight="1">
      <c r="A1022" s="304" t="str">
        <f>IF(B1022&lt;&gt;"",IF(AND(B1022&gt;=_TM1,B1022&lt;=_TM2,OR(TH!L1022="1111",TH!M1022="1111")),TH!D1022,""),"")</f>
        <v/>
      </c>
      <c r="B1022" s="11">
        <f t="shared" si="90"/>
        <v>5</v>
      </c>
      <c r="C1022" s="111">
        <f t="shared" si="91"/>
        <v>42505</v>
      </c>
      <c r="D1022" s="12" t="s">
        <v>1513</v>
      </c>
      <c r="E1022" s="111">
        <v>42505</v>
      </c>
      <c r="F1022" s="15" t="s">
        <v>573</v>
      </c>
      <c r="G1022" s="306" t="s">
        <v>724</v>
      </c>
      <c r="H1022" s="113" t="s">
        <v>316</v>
      </c>
      <c r="I1022" s="129">
        <v>18</v>
      </c>
      <c r="J1022" s="129">
        <v>34295</v>
      </c>
      <c r="K1022" s="201">
        <f t="shared" si="89"/>
        <v>617310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hidden="1" customHeight="1">
      <c r="A1023" s="304" t="str">
        <f>IF(B1023&lt;&gt;"",IF(AND(B1023&gt;=_TM1,B1023&lt;=_TM2,OR(TH!L1023="1111",TH!M1023="1111")),TH!D1023,""),"")</f>
        <v/>
      </c>
      <c r="B1023" s="11">
        <f t="shared" si="90"/>
        <v>5</v>
      </c>
      <c r="C1023" s="111">
        <f t="shared" si="91"/>
        <v>42505</v>
      </c>
      <c r="D1023" s="12" t="s">
        <v>1513</v>
      </c>
      <c r="E1023" s="111">
        <v>42505</v>
      </c>
      <c r="F1023" s="15" t="s">
        <v>574</v>
      </c>
      <c r="G1023" s="306" t="s">
        <v>724</v>
      </c>
      <c r="H1023" s="113" t="s">
        <v>316</v>
      </c>
      <c r="I1023" s="129">
        <v>24</v>
      </c>
      <c r="J1023" s="129">
        <v>56045.25</v>
      </c>
      <c r="K1023" s="201">
        <f t="shared" si="89"/>
        <v>1345086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hidden="1" customHeight="1">
      <c r="A1024" s="304" t="str">
        <f>IF(B1024&lt;&gt;"",IF(AND(B1024&gt;=_TM1,B1024&lt;=_TM2,OR(TH!L1024="1111",TH!M1024="1111")),TH!D1024,""),"")</f>
        <v/>
      </c>
      <c r="B1024" s="11">
        <f t="shared" si="90"/>
        <v>5</v>
      </c>
      <c r="C1024" s="111">
        <f t="shared" si="91"/>
        <v>42505</v>
      </c>
      <c r="D1024" s="12" t="s">
        <v>1513</v>
      </c>
      <c r="E1024" s="111">
        <v>42505</v>
      </c>
      <c r="F1024" s="15" t="s">
        <v>372</v>
      </c>
      <c r="G1024" s="306" t="s">
        <v>724</v>
      </c>
      <c r="H1024" s="113" t="s">
        <v>316</v>
      </c>
      <c r="I1024" s="129">
        <v>18</v>
      </c>
      <c r="J1024" s="129">
        <v>46911.95</v>
      </c>
      <c r="K1024" s="201">
        <f t="shared" si="89"/>
        <v>844415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hidden="1" customHeight="1">
      <c r="A1025" s="304" t="str">
        <f>IF(B1025&lt;&gt;"",IF(AND(B1025&gt;=_TM1,B1025&lt;=_TM2,OR(TH!L1025="1111",TH!M1025="1111")),TH!D1025,""),"")</f>
        <v/>
      </c>
      <c r="B1025" s="11">
        <f t="shared" si="90"/>
        <v>5</v>
      </c>
      <c r="C1025" s="111">
        <f t="shared" si="91"/>
        <v>42505</v>
      </c>
      <c r="D1025" s="12" t="s">
        <v>1514</v>
      </c>
      <c r="E1025" s="111">
        <v>42505</v>
      </c>
      <c r="F1025" s="15" t="s">
        <v>576</v>
      </c>
      <c r="G1025" s="306" t="s">
        <v>724</v>
      </c>
      <c r="H1025" s="113" t="s">
        <v>316</v>
      </c>
      <c r="I1025" s="129">
        <v>12</v>
      </c>
      <c r="J1025" s="129">
        <v>104834.4</v>
      </c>
      <c r="K1025" s="201">
        <f t="shared" si="89"/>
        <v>1258013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hidden="1" customHeight="1">
      <c r="A1026" s="304" t="str">
        <f>IF(B1026&lt;&gt;"",IF(AND(B1026&gt;=_TM1,B1026&lt;=_TM2,OR(TH!L1026="1111",TH!M1026="1111")),TH!D1026,""),"")</f>
        <v/>
      </c>
      <c r="B1026" s="11">
        <f t="shared" si="90"/>
        <v>5</v>
      </c>
      <c r="C1026" s="111">
        <f t="shared" si="91"/>
        <v>42505</v>
      </c>
      <c r="D1026" s="12" t="s">
        <v>1514</v>
      </c>
      <c r="E1026" s="111">
        <v>42505</v>
      </c>
      <c r="F1026" s="15" t="s">
        <v>577</v>
      </c>
      <c r="G1026" s="306" t="s">
        <v>724</v>
      </c>
      <c r="H1026" s="113" t="s">
        <v>316</v>
      </c>
      <c r="I1026" s="129">
        <v>24</v>
      </c>
      <c r="J1026" s="129">
        <v>48572.55</v>
      </c>
      <c r="K1026" s="201">
        <f t="shared" si="89"/>
        <v>1165741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hidden="1" customHeight="1">
      <c r="A1027" s="304" t="str">
        <f>IF(B1027&lt;&gt;"",IF(AND(B1027&gt;=_TM1,B1027&lt;=_TM2,OR(TH!L1027="1111",TH!M1027="1111")),TH!D1027,""),"")</f>
        <v/>
      </c>
      <c r="B1027" s="11">
        <f t="shared" si="90"/>
        <v>5</v>
      </c>
      <c r="C1027" s="111">
        <f t="shared" si="91"/>
        <v>42505</v>
      </c>
      <c r="D1027" s="12" t="s">
        <v>1514</v>
      </c>
      <c r="E1027" s="111">
        <v>42505</v>
      </c>
      <c r="F1027" s="15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9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hidden="1" customHeight="1">
      <c r="A1028" s="304" t="str">
        <f>IF(B1028&lt;&gt;"",IF(AND(B1028&gt;=_TM1,B1028&lt;=_TM2,OR(TH!L1028="1111",TH!M1028="1111")),TH!D1028,""),"")</f>
        <v/>
      </c>
      <c r="B1028" s="11">
        <f t="shared" si="90"/>
        <v>5</v>
      </c>
      <c r="C1028" s="111">
        <f t="shared" si="91"/>
        <v>42505</v>
      </c>
      <c r="D1028" s="12" t="s">
        <v>1514</v>
      </c>
      <c r="E1028" s="111">
        <v>42505</v>
      </c>
      <c r="F1028" s="112" t="s">
        <v>578</v>
      </c>
      <c r="G1028" s="306" t="s">
        <v>724</v>
      </c>
      <c r="H1028" s="113" t="s">
        <v>316</v>
      </c>
      <c r="I1028" s="129">
        <v>12</v>
      </c>
      <c r="J1028" s="129">
        <v>103480.65</v>
      </c>
      <c r="K1028" s="201">
        <f t="shared" si="89"/>
        <v>1241768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hidden="1" customHeight="1">
      <c r="A1029" s="304" t="str">
        <f>IF(B1029&lt;&gt;"",IF(AND(B1029&gt;=_TM1,B1029&lt;=_TM2,OR(TH!L1029="1111",TH!M1029="1111")),TH!D1029,""),"")</f>
        <v/>
      </c>
      <c r="B1029" s="11">
        <f t="shared" si="90"/>
        <v>5</v>
      </c>
      <c r="C1029" s="111">
        <f t="shared" si="91"/>
        <v>42505</v>
      </c>
      <c r="D1029" s="12" t="s">
        <v>1514</v>
      </c>
      <c r="E1029" s="111">
        <v>42505</v>
      </c>
      <c r="F1029" s="15" t="s">
        <v>579</v>
      </c>
      <c r="G1029" s="306" t="s">
        <v>724</v>
      </c>
      <c r="H1029" s="113" t="s">
        <v>316</v>
      </c>
      <c r="I1029" s="129">
        <v>12</v>
      </c>
      <c r="J1029" s="129">
        <v>63175</v>
      </c>
      <c r="K1029" s="201">
        <f t="shared" ref="K1029:K1088" si="92">ROUND(I1029*J1029,0)</f>
        <v>758100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hidden="1" customHeight="1">
      <c r="A1030" s="304" t="str">
        <f>IF(B1030&lt;&gt;"",IF(AND(B1030&gt;=_TM1,B1030&lt;=_TM2,OR(TH!L1030="1111",TH!M1030="1111")),TH!D1030,""),"")</f>
        <v/>
      </c>
      <c r="B1030" s="11">
        <f t="shared" si="90"/>
        <v>5</v>
      </c>
      <c r="C1030" s="111">
        <f t="shared" si="91"/>
        <v>42505</v>
      </c>
      <c r="D1030" s="12" t="s">
        <v>1514</v>
      </c>
      <c r="E1030" s="111">
        <v>42505</v>
      </c>
      <c r="F1030" s="15" t="s">
        <v>361</v>
      </c>
      <c r="G1030" s="306" t="s">
        <v>724</v>
      </c>
      <c r="H1030" s="113" t="s">
        <v>316</v>
      </c>
      <c r="I1030" s="129">
        <v>14</v>
      </c>
      <c r="J1030" s="129">
        <v>155330.70000000001</v>
      </c>
      <c r="K1030" s="201">
        <f t="shared" si="92"/>
        <v>2174630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hidden="1" customHeight="1">
      <c r="A1031" s="304" t="str">
        <f>IF(B1031&lt;&gt;"",IF(AND(B1031&gt;=_TM1,B1031&lt;=_TM2,OR(TH!L1031="1111",TH!M1031="1111")),TH!D1031,""),"")</f>
        <v/>
      </c>
      <c r="B1031" s="11">
        <f t="shared" si="90"/>
        <v>5</v>
      </c>
      <c r="C1031" s="111">
        <f t="shared" si="91"/>
        <v>42505</v>
      </c>
      <c r="D1031" s="12" t="s">
        <v>1514</v>
      </c>
      <c r="E1031" s="111">
        <v>42505</v>
      </c>
      <c r="F1031" s="15" t="s">
        <v>685</v>
      </c>
      <c r="G1031" s="306" t="s">
        <v>724</v>
      </c>
      <c r="H1031" s="113" t="s">
        <v>316</v>
      </c>
      <c r="I1031" s="129">
        <v>6</v>
      </c>
      <c r="J1031" s="129">
        <v>203928.9</v>
      </c>
      <c r="K1031" s="201">
        <f t="shared" si="92"/>
        <v>1223573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hidden="1" customHeight="1">
      <c r="A1032" s="304" t="str">
        <f>IF(B1032&lt;&gt;"",IF(AND(B1032&gt;=_TM1,B1032&lt;=_TM2,OR(TH!L1032="1111",TH!M1032="1111")),TH!D1032,""),"")</f>
        <v/>
      </c>
      <c r="B1032" s="11">
        <f t="shared" si="90"/>
        <v>5</v>
      </c>
      <c r="C1032" s="111">
        <f t="shared" si="91"/>
        <v>42505</v>
      </c>
      <c r="D1032" s="12" t="s">
        <v>1514</v>
      </c>
      <c r="E1032" s="111">
        <v>42505</v>
      </c>
      <c r="F1032" s="15" t="s">
        <v>686</v>
      </c>
      <c r="G1032" s="306" t="s">
        <v>724</v>
      </c>
      <c r="H1032" s="113" t="s">
        <v>316</v>
      </c>
      <c r="I1032" s="129">
        <v>16</v>
      </c>
      <c r="J1032" s="129">
        <v>143041.5</v>
      </c>
      <c r="K1032" s="201">
        <f t="shared" si="92"/>
        <v>2288664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hidden="1" customHeight="1">
      <c r="A1033" s="304" t="str">
        <f>IF(B1033&lt;&gt;"",IF(AND(B1033&gt;=_TM1,B1033&lt;=_TM2,OR(TH!L1033="1111",TH!M1033="1111")),TH!D1033,""),"")</f>
        <v/>
      </c>
      <c r="B1033" s="11">
        <f t="shared" si="90"/>
        <v>5</v>
      </c>
      <c r="C1033" s="111">
        <f t="shared" si="91"/>
        <v>42505</v>
      </c>
      <c r="D1033" s="12" t="s">
        <v>1514</v>
      </c>
      <c r="E1033" s="111">
        <v>42505</v>
      </c>
      <c r="F1033" s="15" t="s">
        <v>687</v>
      </c>
      <c r="G1033" s="306" t="s">
        <v>724</v>
      </c>
      <c r="H1033" s="113" t="s">
        <v>316</v>
      </c>
      <c r="I1033" s="129">
        <v>4</v>
      </c>
      <c r="J1033" s="129">
        <v>76535.8</v>
      </c>
      <c r="K1033" s="201">
        <f t="shared" si="92"/>
        <v>306143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hidden="1" customHeight="1">
      <c r="A1034" s="304" t="str">
        <f>IF(B1034&lt;&gt;"",IF(AND(B1034&gt;=_TM1,B1034&lt;=_TM2,OR(TH!L1034="1111",TH!M1034="1111")),TH!D1034,""),"")</f>
        <v/>
      </c>
      <c r="B1034" s="11">
        <f t="shared" si="90"/>
        <v>5</v>
      </c>
      <c r="C1034" s="111">
        <f t="shared" si="91"/>
        <v>42505</v>
      </c>
      <c r="D1034" s="12" t="s">
        <v>1514</v>
      </c>
      <c r="E1034" s="111">
        <v>42505</v>
      </c>
      <c r="F1034" s="15" t="s">
        <v>386</v>
      </c>
      <c r="G1034" s="306" t="s">
        <v>724</v>
      </c>
      <c r="H1034" s="113" t="s">
        <v>316</v>
      </c>
      <c r="I1034" s="129">
        <v>4</v>
      </c>
      <c r="J1034" s="129">
        <v>78750.25</v>
      </c>
      <c r="K1034" s="201">
        <f t="shared" si="92"/>
        <v>315001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hidden="1" customHeight="1">
      <c r="A1035" s="304" t="str">
        <f>IF(B1035&lt;&gt;"",IF(AND(B1035&gt;=_TM1,B1035&lt;=_TM2,OR(TH!L1035="1111",TH!M1035="1111")),TH!D1035,""),"")</f>
        <v/>
      </c>
      <c r="B1035" s="11">
        <f t="shared" si="90"/>
        <v>5</v>
      </c>
      <c r="C1035" s="111">
        <f t="shared" si="91"/>
        <v>42505</v>
      </c>
      <c r="D1035" s="12" t="s">
        <v>1514</v>
      </c>
      <c r="E1035" s="111">
        <v>42505</v>
      </c>
      <c r="F1035" s="15" t="s">
        <v>688</v>
      </c>
      <c r="G1035" s="306" t="s">
        <v>724</v>
      </c>
      <c r="H1035" s="113" t="s">
        <v>316</v>
      </c>
      <c r="I1035" s="129">
        <v>4</v>
      </c>
      <c r="J1035" s="129">
        <v>116655.25</v>
      </c>
      <c r="K1035" s="201">
        <f t="shared" si="92"/>
        <v>466621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hidden="1" customHeight="1">
      <c r="A1036" s="304" t="str">
        <f>IF(B1036&lt;&gt;"",IF(AND(B1036&gt;=_TM1,B1036&lt;=_TM2,OR(TH!L1036="1111",TH!M1036="1111")),TH!D1036,""),"")</f>
        <v/>
      </c>
      <c r="B1036" s="11">
        <f t="shared" si="90"/>
        <v>5</v>
      </c>
      <c r="C1036" s="111">
        <f t="shared" si="91"/>
        <v>42505</v>
      </c>
      <c r="D1036" s="12" t="s">
        <v>1514</v>
      </c>
      <c r="E1036" s="111">
        <v>42505</v>
      </c>
      <c r="F1036" s="112" t="s">
        <v>678</v>
      </c>
      <c r="G1036" s="306" t="s">
        <v>724</v>
      </c>
      <c r="H1036" s="113" t="s">
        <v>316</v>
      </c>
      <c r="I1036" s="129">
        <v>18</v>
      </c>
      <c r="J1036" s="129">
        <v>42573.3</v>
      </c>
      <c r="K1036" s="201">
        <f t="shared" si="92"/>
        <v>766319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hidden="1" customHeight="1">
      <c r="A1037" s="304" t="str">
        <f>IF(B1037&lt;&gt;"",IF(AND(B1037&gt;=_TM1,B1037&lt;=_TM2,OR(TH!L1037="1111",TH!M1037="1111")),TH!D1037,""),"")</f>
        <v/>
      </c>
      <c r="B1037" s="11">
        <f t="shared" si="90"/>
        <v>5</v>
      </c>
      <c r="C1037" s="111">
        <f t="shared" si="91"/>
        <v>42505</v>
      </c>
      <c r="D1037" s="12" t="s">
        <v>1515</v>
      </c>
      <c r="E1037" s="111">
        <v>42505</v>
      </c>
      <c r="F1037" s="112" t="s">
        <v>364</v>
      </c>
      <c r="G1037" s="306" t="s">
        <v>724</v>
      </c>
      <c r="H1037" s="113" t="s">
        <v>316</v>
      </c>
      <c r="I1037" s="129">
        <v>32</v>
      </c>
      <c r="J1037" s="129">
        <v>48056.7</v>
      </c>
      <c r="K1037" s="201">
        <f t="shared" si="92"/>
        <v>1537814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hidden="1" customHeight="1">
      <c r="A1038" s="304" t="str">
        <f>IF(B1038&lt;&gt;"",IF(AND(B1038&gt;=_TM1,B1038&lt;=_TM2,OR(TH!L1038="1111",TH!M1038="1111")),TH!D1038,""),"")</f>
        <v/>
      </c>
      <c r="B1038" s="11">
        <f t="shared" si="90"/>
        <v>5</v>
      </c>
      <c r="C1038" s="111">
        <f t="shared" si="91"/>
        <v>42505</v>
      </c>
      <c r="D1038" s="12" t="s">
        <v>1515</v>
      </c>
      <c r="E1038" s="111">
        <v>42505</v>
      </c>
      <c r="F1038" s="112" t="s">
        <v>689</v>
      </c>
      <c r="G1038" s="306" t="s">
        <v>724</v>
      </c>
      <c r="H1038" s="113" t="s">
        <v>316</v>
      </c>
      <c r="I1038" s="129">
        <v>6</v>
      </c>
      <c r="J1038" s="129">
        <v>98313.600000000006</v>
      </c>
      <c r="K1038" s="201">
        <f t="shared" si="92"/>
        <v>589882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hidden="1" customHeight="1">
      <c r="A1039" s="304" t="str">
        <f>IF(B1039&lt;&gt;"",IF(AND(B1039&gt;=_TM1,B1039&lt;=_TM2,OR(TH!L1039="1111",TH!M1039="1111")),TH!D1039,""),"")</f>
        <v/>
      </c>
      <c r="B1039" s="11">
        <f t="shared" si="90"/>
        <v>5</v>
      </c>
      <c r="C1039" s="111">
        <f t="shared" si="91"/>
        <v>42505</v>
      </c>
      <c r="D1039" s="12" t="s">
        <v>1515</v>
      </c>
      <c r="E1039" s="111">
        <v>42505</v>
      </c>
      <c r="F1039" s="112" t="s">
        <v>678</v>
      </c>
      <c r="G1039" s="306" t="s">
        <v>724</v>
      </c>
      <c r="H1039" s="113" t="s">
        <v>316</v>
      </c>
      <c r="I1039" s="130">
        <v>24</v>
      </c>
      <c r="J1039" s="129">
        <v>40535.550000000003</v>
      </c>
      <c r="K1039" s="201">
        <f t="shared" si="92"/>
        <v>972853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hidden="1" customHeight="1">
      <c r="A1040" s="304" t="str">
        <f>IF(B1040&lt;&gt;"",IF(AND(B1040&gt;=_TM1,B1040&lt;=_TM2,OR(TH!L1040="1111",TH!M1040="1111")),TH!D1040,""),"")</f>
        <v/>
      </c>
      <c r="B1040" s="11">
        <f t="shared" si="90"/>
        <v>5</v>
      </c>
      <c r="C1040" s="111">
        <f t="shared" si="91"/>
        <v>42505</v>
      </c>
      <c r="D1040" s="12" t="s">
        <v>1515</v>
      </c>
      <c r="E1040" s="111">
        <v>42505</v>
      </c>
      <c r="F1040" s="112" t="s">
        <v>361</v>
      </c>
      <c r="G1040" s="306" t="s">
        <v>724</v>
      </c>
      <c r="H1040" s="113" t="s">
        <v>316</v>
      </c>
      <c r="I1040" s="130">
        <v>4</v>
      </c>
      <c r="J1040" s="129">
        <v>155330.70000000001</v>
      </c>
      <c r="K1040" s="201">
        <f t="shared" si="92"/>
        <v>621323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hidden="1" customHeight="1">
      <c r="A1041" s="304" t="str">
        <f>IF(B1041&lt;&gt;"",IF(AND(B1041&gt;=_TM1,B1041&lt;=_TM2,OR(TH!L1041="1111",TH!M1041="1111")),TH!D1041,""),"")</f>
        <v/>
      </c>
      <c r="B1041" s="11">
        <f t="shared" si="90"/>
        <v>5</v>
      </c>
      <c r="C1041" s="111">
        <f t="shared" si="91"/>
        <v>42505</v>
      </c>
      <c r="D1041" s="12" t="s">
        <v>1515</v>
      </c>
      <c r="E1041" s="111">
        <v>42505</v>
      </c>
      <c r="F1041" s="15" t="s">
        <v>678</v>
      </c>
      <c r="G1041" s="306" t="s">
        <v>724</v>
      </c>
      <c r="H1041" s="113" t="s">
        <v>316</v>
      </c>
      <c r="I1041" s="129">
        <v>24</v>
      </c>
      <c r="J1041" s="129">
        <v>40535.550000000003</v>
      </c>
      <c r="K1041" s="201">
        <f t="shared" si="92"/>
        <v>972853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hidden="1" customHeight="1">
      <c r="A1042" s="304" t="str">
        <f>IF(B1042&lt;&gt;"",IF(AND(B1042&gt;=_TM1,B1042&lt;=_TM2,OR(TH!L1042="1111",TH!M1042="1111")),TH!D1042,""),"")</f>
        <v/>
      </c>
      <c r="B1042" s="11">
        <f t="shared" si="90"/>
        <v>5</v>
      </c>
      <c r="C1042" s="111">
        <f t="shared" si="91"/>
        <v>42505</v>
      </c>
      <c r="D1042" s="12" t="s">
        <v>1515</v>
      </c>
      <c r="E1042" s="111">
        <v>42505</v>
      </c>
      <c r="F1042" s="110" t="s">
        <v>690</v>
      </c>
      <c r="G1042" s="306" t="s">
        <v>724</v>
      </c>
      <c r="H1042" s="113" t="s">
        <v>316</v>
      </c>
      <c r="I1042" s="129">
        <v>24</v>
      </c>
      <c r="J1042" s="129">
        <v>45075.6</v>
      </c>
      <c r="K1042" s="201">
        <f t="shared" si="92"/>
        <v>1081814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hidden="1" customHeight="1">
      <c r="A1043" s="304" t="str">
        <f>IF(B1043&lt;&gt;"",IF(AND(B1043&gt;=_TM1,B1043&lt;=_TM2,OR(TH!L1043="1111",TH!M1043="1111")),TH!D1043,""),"")</f>
        <v/>
      </c>
      <c r="B1043" s="11">
        <f t="shared" si="90"/>
        <v>5</v>
      </c>
      <c r="C1043" s="111">
        <f t="shared" si="91"/>
        <v>42505</v>
      </c>
      <c r="D1043" s="12" t="s">
        <v>1515</v>
      </c>
      <c r="E1043" s="111">
        <v>42505</v>
      </c>
      <c r="F1043" s="110" t="s">
        <v>684</v>
      </c>
      <c r="G1043" s="306" t="s">
        <v>724</v>
      </c>
      <c r="H1043" s="113" t="s">
        <v>316</v>
      </c>
      <c r="I1043" s="129">
        <v>24</v>
      </c>
      <c r="J1043" s="129">
        <v>43434.95</v>
      </c>
      <c r="K1043" s="201">
        <f t="shared" si="92"/>
        <v>1042439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hidden="1" customHeight="1">
      <c r="A1044" s="304" t="str">
        <f>IF(B1044&lt;&gt;"",IF(AND(B1044&gt;=_TM1,B1044&lt;=_TM2,OR(TH!L1044="1111",TH!M1044="1111")),TH!D1044,""),"")</f>
        <v/>
      </c>
      <c r="B1044" s="11">
        <f t="shared" si="90"/>
        <v>5</v>
      </c>
      <c r="C1044" s="111">
        <f t="shared" si="91"/>
        <v>42505</v>
      </c>
      <c r="D1044" s="12" t="s">
        <v>1515</v>
      </c>
      <c r="E1044" s="111">
        <v>42505</v>
      </c>
      <c r="F1044" s="110" t="s">
        <v>691</v>
      </c>
      <c r="G1044" s="306" t="s">
        <v>724</v>
      </c>
      <c r="H1044" s="113" t="s">
        <v>316</v>
      </c>
      <c r="I1044" s="129">
        <v>16</v>
      </c>
      <c r="J1044" s="129">
        <v>107091.6</v>
      </c>
      <c r="K1044" s="201">
        <f t="shared" si="92"/>
        <v>1713466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hidden="1" customHeight="1">
      <c r="A1045" s="304" t="str">
        <f>IF(B1045&lt;&gt;"",IF(AND(B1045&gt;=_TM1,B1045&lt;=_TM2,OR(TH!L1045="1111",TH!M1045="1111")),TH!D1045,""),"")</f>
        <v/>
      </c>
      <c r="B1045" s="11">
        <f t="shared" si="90"/>
        <v>5</v>
      </c>
      <c r="C1045" s="111">
        <f t="shared" si="91"/>
        <v>42505</v>
      </c>
      <c r="D1045" s="12" t="s">
        <v>1515</v>
      </c>
      <c r="E1045" s="111">
        <v>42505</v>
      </c>
      <c r="F1045" s="110" t="s">
        <v>386</v>
      </c>
      <c r="G1045" s="306" t="s">
        <v>724</v>
      </c>
      <c r="H1045" s="113" t="s">
        <v>316</v>
      </c>
      <c r="I1045" s="267">
        <v>4</v>
      </c>
      <c r="J1045" s="129">
        <v>78750.25</v>
      </c>
      <c r="K1045" s="201">
        <f t="shared" si="92"/>
        <v>315001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hidden="1" customHeight="1">
      <c r="A1046" s="304" t="str">
        <f>IF(B1046&lt;&gt;"",IF(AND(B1046&gt;=_TM1,B1046&lt;=_TM2,OR(TH!L1046="1111",TH!M1046="1111")),TH!D1046,""),"")</f>
        <v/>
      </c>
      <c r="B1046" s="11">
        <f t="shared" si="90"/>
        <v>5</v>
      </c>
      <c r="C1046" s="111">
        <f t="shared" si="91"/>
        <v>42505</v>
      </c>
      <c r="D1046" s="12" t="s">
        <v>1515</v>
      </c>
      <c r="E1046" s="111">
        <v>42505</v>
      </c>
      <c r="F1046" s="140" t="s">
        <v>678</v>
      </c>
      <c r="G1046" s="306" t="s">
        <v>724</v>
      </c>
      <c r="H1046" s="113" t="s">
        <v>316</v>
      </c>
      <c r="I1046" s="129">
        <v>48</v>
      </c>
      <c r="J1046" s="129">
        <v>38518.699999999997</v>
      </c>
      <c r="K1046" s="201">
        <f t="shared" si="92"/>
        <v>1848898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hidden="1" customHeight="1">
      <c r="A1047" s="304" t="str">
        <f>IF(B1047&lt;&gt;"",IF(AND(B1047&gt;=_TM1,B1047&lt;=_TM2,OR(TH!L1047="1111",TH!M1047="1111")),TH!D1047,""),"")</f>
        <v/>
      </c>
      <c r="B1047" s="11">
        <f t="shared" si="90"/>
        <v>5</v>
      </c>
      <c r="C1047" s="111">
        <f t="shared" si="91"/>
        <v>42505</v>
      </c>
      <c r="D1047" s="12" t="s">
        <v>1515</v>
      </c>
      <c r="E1047" s="111">
        <v>42505</v>
      </c>
      <c r="F1047" s="140" t="s">
        <v>692</v>
      </c>
      <c r="G1047" s="306" t="s">
        <v>724</v>
      </c>
      <c r="H1047" s="113" t="s">
        <v>316</v>
      </c>
      <c r="I1047" s="129">
        <v>3</v>
      </c>
      <c r="J1047" s="129">
        <v>177495.15</v>
      </c>
      <c r="K1047" s="201">
        <f t="shared" si="92"/>
        <v>532485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hidden="1" customHeight="1">
      <c r="A1048" s="304" t="str">
        <f>IF(B1048&lt;&gt;"",IF(AND(B1048&gt;=_TM1,B1048&lt;=_TM2,OR(TH!L1048="1111",TH!M1048="1111")),TH!D1048,""),"")</f>
        <v/>
      </c>
      <c r="B1048" s="11">
        <f t="shared" ref="B1048:B1111" si="93">IF(C1048&lt;&gt;"",MONTH(C1048),"")</f>
        <v>5</v>
      </c>
      <c r="C1048" s="111">
        <f t="shared" ref="C1048:C1111" si="94">E1048</f>
        <v>42505</v>
      </c>
      <c r="D1048" s="12" t="s">
        <v>1515</v>
      </c>
      <c r="E1048" s="111">
        <v>42505</v>
      </c>
      <c r="F1048" s="110" t="s">
        <v>752</v>
      </c>
      <c r="G1048" s="306" t="s">
        <v>724</v>
      </c>
      <c r="H1048" s="113" t="s">
        <v>316</v>
      </c>
      <c r="I1048" s="129">
        <v>7</v>
      </c>
      <c r="J1048" s="129">
        <v>47006</v>
      </c>
      <c r="K1048" s="201">
        <f t="shared" si="92"/>
        <v>329042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hidden="1" customHeight="1">
      <c r="A1049" s="304" t="str">
        <f>IF(B1049&lt;&gt;"",IF(AND(B1049&gt;=_TM1,B1049&lt;=_TM2,OR(TH!L1049="1111",TH!M1049="1111")),TH!D1049,""),"")</f>
        <v/>
      </c>
      <c r="B1049" s="11">
        <f t="shared" si="93"/>
        <v>5</v>
      </c>
      <c r="C1049" s="111">
        <f t="shared" si="94"/>
        <v>42505</v>
      </c>
      <c r="D1049" s="12" t="s">
        <v>1516</v>
      </c>
      <c r="E1049" s="111">
        <v>42505</v>
      </c>
      <c r="F1049" s="112" t="s">
        <v>364</v>
      </c>
      <c r="G1049" s="306" t="s">
        <v>724</v>
      </c>
      <c r="H1049" s="113" t="s">
        <v>316</v>
      </c>
      <c r="I1049" s="129">
        <v>4</v>
      </c>
      <c r="J1049" s="129">
        <v>53114.5</v>
      </c>
      <c r="K1049" s="201">
        <f t="shared" si="92"/>
        <v>212458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hidden="1" customHeight="1">
      <c r="A1050" s="304" t="str">
        <f>IF(B1050&lt;&gt;"",IF(AND(B1050&gt;=_TM1,B1050&lt;=_TM2,OR(TH!L1050="1111",TH!M1050="1111")),TH!D1050,""),"")</f>
        <v/>
      </c>
      <c r="B1050" s="11">
        <f t="shared" si="93"/>
        <v>5</v>
      </c>
      <c r="C1050" s="111">
        <f t="shared" si="94"/>
        <v>42505</v>
      </c>
      <c r="D1050" s="12" t="s">
        <v>1516</v>
      </c>
      <c r="E1050" s="111">
        <v>42505</v>
      </c>
      <c r="F1050" s="271" t="s">
        <v>365</v>
      </c>
      <c r="G1050" s="306" t="s">
        <v>724</v>
      </c>
      <c r="H1050" s="113" t="s">
        <v>316</v>
      </c>
      <c r="I1050" s="129">
        <v>10</v>
      </c>
      <c r="J1050" s="129">
        <v>68276.5</v>
      </c>
      <c r="K1050" s="201">
        <f t="shared" si="92"/>
        <v>682765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hidden="1" customHeight="1">
      <c r="A1051" s="304" t="str">
        <f>IF(B1051&lt;&gt;"",IF(AND(B1051&gt;=_TM1,B1051&lt;=_TM2,OR(TH!L1051="1111",TH!M1051="1111")),TH!D1051,""),"")</f>
        <v/>
      </c>
      <c r="B1051" s="11">
        <f t="shared" si="93"/>
        <v>5</v>
      </c>
      <c r="C1051" s="111">
        <f t="shared" si="94"/>
        <v>42505</v>
      </c>
      <c r="D1051" s="12" t="s">
        <v>1516</v>
      </c>
      <c r="E1051" s="111">
        <v>42505</v>
      </c>
      <c r="F1051" s="271" t="s">
        <v>348</v>
      </c>
      <c r="G1051" s="306" t="s">
        <v>724</v>
      </c>
      <c r="H1051" s="113" t="s">
        <v>316</v>
      </c>
      <c r="I1051" s="130">
        <v>170</v>
      </c>
      <c r="J1051" s="130">
        <v>62802.6</v>
      </c>
      <c r="K1051" s="201">
        <f t="shared" si="92"/>
        <v>10676442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hidden="1" customHeight="1">
      <c r="A1052" s="304" t="str">
        <f>IF(B1052&lt;&gt;"",IF(AND(B1052&gt;=_TM1,B1052&lt;=_TM2,OR(TH!L1052="1111",TH!M1052="1111")),TH!D1052,""),"")</f>
        <v/>
      </c>
      <c r="B1052" s="11">
        <f t="shared" si="93"/>
        <v>5</v>
      </c>
      <c r="C1052" s="111">
        <f t="shared" si="94"/>
        <v>42505</v>
      </c>
      <c r="D1052" s="12" t="s">
        <v>1516</v>
      </c>
      <c r="E1052" s="111">
        <v>42505</v>
      </c>
      <c r="F1052" s="15" t="s">
        <v>592</v>
      </c>
      <c r="G1052" s="306" t="s">
        <v>724</v>
      </c>
      <c r="H1052" s="113" t="s">
        <v>316</v>
      </c>
      <c r="I1052" s="129">
        <v>40</v>
      </c>
      <c r="J1052" s="129">
        <v>73156.649999999994</v>
      </c>
      <c r="K1052" s="201">
        <f t="shared" si="92"/>
        <v>2926266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hidden="1" customHeight="1">
      <c r="A1053" s="304" t="str">
        <f>IF(B1053&lt;&gt;"",IF(AND(B1053&gt;=_TM1,B1053&lt;=_TM2,OR(TH!L1053="1111",TH!M1053="1111")),TH!D1053,""),"")</f>
        <v/>
      </c>
      <c r="B1053" s="11">
        <f t="shared" si="93"/>
        <v>5</v>
      </c>
      <c r="C1053" s="111">
        <f t="shared" si="94"/>
        <v>42505</v>
      </c>
      <c r="D1053" s="12" t="s">
        <v>1516</v>
      </c>
      <c r="E1053" s="111">
        <v>42505</v>
      </c>
      <c r="F1053" s="15" t="s">
        <v>593</v>
      </c>
      <c r="G1053" s="306" t="s">
        <v>724</v>
      </c>
      <c r="H1053" s="113" t="s">
        <v>316</v>
      </c>
      <c r="I1053" s="129">
        <v>30</v>
      </c>
      <c r="J1053" s="129">
        <v>23782.3</v>
      </c>
      <c r="K1053" s="201">
        <f t="shared" si="92"/>
        <v>713469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hidden="1" customHeight="1">
      <c r="A1054" s="304" t="str">
        <f>IF(B1054&lt;&gt;"",IF(AND(B1054&gt;=_TM1,B1054&lt;=_TM2,OR(TH!L1054="1111",TH!M1054="1111")),TH!D1054,""),"")</f>
        <v/>
      </c>
      <c r="B1054" s="11">
        <f t="shared" si="93"/>
        <v>5</v>
      </c>
      <c r="C1054" s="111">
        <f t="shared" si="94"/>
        <v>42505</v>
      </c>
      <c r="D1054" s="12" t="s">
        <v>1516</v>
      </c>
      <c r="E1054" s="111">
        <v>42505</v>
      </c>
      <c r="F1054" s="112" t="s">
        <v>593</v>
      </c>
      <c r="G1054" s="306" t="s">
        <v>724</v>
      </c>
      <c r="H1054" s="113" t="s">
        <v>316</v>
      </c>
      <c r="I1054" s="129">
        <v>20</v>
      </c>
      <c r="J1054" s="129">
        <v>23782.3</v>
      </c>
      <c r="K1054" s="201">
        <f t="shared" si="92"/>
        <v>475646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hidden="1" customHeight="1">
      <c r="A1055" s="304" t="str">
        <f>IF(B1055&lt;&gt;"",IF(AND(B1055&gt;=_TM1,B1055&lt;=_TM2,OR(TH!L1055="1111",TH!M1055="1111")),TH!D1055,""),"")</f>
        <v/>
      </c>
      <c r="B1055" s="11">
        <f t="shared" si="93"/>
        <v>5</v>
      </c>
      <c r="C1055" s="111">
        <f t="shared" si="94"/>
        <v>42505</v>
      </c>
      <c r="D1055" s="12" t="s">
        <v>1516</v>
      </c>
      <c r="E1055" s="111">
        <v>42505</v>
      </c>
      <c r="F1055" s="112" t="s">
        <v>594</v>
      </c>
      <c r="G1055" s="306" t="s">
        <v>724</v>
      </c>
      <c r="H1055" s="113" t="s">
        <v>316</v>
      </c>
      <c r="I1055" s="129">
        <v>320</v>
      </c>
      <c r="J1055" s="129">
        <v>18625.7</v>
      </c>
      <c r="K1055" s="201">
        <f t="shared" si="92"/>
        <v>5960224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hidden="1" customHeight="1">
      <c r="A1056" s="304" t="str">
        <f>IF(B1056&lt;&gt;"",IF(AND(B1056&gt;=_TM1,B1056&lt;=_TM2,OR(TH!L1056="1111",TH!M1056="1111")),TH!D1056,""),"")</f>
        <v/>
      </c>
      <c r="B1056" s="11">
        <f t="shared" si="93"/>
        <v>5</v>
      </c>
      <c r="C1056" s="111">
        <f t="shared" si="94"/>
        <v>42505</v>
      </c>
      <c r="D1056" s="12" t="s">
        <v>1516</v>
      </c>
      <c r="E1056" s="111">
        <v>42505</v>
      </c>
      <c r="F1056" s="112" t="s">
        <v>405</v>
      </c>
      <c r="G1056" s="306" t="s">
        <v>724</v>
      </c>
      <c r="H1056" s="113" t="s">
        <v>316</v>
      </c>
      <c r="I1056" s="129">
        <v>20</v>
      </c>
      <c r="J1056" s="129">
        <v>85763.15</v>
      </c>
      <c r="K1056" s="201">
        <f t="shared" si="92"/>
        <v>1715263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hidden="1" customHeight="1">
      <c r="A1057" s="304" t="str">
        <f>IF(B1057&lt;&gt;"",IF(AND(B1057&gt;=_TM1,B1057&lt;=_TM2,OR(TH!L1057="1111",TH!M1057="1111")),TH!D1057,""),"")</f>
        <v/>
      </c>
      <c r="B1057" s="11">
        <f t="shared" si="93"/>
        <v>5</v>
      </c>
      <c r="C1057" s="111">
        <f t="shared" si="94"/>
        <v>42505</v>
      </c>
      <c r="D1057" s="12" t="s">
        <v>1516</v>
      </c>
      <c r="E1057" s="111">
        <v>42505</v>
      </c>
      <c r="F1057" s="112" t="s">
        <v>406</v>
      </c>
      <c r="G1057" s="306" t="s">
        <v>724</v>
      </c>
      <c r="H1057" s="113" t="s">
        <v>316</v>
      </c>
      <c r="I1057" s="129">
        <v>20</v>
      </c>
      <c r="J1057" s="129">
        <v>46747.6</v>
      </c>
      <c r="K1057" s="201">
        <f t="shared" si="92"/>
        <v>934952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hidden="1" customHeight="1">
      <c r="A1058" s="304" t="str">
        <f>IF(B1058&lt;&gt;"",IF(AND(B1058&gt;=_TM1,B1058&lt;=_TM2,OR(TH!L1058="1111",TH!M1058="1111")),TH!D1058,""),"")</f>
        <v/>
      </c>
      <c r="B1058" s="11">
        <f t="shared" si="93"/>
        <v>5</v>
      </c>
      <c r="C1058" s="111">
        <f t="shared" si="94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50</v>
      </c>
      <c r="J1058" s="129">
        <v>46496.800000000003</v>
      </c>
      <c r="K1058" s="201">
        <f t="shared" si="92"/>
        <v>2324840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hidden="1" customHeight="1">
      <c r="A1059" s="304" t="str">
        <f>IF(B1059&lt;&gt;"",IF(AND(B1059&gt;=_TM1,B1059&lt;=_TM2,OR(TH!L1059="1111",TH!M1059="1111")),TH!D1059,""),"")</f>
        <v/>
      </c>
      <c r="B1059" s="11">
        <f t="shared" si="93"/>
        <v>5</v>
      </c>
      <c r="C1059" s="111">
        <f t="shared" si="94"/>
        <v>42505</v>
      </c>
      <c r="D1059" s="12" t="s">
        <v>1516</v>
      </c>
      <c r="E1059" s="111">
        <v>42505</v>
      </c>
      <c r="F1059" s="112" t="s">
        <v>682</v>
      </c>
      <c r="G1059" s="306" t="s">
        <v>724</v>
      </c>
      <c r="H1059" s="113" t="s">
        <v>316</v>
      </c>
      <c r="I1059" s="129">
        <v>20</v>
      </c>
      <c r="J1059" s="129">
        <v>46496.800000000003</v>
      </c>
      <c r="K1059" s="201">
        <f t="shared" si="92"/>
        <v>929936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hidden="1" customHeight="1">
      <c r="A1060" s="304" t="str">
        <f>IF(B1060&lt;&gt;"",IF(AND(B1060&gt;=_TM1,B1060&lt;=_TM2,OR(TH!L1060="1111",TH!M1060="1111")),TH!D1060,""),"")</f>
        <v/>
      </c>
      <c r="B1060" s="11">
        <f t="shared" si="93"/>
        <v>5</v>
      </c>
      <c r="C1060" s="111">
        <f t="shared" si="94"/>
        <v>42505</v>
      </c>
      <c r="D1060" s="12" t="s">
        <v>1516</v>
      </c>
      <c r="E1060" s="111">
        <v>42505</v>
      </c>
      <c r="F1060" s="112" t="s">
        <v>574</v>
      </c>
      <c r="G1060" s="306" t="s">
        <v>724</v>
      </c>
      <c r="H1060" s="113" t="s">
        <v>316</v>
      </c>
      <c r="I1060" s="129">
        <v>12</v>
      </c>
      <c r="J1060" s="129">
        <v>61944.75</v>
      </c>
      <c r="K1060" s="201">
        <f t="shared" si="92"/>
        <v>743337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hidden="1" customHeight="1">
      <c r="A1061" s="304" t="str">
        <f>IF(B1061&lt;&gt;"",IF(AND(B1061&gt;=_TM1,B1061&lt;=_TM2,OR(TH!L1061="1111",TH!M1061="1111")),TH!D1061,""),"")</f>
        <v/>
      </c>
      <c r="B1061" s="11">
        <f t="shared" si="93"/>
        <v>5</v>
      </c>
      <c r="C1061" s="111">
        <f t="shared" si="94"/>
        <v>42505</v>
      </c>
      <c r="D1061" s="12" t="s">
        <v>1517</v>
      </c>
      <c r="E1061" s="111">
        <v>42505</v>
      </c>
      <c r="F1061" s="112" t="s">
        <v>408</v>
      </c>
      <c r="G1061" s="306" t="s">
        <v>724</v>
      </c>
      <c r="H1061" s="113" t="s">
        <v>316</v>
      </c>
      <c r="I1061" s="129">
        <v>48</v>
      </c>
      <c r="J1061" s="129">
        <v>30042.799999999999</v>
      </c>
      <c r="K1061" s="201">
        <f t="shared" si="92"/>
        <v>1442054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hidden="1" customHeight="1">
      <c r="A1062" s="304" t="str">
        <f>IF(B1062&lt;&gt;"",IF(AND(B1062&gt;=_TM1,B1062&lt;=_TM2,OR(TH!L1062="1111",TH!M1062="1111")),TH!D1062,""),"")</f>
        <v/>
      </c>
      <c r="B1062" s="11">
        <f t="shared" si="93"/>
        <v>5</v>
      </c>
      <c r="C1062" s="111">
        <f t="shared" si="94"/>
        <v>42505</v>
      </c>
      <c r="D1062" s="12" t="s">
        <v>1517</v>
      </c>
      <c r="E1062" s="111">
        <v>42505</v>
      </c>
      <c r="F1062" s="112" t="s">
        <v>409</v>
      </c>
      <c r="G1062" s="306" t="s">
        <v>724</v>
      </c>
      <c r="H1062" s="113" t="s">
        <v>316</v>
      </c>
      <c r="I1062" s="129">
        <v>36</v>
      </c>
      <c r="J1062" s="129">
        <v>67731.199999999997</v>
      </c>
      <c r="K1062" s="201">
        <f t="shared" si="92"/>
        <v>2438323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hidden="1" customHeight="1">
      <c r="A1063" s="304" t="str">
        <f>IF(B1063&lt;&gt;"",IF(AND(B1063&gt;=_TM1,B1063&lt;=_TM2,OR(TH!L1063="1111",TH!M1063="1111")),TH!D1063,""),"")</f>
        <v/>
      </c>
      <c r="B1063" s="11">
        <f t="shared" si="93"/>
        <v>5</v>
      </c>
      <c r="C1063" s="111">
        <f t="shared" si="94"/>
        <v>42505</v>
      </c>
      <c r="D1063" s="12" t="s">
        <v>1517</v>
      </c>
      <c r="E1063" s="111">
        <v>42505</v>
      </c>
      <c r="F1063" s="112" t="s">
        <v>693</v>
      </c>
      <c r="G1063" s="306" t="s">
        <v>724</v>
      </c>
      <c r="H1063" s="113" t="s">
        <v>316</v>
      </c>
      <c r="I1063" s="129">
        <v>20</v>
      </c>
      <c r="J1063" s="129">
        <v>35730.449999999997</v>
      </c>
      <c r="K1063" s="201">
        <f t="shared" si="92"/>
        <v>714609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hidden="1" customHeight="1">
      <c r="A1064" s="304" t="str">
        <f>IF(B1064&lt;&gt;"",IF(AND(B1064&gt;=_TM1,B1064&lt;=_TM2,OR(TH!L1064="1111",TH!M1064="1111")),TH!D1064,""),"")</f>
        <v/>
      </c>
      <c r="B1064" s="11">
        <f t="shared" si="93"/>
        <v>5</v>
      </c>
      <c r="C1064" s="111">
        <f t="shared" si="94"/>
        <v>42505</v>
      </c>
      <c r="D1064" s="12" t="s">
        <v>1517</v>
      </c>
      <c r="E1064" s="111">
        <v>42505</v>
      </c>
      <c r="F1064" s="112" t="s">
        <v>694</v>
      </c>
      <c r="G1064" s="306" t="s">
        <v>724</v>
      </c>
      <c r="H1064" s="113" t="s">
        <v>316</v>
      </c>
      <c r="I1064" s="130">
        <v>36</v>
      </c>
      <c r="J1064" s="130">
        <v>36695.65</v>
      </c>
      <c r="K1064" s="201">
        <f t="shared" si="92"/>
        <v>1321043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hidden="1" customHeight="1">
      <c r="A1065" s="304" t="str">
        <f>IF(B1065&lt;&gt;"",IF(AND(B1065&gt;=_TM1,B1065&lt;=_TM2,OR(TH!L1065="1111",TH!M1065="1111")),TH!D1065,""),"")</f>
        <v/>
      </c>
      <c r="B1065" s="11">
        <f t="shared" si="93"/>
        <v>5</v>
      </c>
      <c r="C1065" s="111">
        <f t="shared" si="94"/>
        <v>42505</v>
      </c>
      <c r="D1065" s="12" t="s">
        <v>1517</v>
      </c>
      <c r="E1065" s="111">
        <v>42505</v>
      </c>
      <c r="F1065" s="112" t="s">
        <v>576</v>
      </c>
      <c r="G1065" s="306" t="s">
        <v>724</v>
      </c>
      <c r="H1065" s="113" t="s">
        <v>316</v>
      </c>
      <c r="I1065" s="129">
        <v>18</v>
      </c>
      <c r="J1065" s="129">
        <v>115869.6</v>
      </c>
      <c r="K1065" s="201">
        <f t="shared" si="92"/>
        <v>2085653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hidden="1" customHeight="1">
      <c r="A1066" s="304" t="str">
        <f>IF(B1066&lt;&gt;"",IF(AND(B1066&gt;=_TM1,B1066&lt;=_TM2,OR(TH!L1066="1111",TH!M1066="1111")),TH!D1066,""),"")</f>
        <v/>
      </c>
      <c r="B1066" s="11">
        <f t="shared" si="93"/>
        <v>5</v>
      </c>
      <c r="C1066" s="111">
        <f t="shared" si="94"/>
        <v>42505</v>
      </c>
      <c r="D1066" s="12" t="s">
        <v>1517</v>
      </c>
      <c r="E1066" s="111">
        <v>42505</v>
      </c>
      <c r="F1066" s="112" t="s">
        <v>577</v>
      </c>
      <c r="G1066" s="306" t="s">
        <v>724</v>
      </c>
      <c r="H1066" s="113" t="s">
        <v>316</v>
      </c>
      <c r="I1066" s="129">
        <v>46</v>
      </c>
      <c r="J1066" s="129">
        <v>48572.55</v>
      </c>
      <c r="K1066" s="201">
        <f t="shared" si="92"/>
        <v>2234337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hidden="1" customHeight="1">
      <c r="A1067" s="304" t="str">
        <f>IF(B1067&lt;&gt;"",IF(AND(B1067&gt;=_TM1,B1067&lt;=_TM2,OR(TH!L1067="1111",TH!M1067="1111")),TH!D1067,""),"")</f>
        <v/>
      </c>
      <c r="B1067" s="11">
        <f t="shared" si="93"/>
        <v>5</v>
      </c>
      <c r="C1067" s="111">
        <f t="shared" si="94"/>
        <v>42505</v>
      </c>
      <c r="D1067" s="12" t="s">
        <v>1517</v>
      </c>
      <c r="E1067" s="111">
        <v>42505</v>
      </c>
      <c r="F1067" s="112" t="s">
        <v>578</v>
      </c>
      <c r="G1067" s="306" t="s">
        <v>724</v>
      </c>
      <c r="H1067" s="113" t="s">
        <v>316</v>
      </c>
      <c r="I1067" s="130">
        <v>12</v>
      </c>
      <c r="J1067" s="130">
        <v>114373.35</v>
      </c>
      <c r="K1067" s="201">
        <f t="shared" si="92"/>
        <v>1372480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hidden="1" customHeight="1">
      <c r="A1068" s="304" t="str">
        <f>IF(B1068&lt;&gt;"",IF(AND(B1068&gt;=_TM1,B1068&lt;=_TM2,OR(TH!L1068="1111",TH!M1068="1111")),TH!D1068,""),"")</f>
        <v/>
      </c>
      <c r="B1068" s="11">
        <f t="shared" si="93"/>
        <v>5</v>
      </c>
      <c r="C1068" s="111">
        <f t="shared" si="94"/>
        <v>42505</v>
      </c>
      <c r="D1068" s="12" t="s">
        <v>1517</v>
      </c>
      <c r="E1068" s="111">
        <v>42505</v>
      </c>
      <c r="F1068" s="112" t="s">
        <v>396</v>
      </c>
      <c r="G1068" s="306" t="s">
        <v>724</v>
      </c>
      <c r="H1068" s="113" t="s">
        <v>316</v>
      </c>
      <c r="I1068" s="129">
        <v>198</v>
      </c>
      <c r="J1068" s="129">
        <v>16721.900000000001</v>
      </c>
      <c r="K1068" s="201">
        <f t="shared" si="92"/>
        <v>3310936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hidden="1" customHeight="1">
      <c r="A1069" s="304" t="str">
        <f>IF(B1069&lt;&gt;"",IF(AND(B1069&gt;=_TM1,B1069&lt;=_TM2,OR(TH!L1069="1111",TH!M1069="1111")),TH!D1069,""),"")</f>
        <v/>
      </c>
      <c r="B1069" s="11">
        <f t="shared" si="93"/>
        <v>5</v>
      </c>
      <c r="C1069" s="111">
        <f t="shared" si="94"/>
        <v>42505</v>
      </c>
      <c r="D1069" s="12" t="s">
        <v>1517</v>
      </c>
      <c r="E1069" s="111">
        <v>42505</v>
      </c>
      <c r="F1069" s="112" t="s">
        <v>580</v>
      </c>
      <c r="G1069" s="306" t="s">
        <v>724</v>
      </c>
      <c r="H1069" s="113" t="s">
        <v>316</v>
      </c>
      <c r="I1069" s="129">
        <v>54</v>
      </c>
      <c r="J1069" s="129">
        <v>17347</v>
      </c>
      <c r="K1069" s="201">
        <f t="shared" si="92"/>
        <v>936738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hidden="1" customHeight="1">
      <c r="A1070" s="304" t="str">
        <f>IF(B1070&lt;&gt;"",IF(AND(B1070&gt;=_TM1,B1070&lt;=_TM2,OR(TH!L1070="1111",TH!M1070="1111")),TH!D1070,""),"")</f>
        <v/>
      </c>
      <c r="B1070" s="11">
        <f t="shared" si="93"/>
        <v>5</v>
      </c>
      <c r="C1070" s="111">
        <f t="shared" si="94"/>
        <v>42505</v>
      </c>
      <c r="D1070" s="12" t="s">
        <v>1517</v>
      </c>
      <c r="E1070" s="111">
        <v>42505</v>
      </c>
      <c r="F1070" s="112" t="s">
        <v>674</v>
      </c>
      <c r="G1070" s="306" t="s">
        <v>724</v>
      </c>
      <c r="H1070" s="113" t="s">
        <v>316</v>
      </c>
      <c r="I1070" s="129">
        <v>24</v>
      </c>
      <c r="J1070" s="129">
        <v>20402.2</v>
      </c>
      <c r="K1070" s="201">
        <f t="shared" si="92"/>
        <v>489653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hidden="1" customHeight="1">
      <c r="A1071" s="304" t="str">
        <f>IF(B1071&lt;&gt;"",IF(AND(B1071&gt;=_TM1,B1071&lt;=_TM2,OR(TH!L1071="1111",TH!M1071="1111")),TH!D1071,""),"")</f>
        <v/>
      </c>
      <c r="B1071" s="11">
        <f t="shared" si="93"/>
        <v>5</v>
      </c>
      <c r="C1071" s="111">
        <f t="shared" si="94"/>
        <v>42505</v>
      </c>
      <c r="D1071" s="12" t="s">
        <v>1517</v>
      </c>
      <c r="E1071" s="111">
        <v>42505</v>
      </c>
      <c r="F1071" s="112" t="s">
        <v>382</v>
      </c>
      <c r="G1071" s="306" t="s">
        <v>724</v>
      </c>
      <c r="H1071" s="113" t="s">
        <v>316</v>
      </c>
      <c r="I1071" s="129">
        <v>48</v>
      </c>
      <c r="J1071" s="129">
        <v>28764.1</v>
      </c>
      <c r="K1071" s="201">
        <f t="shared" si="92"/>
        <v>1380677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hidden="1" customHeight="1">
      <c r="A1072" s="304" t="str">
        <f>IF(B1072&lt;&gt;"",IF(AND(B1072&gt;=_TM1,B1072&lt;=_TM2,OR(TH!L1072="1111",TH!M1072="1111")),TH!D1072,""),"")</f>
        <v/>
      </c>
      <c r="B1072" s="11">
        <f t="shared" si="93"/>
        <v>5</v>
      </c>
      <c r="C1072" s="111">
        <f t="shared" si="94"/>
        <v>42505</v>
      </c>
      <c r="D1072" s="12" t="s">
        <v>1517</v>
      </c>
      <c r="E1072" s="111">
        <v>42505</v>
      </c>
      <c r="F1072" s="15" t="s">
        <v>568</v>
      </c>
      <c r="G1072" s="306" t="s">
        <v>724</v>
      </c>
      <c r="H1072" s="113" t="s">
        <v>316</v>
      </c>
      <c r="I1072" s="129">
        <v>24</v>
      </c>
      <c r="J1072" s="129">
        <v>13985.9</v>
      </c>
      <c r="K1072" s="201">
        <f t="shared" si="92"/>
        <v>335662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hidden="1" customHeight="1">
      <c r="A1073" s="304" t="str">
        <f>IF(B1073&lt;&gt;"",IF(AND(B1073&gt;=_TM1,B1073&lt;=_TM2,OR(TH!L1073="1111",TH!M1073="1111")),TH!D1073,""),"")</f>
        <v/>
      </c>
      <c r="B1073" s="11">
        <f t="shared" si="93"/>
        <v>5</v>
      </c>
      <c r="C1073" s="111">
        <f t="shared" si="94"/>
        <v>42505</v>
      </c>
      <c r="D1073" s="12" t="s">
        <v>1518</v>
      </c>
      <c r="E1073" s="111">
        <v>42505</v>
      </c>
      <c r="F1073" s="15" t="s">
        <v>423</v>
      </c>
      <c r="G1073" s="306" t="s">
        <v>724</v>
      </c>
      <c r="H1073" s="113" t="s">
        <v>316</v>
      </c>
      <c r="I1073" s="129">
        <v>48</v>
      </c>
      <c r="J1073" s="129">
        <v>32851</v>
      </c>
      <c r="K1073" s="201">
        <f t="shared" si="92"/>
        <v>1576848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hidden="1" customHeight="1">
      <c r="A1074" s="304" t="str">
        <f>IF(B1074&lt;&gt;"",IF(AND(B1074&gt;=_TM1,B1074&lt;=_TM2,OR(TH!L1074="1111",TH!M1074="1111")),TH!D1074,""),"")</f>
        <v/>
      </c>
      <c r="B1074" s="11">
        <f t="shared" si="93"/>
        <v>5</v>
      </c>
      <c r="C1074" s="111">
        <f t="shared" si="94"/>
        <v>42505</v>
      </c>
      <c r="D1074" s="12" t="s">
        <v>1518</v>
      </c>
      <c r="E1074" s="111">
        <v>42505</v>
      </c>
      <c r="F1074" s="15" t="s">
        <v>424</v>
      </c>
      <c r="G1074" s="306" t="s">
        <v>724</v>
      </c>
      <c r="H1074" s="113" t="s">
        <v>316</v>
      </c>
      <c r="I1074" s="129">
        <v>48</v>
      </c>
      <c r="J1074" s="129">
        <v>37168.75</v>
      </c>
      <c r="K1074" s="201">
        <f t="shared" si="92"/>
        <v>1784100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hidden="1" customHeight="1">
      <c r="A1075" s="304" t="str">
        <f>IF(B1075&lt;&gt;"",IF(AND(B1075&gt;=_TM1,B1075&lt;=_TM2,OR(TH!L1075="1111",TH!M1075="1111")),TH!D1075,""),"")</f>
        <v/>
      </c>
      <c r="B1075" s="11">
        <f t="shared" si="93"/>
        <v>5</v>
      </c>
      <c r="C1075" s="111">
        <f t="shared" si="94"/>
        <v>42505</v>
      </c>
      <c r="D1075" s="12" t="s">
        <v>1518</v>
      </c>
      <c r="E1075" s="111">
        <v>42505</v>
      </c>
      <c r="F1075" s="15" t="s">
        <v>396</v>
      </c>
      <c r="G1075" s="306" t="s">
        <v>724</v>
      </c>
      <c r="H1075" s="113" t="s">
        <v>316</v>
      </c>
      <c r="I1075" s="129">
        <v>36</v>
      </c>
      <c r="J1075" s="129">
        <v>16721.900000000001</v>
      </c>
      <c r="K1075" s="201">
        <f t="shared" si="92"/>
        <v>601988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hidden="1" customHeight="1">
      <c r="A1076" s="304" t="str">
        <f>IF(B1076&lt;&gt;"",IF(AND(B1076&gt;=_TM1,B1076&lt;=_TM2,OR(TH!L1076="1111",TH!M1076="1111")),TH!D1076,""),"")</f>
        <v/>
      </c>
      <c r="B1076" s="11">
        <f t="shared" si="93"/>
        <v>5</v>
      </c>
      <c r="C1076" s="111">
        <f t="shared" si="94"/>
        <v>42505</v>
      </c>
      <c r="D1076" s="12" t="s">
        <v>1518</v>
      </c>
      <c r="E1076" s="111">
        <v>42505</v>
      </c>
      <c r="F1076" s="15" t="s">
        <v>569</v>
      </c>
      <c r="G1076" s="306" t="s">
        <v>724</v>
      </c>
      <c r="H1076" s="113" t="s">
        <v>316</v>
      </c>
      <c r="I1076" s="129">
        <v>36</v>
      </c>
      <c r="J1076" s="129">
        <v>19733.400000000001</v>
      </c>
      <c r="K1076" s="201">
        <f t="shared" si="92"/>
        <v>710402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hidden="1" customHeight="1">
      <c r="A1077" s="304" t="str">
        <f>IF(B1077&lt;&gt;"",IF(AND(B1077&gt;=_TM1,B1077&lt;=_TM2,OR(TH!L1077="1111",TH!M1077="1111")),TH!D1077,""),"")</f>
        <v/>
      </c>
      <c r="B1077" s="11">
        <f t="shared" si="93"/>
        <v>5</v>
      </c>
      <c r="C1077" s="111">
        <f t="shared" si="94"/>
        <v>42505</v>
      </c>
      <c r="D1077" s="12" t="s">
        <v>1518</v>
      </c>
      <c r="E1077" s="111">
        <v>42505</v>
      </c>
      <c r="F1077" s="15" t="s">
        <v>683</v>
      </c>
      <c r="G1077" s="306" t="s">
        <v>724</v>
      </c>
      <c r="H1077" s="113" t="s">
        <v>316</v>
      </c>
      <c r="I1077" s="129">
        <v>24</v>
      </c>
      <c r="J1077" s="129">
        <v>20153.3</v>
      </c>
      <c r="K1077" s="201">
        <f t="shared" si="92"/>
        <v>483679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hidden="1" customHeight="1">
      <c r="A1078" s="304" t="str">
        <f>IF(B1078&lt;&gt;"",IF(AND(B1078&gt;=_TM1,B1078&lt;=_TM2,OR(TH!L1078="1111",TH!M1078="1111")),TH!D1078,""),"")</f>
        <v/>
      </c>
      <c r="B1078" s="11">
        <f t="shared" si="93"/>
        <v>5</v>
      </c>
      <c r="C1078" s="111">
        <f t="shared" si="94"/>
        <v>42505</v>
      </c>
      <c r="D1078" s="12" t="s">
        <v>1518</v>
      </c>
      <c r="E1078" s="111">
        <v>42505</v>
      </c>
      <c r="F1078" s="15" t="s">
        <v>695</v>
      </c>
      <c r="G1078" s="306" t="s">
        <v>724</v>
      </c>
      <c r="H1078" s="113" t="s">
        <v>316</v>
      </c>
      <c r="I1078" s="129">
        <v>24</v>
      </c>
      <c r="J1078" s="129">
        <v>44464.75</v>
      </c>
      <c r="K1078" s="201">
        <f t="shared" si="92"/>
        <v>1067154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hidden="1" customHeight="1">
      <c r="A1079" s="304" t="str">
        <f>IF(B1079&lt;&gt;"",IF(AND(B1079&gt;=_TM1,B1079&lt;=_TM2,OR(TH!L1079="1111",TH!M1079="1111")),TH!D1079,""),"")</f>
        <v/>
      </c>
      <c r="B1079" s="11">
        <f t="shared" si="93"/>
        <v>5</v>
      </c>
      <c r="C1079" s="111">
        <f t="shared" si="94"/>
        <v>42505</v>
      </c>
      <c r="D1079" s="12" t="s">
        <v>1518</v>
      </c>
      <c r="E1079" s="111">
        <v>42505</v>
      </c>
      <c r="F1079" s="15" t="s">
        <v>675</v>
      </c>
      <c r="G1079" s="306" t="s">
        <v>724</v>
      </c>
      <c r="H1079" s="113" t="s">
        <v>316</v>
      </c>
      <c r="I1079" s="129">
        <v>36</v>
      </c>
      <c r="J1079" s="129">
        <v>30887.35</v>
      </c>
      <c r="K1079" s="201">
        <f t="shared" si="92"/>
        <v>1111945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hidden="1" customHeight="1">
      <c r="A1080" s="304" t="str">
        <f>IF(B1080&lt;&gt;"",IF(AND(B1080&gt;=_TM1,B1080&lt;=_TM2,OR(TH!L1080="1111",TH!M1080="1111")),TH!D1080,""),"")</f>
        <v/>
      </c>
      <c r="B1080" s="11">
        <f t="shared" si="93"/>
        <v>5</v>
      </c>
      <c r="C1080" s="111">
        <f t="shared" si="94"/>
        <v>42505</v>
      </c>
      <c r="D1080" s="12" t="s">
        <v>1518</v>
      </c>
      <c r="E1080" s="111">
        <v>42505</v>
      </c>
      <c r="F1080" s="15" t="s">
        <v>423</v>
      </c>
      <c r="G1080" s="306" t="s">
        <v>724</v>
      </c>
      <c r="H1080" s="113" t="s">
        <v>316</v>
      </c>
      <c r="I1080" s="129">
        <v>36</v>
      </c>
      <c r="J1080" s="129">
        <v>32851</v>
      </c>
      <c r="K1080" s="201">
        <f t="shared" si="92"/>
        <v>1182636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hidden="1" customHeight="1">
      <c r="A1081" s="304" t="str">
        <f>IF(B1081&lt;&gt;"",IF(AND(B1081&gt;=_TM1,B1081&lt;=_TM2,OR(TH!L1081="1111",TH!M1081="1111")),TH!D1081,""),"")</f>
        <v/>
      </c>
      <c r="B1081" s="11">
        <f t="shared" si="93"/>
        <v>5</v>
      </c>
      <c r="C1081" s="111">
        <f t="shared" si="94"/>
        <v>42505</v>
      </c>
      <c r="D1081" s="12" t="s">
        <v>1518</v>
      </c>
      <c r="E1081" s="111">
        <v>42505</v>
      </c>
      <c r="F1081" s="15" t="s">
        <v>430</v>
      </c>
      <c r="G1081" s="306" t="s">
        <v>724</v>
      </c>
      <c r="H1081" s="113" t="s">
        <v>316</v>
      </c>
      <c r="I1081" s="129">
        <v>24</v>
      </c>
      <c r="J1081" s="129">
        <v>44421.05</v>
      </c>
      <c r="K1081" s="201">
        <f t="shared" si="92"/>
        <v>1066105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ht="15.75" hidden="1" customHeight="1">
      <c r="A1082" s="304" t="str">
        <f>IF(B1082&lt;&gt;"",IF(AND(B1082&gt;=_TM1,B1082&lt;=_TM2,OR(TH!L1082="1111",TH!M1082="1111")),TH!D1082,""),"")</f>
        <v/>
      </c>
      <c r="B1082" s="11">
        <f t="shared" si="93"/>
        <v>5</v>
      </c>
      <c r="C1082" s="111">
        <f t="shared" si="94"/>
        <v>42505</v>
      </c>
      <c r="D1082" s="12" t="s">
        <v>1518</v>
      </c>
      <c r="E1082" s="111">
        <v>42505</v>
      </c>
      <c r="F1082" s="15" t="s">
        <v>676</v>
      </c>
      <c r="G1082" s="306" t="s">
        <v>724</v>
      </c>
      <c r="H1082" s="113" t="s">
        <v>316</v>
      </c>
      <c r="I1082" s="129">
        <v>24</v>
      </c>
      <c r="J1082" s="129">
        <v>7564.85</v>
      </c>
      <c r="K1082" s="201">
        <f t="shared" si="92"/>
        <v>181556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</row>
    <row r="1083" spans="1:30" s="198" customFormat="1" ht="15.75" hidden="1" customHeight="1">
      <c r="A1083" s="304" t="str">
        <f>IF(B1083&lt;&gt;"",IF(AND(B1083&gt;=_TM1,B1083&lt;=_TM2,OR(TH!L1083="1111",TH!M1083="1111")),TH!D1083,""),"")</f>
        <v/>
      </c>
      <c r="B1083" s="11">
        <f t="shared" si="93"/>
        <v>5</v>
      </c>
      <c r="C1083" s="111">
        <f t="shared" si="94"/>
        <v>42505</v>
      </c>
      <c r="D1083" s="12" t="s">
        <v>1518</v>
      </c>
      <c r="E1083" s="111">
        <v>42505</v>
      </c>
      <c r="F1083" s="15" t="s">
        <v>677</v>
      </c>
      <c r="G1083" s="306" t="s">
        <v>724</v>
      </c>
      <c r="H1083" s="113" t="s">
        <v>316</v>
      </c>
      <c r="I1083" s="129">
        <v>18</v>
      </c>
      <c r="J1083" s="129">
        <v>11253.7</v>
      </c>
      <c r="K1083" s="201">
        <f t="shared" si="92"/>
        <v>202567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hidden="1" customHeight="1">
      <c r="A1084" s="304" t="str">
        <f>IF(B1084&lt;&gt;"",IF(AND(B1084&gt;=_TM1,B1084&lt;=_TM2,OR(TH!L1084="1111",TH!M1084="1111")),TH!D1084,""),"")</f>
        <v/>
      </c>
      <c r="B1084" s="11">
        <f t="shared" si="93"/>
        <v>5</v>
      </c>
      <c r="C1084" s="111">
        <f t="shared" si="94"/>
        <v>42505</v>
      </c>
      <c r="D1084" s="12" t="s">
        <v>1518</v>
      </c>
      <c r="E1084" s="111">
        <v>42505</v>
      </c>
      <c r="F1084" s="15" t="s">
        <v>374</v>
      </c>
      <c r="G1084" s="306" t="s">
        <v>724</v>
      </c>
      <c r="H1084" s="113" t="s">
        <v>316</v>
      </c>
      <c r="I1084" s="129">
        <v>10</v>
      </c>
      <c r="J1084" s="129">
        <v>40027.300000000003</v>
      </c>
      <c r="K1084" s="201">
        <f t="shared" si="92"/>
        <v>400273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hidden="1" customHeight="1">
      <c r="A1085" s="304" t="str">
        <f>IF(B1085&lt;&gt;"",IF(AND(B1085&gt;=_TM1,B1085&lt;=_TM2,OR(TH!L1085="1111",TH!M1085="1111")),TH!D1085,""),"")</f>
        <v/>
      </c>
      <c r="B1085" s="11">
        <f t="shared" si="93"/>
        <v>5</v>
      </c>
      <c r="C1085" s="111">
        <f t="shared" si="94"/>
        <v>42505</v>
      </c>
      <c r="D1085" s="12" t="s">
        <v>1519</v>
      </c>
      <c r="E1085" s="111">
        <v>42505</v>
      </c>
      <c r="F1085" s="15" t="s">
        <v>679</v>
      </c>
      <c r="G1085" s="306" t="s">
        <v>724</v>
      </c>
      <c r="H1085" s="113" t="s">
        <v>316</v>
      </c>
      <c r="I1085" s="129">
        <v>16</v>
      </c>
      <c r="J1085" s="129">
        <v>30930.1</v>
      </c>
      <c r="K1085" s="201">
        <f t="shared" si="92"/>
        <v>494882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hidden="1" customHeight="1">
      <c r="A1086" s="304" t="str">
        <f>IF(B1086&lt;&gt;"",IF(AND(B1086&gt;=_TM1,B1086&lt;=_TM2,OR(TH!L1086="1111",TH!M1086="1111")),TH!D1086,""),"")</f>
        <v/>
      </c>
      <c r="B1086" s="11">
        <f t="shared" si="93"/>
        <v>5</v>
      </c>
      <c r="C1086" s="111">
        <f t="shared" si="94"/>
        <v>42505</v>
      </c>
      <c r="D1086" s="12" t="s">
        <v>1519</v>
      </c>
      <c r="E1086" s="111">
        <v>42505</v>
      </c>
      <c r="F1086" s="15" t="s">
        <v>680</v>
      </c>
      <c r="G1086" s="306" t="s">
        <v>724</v>
      </c>
      <c r="H1086" s="113" t="s">
        <v>316</v>
      </c>
      <c r="I1086" s="129">
        <v>5</v>
      </c>
      <c r="J1086" s="129">
        <v>40402.550000000003</v>
      </c>
      <c r="K1086" s="201">
        <f t="shared" si="92"/>
        <v>202013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hidden="1" customHeight="1">
      <c r="A1087" s="304" t="str">
        <f>IF(B1087&lt;&gt;"",IF(AND(B1087&gt;=_TM1,B1087&lt;=_TM2,OR(TH!L1087="1111",TH!M1087="1111")),TH!D1087,""),"")</f>
        <v/>
      </c>
      <c r="B1087" s="11">
        <f t="shared" si="93"/>
        <v>5</v>
      </c>
      <c r="C1087" s="111">
        <f t="shared" si="94"/>
        <v>42505</v>
      </c>
      <c r="D1087" s="12" t="s">
        <v>1519</v>
      </c>
      <c r="E1087" s="111">
        <v>42505</v>
      </c>
      <c r="F1087" s="15" t="s">
        <v>396</v>
      </c>
      <c r="G1087" s="306" t="s">
        <v>724</v>
      </c>
      <c r="H1087" s="113" t="s">
        <v>316</v>
      </c>
      <c r="I1087" s="129">
        <v>26</v>
      </c>
      <c r="J1087" s="129">
        <v>16721.900000000001</v>
      </c>
      <c r="K1087" s="201">
        <f t="shared" si="92"/>
        <v>434769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hidden="1" customHeight="1">
      <c r="A1088" s="304" t="str">
        <f>IF(B1088&lt;&gt;"",IF(AND(B1088&gt;=_TM1,B1088&lt;=_TM2,OR(TH!L1088="1111",TH!M1088="1111")),TH!D1088,""),"")</f>
        <v/>
      </c>
      <c r="B1088" s="11">
        <f t="shared" si="93"/>
        <v>5</v>
      </c>
      <c r="C1088" s="111">
        <f t="shared" si="94"/>
        <v>42505</v>
      </c>
      <c r="D1088" s="12" t="s">
        <v>1519</v>
      </c>
      <c r="E1088" s="111">
        <v>42505</v>
      </c>
      <c r="F1088" s="15" t="s">
        <v>681</v>
      </c>
      <c r="G1088" s="306" t="s">
        <v>724</v>
      </c>
      <c r="H1088" s="113" t="s">
        <v>316</v>
      </c>
      <c r="I1088" s="129">
        <v>20</v>
      </c>
      <c r="J1088" s="129">
        <v>16012.25</v>
      </c>
      <c r="K1088" s="201">
        <f t="shared" si="92"/>
        <v>320245</v>
      </c>
      <c r="L1088" s="202" t="s">
        <v>726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A1088" s="198" t="str">
        <f>IF(VLOOKUP(F1088,NXT!$B$12:$B$973,1,0)=F1088,"","x")</f>
        <v/>
      </c>
      <c r="AB1088" s="122"/>
      <c r="AC1088" s="122"/>
      <c r="AD1088" s="122"/>
    </row>
    <row r="1089" spans="1:30" s="198" customFormat="1" ht="15.75" hidden="1" customHeight="1">
      <c r="A1089" s="304" t="str">
        <f>IF(B1089&lt;&gt;"",IF(AND(B1089&gt;=_TM1,B1089&lt;=_TM2,OR(TH!L1089="1111",TH!M1089="1111")),TH!D1089,""),"")</f>
        <v/>
      </c>
      <c r="B1089" s="11">
        <f t="shared" si="93"/>
        <v>5</v>
      </c>
      <c r="C1089" s="111">
        <f t="shared" si="94"/>
        <v>42505</v>
      </c>
      <c r="D1089" s="12" t="s">
        <v>1519</v>
      </c>
      <c r="E1089" s="111">
        <v>42505</v>
      </c>
      <c r="F1089" s="112" t="s">
        <v>332</v>
      </c>
      <c r="G1089" s="306" t="s">
        <v>724</v>
      </c>
      <c r="H1089" s="113" t="s">
        <v>316</v>
      </c>
      <c r="I1089" s="129"/>
      <c r="J1089" s="129"/>
      <c r="K1089" s="201">
        <v>12696503</v>
      </c>
      <c r="L1089" s="14" t="s">
        <v>9</v>
      </c>
      <c r="M1089" s="202" t="s">
        <v>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>
        <v>2</v>
      </c>
      <c r="AB1089" s="122"/>
      <c r="AD1089" s="122"/>
    </row>
    <row r="1090" spans="1:30" s="198" customFormat="1" ht="15.75" hidden="1" customHeight="1">
      <c r="A1090" s="304" t="str">
        <f>IF(B1090&lt;&gt;"",IF(AND(B1090&gt;=_TM1,B1090&lt;=_TM2,OR(TH!L1090="1111",TH!M1090="1111")),TH!D1090,""),"")</f>
        <v/>
      </c>
      <c r="B1090" s="11">
        <f t="shared" si="93"/>
        <v>5</v>
      </c>
      <c r="C1090" s="111">
        <f t="shared" si="94"/>
        <v>42508</v>
      </c>
      <c r="D1090" s="111" t="s">
        <v>704</v>
      </c>
      <c r="E1090" s="106">
        <v>42508</v>
      </c>
      <c r="F1090" s="112" t="s">
        <v>708</v>
      </c>
      <c r="G1090" s="310" t="s">
        <v>705</v>
      </c>
      <c r="H1090" s="113" t="s">
        <v>547</v>
      </c>
      <c r="I1090" s="129"/>
      <c r="J1090" s="129"/>
      <c r="K1090" s="13">
        <v>141918924</v>
      </c>
      <c r="L1090" s="114" t="s">
        <v>24</v>
      </c>
      <c r="M1090" s="114" t="s">
        <v>238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/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hidden="1" customHeight="1">
      <c r="A1091" s="304" t="str">
        <f>IF(B1091&lt;&gt;"",IF(AND(B1091&gt;=_TM1,B1091&lt;=_TM2,OR(TH!L1091="1111",TH!M1091="1111")),TH!D1091,""),"")</f>
        <v/>
      </c>
      <c r="B1091" s="11">
        <f t="shared" si="93"/>
        <v>5</v>
      </c>
      <c r="C1091" s="111">
        <f t="shared" si="94"/>
        <v>42509</v>
      </c>
      <c r="D1091" s="111" t="s">
        <v>2132</v>
      </c>
      <c r="E1091" s="106">
        <v>42509</v>
      </c>
      <c r="F1091" s="112" t="s">
        <v>712</v>
      </c>
      <c r="G1091" s="310" t="s">
        <v>705</v>
      </c>
      <c r="H1091" s="4" t="s">
        <v>706</v>
      </c>
      <c r="I1091" s="129"/>
      <c r="J1091" s="129"/>
      <c r="K1091" s="13">
        <v>105000000</v>
      </c>
      <c r="L1091" s="114" t="s">
        <v>45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>x</v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hidden="1" customHeight="1">
      <c r="A1092" s="304" t="str">
        <f>IF(B1092&lt;&gt;"",IF(AND(B1092&gt;=_TM1,B1092&lt;=_TM2,OR(TH!L1092="1111",TH!M1092="1111")),TH!D1092,""),"")</f>
        <v/>
      </c>
      <c r="B1092" s="11">
        <f t="shared" si="93"/>
        <v>5</v>
      </c>
      <c r="C1092" s="111">
        <f t="shared" si="94"/>
        <v>42509</v>
      </c>
      <c r="D1092" s="111" t="s">
        <v>711</v>
      </c>
      <c r="E1092" s="106">
        <v>42509</v>
      </c>
      <c r="F1092" s="112" t="s">
        <v>713</v>
      </c>
      <c r="G1092" s="310" t="s">
        <v>705</v>
      </c>
      <c r="H1092" s="113" t="s">
        <v>299</v>
      </c>
      <c r="I1092" s="129"/>
      <c r="J1092" s="129"/>
      <c r="K1092" s="13">
        <v>30022000</v>
      </c>
      <c r="L1092" s="114" t="s">
        <v>8</v>
      </c>
      <c r="M1092" s="114" t="s">
        <v>24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/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/>
      <c r="AB1092" s="122"/>
      <c r="AC1092" s="122"/>
      <c r="AD1092" s="122"/>
    </row>
    <row r="1093" spans="1:30" s="198" customFormat="1" ht="15.75" hidden="1" customHeight="1">
      <c r="A1093" s="304" t="str">
        <f>IF(B1093&lt;&gt;"",IF(AND(B1093&gt;=_TM1,B1093&lt;=_TM2,OR(TH!L1093="1111",TH!M1093="1111")),TH!D1093,""),"")</f>
        <v/>
      </c>
      <c r="B1093" s="11">
        <f t="shared" si="93"/>
        <v>5</v>
      </c>
      <c r="C1093" s="111">
        <f t="shared" si="94"/>
        <v>42511</v>
      </c>
      <c r="D1093" s="111" t="s">
        <v>2143</v>
      </c>
      <c r="E1093" s="111">
        <v>42511</v>
      </c>
      <c r="F1093" s="112" t="s">
        <v>470</v>
      </c>
      <c r="G1093" s="310" t="s">
        <v>473</v>
      </c>
      <c r="H1093" s="302" t="s">
        <v>765</v>
      </c>
      <c r="I1093" s="130"/>
      <c r="J1093" s="129"/>
      <c r="K1093" s="13">
        <v>907000</v>
      </c>
      <c r="L1093" s="202" t="s">
        <v>239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hidden="1" customHeight="1">
      <c r="A1094" s="304" t="str">
        <f>IF(B1094&lt;&gt;"",IF(AND(B1094&gt;=_TM1,B1094&lt;=_TM2,OR(TH!L1094="1111",TH!M1094="1111")),TH!D1094,""),"")</f>
        <v/>
      </c>
      <c r="B1094" s="11">
        <f t="shared" si="93"/>
        <v>5</v>
      </c>
      <c r="C1094" s="111">
        <f t="shared" si="94"/>
        <v>42511</v>
      </c>
      <c r="D1094" s="111" t="s">
        <v>2143</v>
      </c>
      <c r="E1094" s="111">
        <v>42511</v>
      </c>
      <c r="F1094" s="112" t="s">
        <v>471</v>
      </c>
      <c r="G1094" s="310" t="s">
        <v>473</v>
      </c>
      <c r="H1094" s="302" t="s">
        <v>765</v>
      </c>
      <c r="I1094" s="130"/>
      <c r="J1094" s="130"/>
      <c r="K1094" s="13">
        <v>90700</v>
      </c>
      <c r="L1094" s="14" t="s">
        <v>9</v>
      </c>
      <c r="M1094" s="202" t="s">
        <v>45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>x</v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>
        <v>2</v>
      </c>
      <c r="AD1094" s="122"/>
    </row>
    <row r="1095" spans="1:30" s="198" customFormat="1" ht="15.75" hidden="1" customHeight="1">
      <c r="A1095" s="304" t="str">
        <f>IF(B1095&lt;&gt;"",IF(AND(B1095&gt;=_TM1,B1095&lt;=_TM2,OR(TH!L1095="1111",TH!M1095="1111")),TH!D1095,""),"")</f>
        <v/>
      </c>
      <c r="B1095" s="11">
        <f t="shared" si="93"/>
        <v>5</v>
      </c>
      <c r="C1095" s="111">
        <f t="shared" si="94"/>
        <v>42513</v>
      </c>
      <c r="D1095" s="111" t="s">
        <v>1473</v>
      </c>
      <c r="E1095" s="111">
        <v>42513</v>
      </c>
      <c r="F1095" s="112" t="s">
        <v>525</v>
      </c>
      <c r="G1095" s="310" t="s">
        <v>556</v>
      </c>
      <c r="H1095" s="113" t="s">
        <v>505</v>
      </c>
      <c r="I1095" s="129">
        <v>393</v>
      </c>
      <c r="J1095" s="129">
        <v>4458</v>
      </c>
      <c r="K1095" s="201">
        <f>ROUND(I1095*J1095,0)</f>
        <v>1751994</v>
      </c>
      <c r="L1095" s="114" t="s">
        <v>238</v>
      </c>
      <c r="M1095" s="114" t="s">
        <v>162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hidden="1" customHeight="1">
      <c r="A1096" s="304" t="str">
        <f>IF(B1096&lt;&gt;"",IF(AND(B1096&gt;=_TM1,B1096&lt;=_TM2,OR(TH!L1096="1111",TH!M1096="1111")),TH!D1096,""),"")</f>
        <v/>
      </c>
      <c r="B1096" s="11">
        <f t="shared" si="93"/>
        <v>5</v>
      </c>
      <c r="C1096" s="111">
        <f t="shared" si="94"/>
        <v>42513</v>
      </c>
      <c r="D1096" s="111" t="s">
        <v>1473</v>
      </c>
      <c r="E1096" s="111">
        <v>42513</v>
      </c>
      <c r="F1096" s="112" t="s">
        <v>332</v>
      </c>
      <c r="G1096" s="310" t="s">
        <v>556</v>
      </c>
      <c r="H1096" s="113" t="s">
        <v>505</v>
      </c>
      <c r="I1096" s="129"/>
      <c r="J1096" s="129"/>
      <c r="K1096" s="201">
        <v>175199</v>
      </c>
      <c r="L1096" s="114" t="s">
        <v>238</v>
      </c>
      <c r="M1096" s="114" t="s">
        <v>278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A1096" s="198" t="str">
        <f>IF(VLOOKUP(H1096,DS_131,1,0)=H1096,"","x")</f>
        <v/>
      </c>
      <c r="AB1096" s="122"/>
      <c r="AC1096" s="122"/>
      <c r="AD1096" s="122"/>
    </row>
    <row r="1097" spans="1:30" s="198" customFormat="1" ht="15.75" hidden="1" customHeight="1">
      <c r="A1097" s="304" t="str">
        <f>IF(B1097&lt;&gt;"",IF(AND(B1097&gt;=_TM1,B1097&lt;=_TM2,OR(TH!L1097="1111",TH!M1097="1111")),TH!D1097,""),"")</f>
        <v/>
      </c>
      <c r="B1097" s="11">
        <f t="shared" si="93"/>
        <v>5</v>
      </c>
      <c r="C1097" s="111">
        <f t="shared" si="94"/>
        <v>42515</v>
      </c>
      <c r="D1097" s="111" t="s">
        <v>704</v>
      </c>
      <c r="E1097" s="106">
        <v>42515</v>
      </c>
      <c r="F1097" s="112" t="s">
        <v>709</v>
      </c>
      <c r="G1097" s="310" t="s">
        <v>705</v>
      </c>
      <c r="H1097" s="4"/>
      <c r="I1097" s="129"/>
      <c r="J1097" s="129"/>
      <c r="K1097" s="13">
        <v>1950</v>
      </c>
      <c r="L1097" s="114" t="s">
        <v>24</v>
      </c>
      <c r="M1097" s="114" t="s">
        <v>38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/>
      <c r="AB1097" s="122"/>
      <c r="AC1097" s="122"/>
      <c r="AD1097" s="122"/>
    </row>
    <row r="1098" spans="1:30" s="198" customFormat="1" ht="15.75" hidden="1" customHeight="1">
      <c r="A1098" s="304" t="str">
        <f>IF(B1098&lt;&gt;"",IF(AND(B1098&gt;=_TM1,B1098&lt;=_TM2,OR(TH!L1098="1111",TH!M1098="1111")),TH!D1098,""),"")</f>
        <v/>
      </c>
      <c r="B1098" s="11">
        <f t="shared" si="93"/>
        <v>5</v>
      </c>
      <c r="C1098" s="111">
        <f t="shared" si="94"/>
        <v>42515</v>
      </c>
      <c r="D1098" s="111" t="s">
        <v>711</v>
      </c>
      <c r="E1098" s="106">
        <v>42515</v>
      </c>
      <c r="F1098" s="110" t="s">
        <v>716</v>
      </c>
      <c r="G1098" s="310" t="s">
        <v>705</v>
      </c>
      <c r="H1098" s="4"/>
      <c r="I1098" s="129"/>
      <c r="J1098" s="129"/>
      <c r="K1098" s="13">
        <v>10000</v>
      </c>
      <c r="L1098" s="114" t="s">
        <v>81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hidden="1" customHeight="1">
      <c r="A1099" s="304" t="str">
        <f>IF(B1099&lt;&gt;"",IF(AND(B1099&gt;=_TM1,B1099&lt;=_TM2,OR(TH!L1099="1111",TH!M1099="1111")),TH!D1099,""),"")</f>
        <v/>
      </c>
      <c r="B1099" s="11">
        <f t="shared" si="93"/>
        <v>5</v>
      </c>
      <c r="C1099" s="111">
        <f t="shared" si="94"/>
        <v>42515</v>
      </c>
      <c r="D1099" s="111" t="s">
        <v>711</v>
      </c>
      <c r="E1099" s="106">
        <v>42515</v>
      </c>
      <c r="F1099" s="110" t="s">
        <v>717</v>
      </c>
      <c r="G1099" s="310" t="s">
        <v>705</v>
      </c>
      <c r="H1099" s="4"/>
      <c r="I1099" s="129"/>
      <c r="J1099" s="129"/>
      <c r="K1099" s="13">
        <v>1000</v>
      </c>
      <c r="L1099" s="14" t="s">
        <v>9</v>
      </c>
      <c r="M1099" s="114" t="s">
        <v>24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>
        <v>2</v>
      </c>
      <c r="AB1099" s="122"/>
      <c r="AC1099" s="122"/>
      <c r="AD1099" s="122"/>
    </row>
    <row r="1100" spans="1:30" s="198" customFormat="1" ht="15.75" hidden="1" customHeight="1">
      <c r="A1100" s="304" t="str">
        <f>IF(B1100&lt;&gt;"",IF(AND(B1100&gt;=_TM1,B1100&lt;=_TM2,OR(TH!L1100="1111",TH!M1100="1111")),TH!D1100,""),"")</f>
        <v/>
      </c>
      <c r="B1100" s="11">
        <f t="shared" si="93"/>
        <v>5</v>
      </c>
      <c r="C1100" s="111">
        <f t="shared" si="94"/>
        <v>42515</v>
      </c>
      <c r="D1100" s="111" t="s">
        <v>1474</v>
      </c>
      <c r="E1100" s="111">
        <v>42515</v>
      </c>
      <c r="F1100" s="112" t="s">
        <v>559</v>
      </c>
      <c r="G1100" s="310" t="s">
        <v>557</v>
      </c>
      <c r="H1100" s="113" t="s">
        <v>558</v>
      </c>
      <c r="I1100" s="129">
        <v>200</v>
      </c>
      <c r="J1100" s="129">
        <v>6000</v>
      </c>
      <c r="K1100" s="201">
        <f>ROUND(I1100*J1100,0)</f>
        <v>1200000</v>
      </c>
      <c r="L1100" s="114" t="s">
        <v>238</v>
      </c>
      <c r="M1100" s="114" t="s">
        <v>162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ref="AA1100:AA1115" si="95">IF(VLOOKUP(H1100,DS_131,1,0)=H1100,"","x")</f>
        <v/>
      </c>
      <c r="AB1100" s="122"/>
      <c r="AC1100" s="122"/>
      <c r="AD1100" s="122"/>
    </row>
    <row r="1101" spans="1:30" s="198" customFormat="1" ht="15.75" hidden="1" customHeight="1">
      <c r="A1101" s="304" t="str">
        <f>IF(B1101&lt;&gt;"",IF(AND(B1101&gt;=_TM1,B1101&lt;=_TM2,OR(TH!L1101="1111",TH!M1101="1111")),TH!D1101,""),"")</f>
        <v/>
      </c>
      <c r="B1101" s="11">
        <f t="shared" si="93"/>
        <v>5</v>
      </c>
      <c r="C1101" s="111">
        <f t="shared" si="94"/>
        <v>42515</v>
      </c>
      <c r="D1101" s="111" t="s">
        <v>1474</v>
      </c>
      <c r="E1101" s="111">
        <v>42515</v>
      </c>
      <c r="F1101" s="112" t="s">
        <v>332</v>
      </c>
      <c r="G1101" s="310" t="s">
        <v>557</v>
      </c>
      <c r="H1101" s="113" t="s">
        <v>558</v>
      </c>
      <c r="I1101" s="129"/>
      <c r="J1101" s="129"/>
      <c r="K1101" s="201">
        <v>120000</v>
      </c>
      <c r="L1101" s="114" t="s">
        <v>238</v>
      </c>
      <c r="M1101" s="114" t="s">
        <v>278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/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5"/>
        <v/>
      </c>
      <c r="AB1101" s="122"/>
      <c r="AC1101" s="122"/>
      <c r="AD1101" s="122"/>
    </row>
    <row r="1102" spans="1:30" s="198" customFormat="1" ht="15.75" hidden="1" customHeight="1">
      <c r="A1102" s="304" t="str">
        <f>IF(B1102&lt;&gt;"",IF(AND(B1102&gt;=_TM1,B1102&lt;=_TM2,OR(TH!L1102="1111",TH!M1102="1111")),TH!D1102,""),"")</f>
        <v/>
      </c>
      <c r="B1102" s="11">
        <f t="shared" si="93"/>
        <v>5</v>
      </c>
      <c r="C1102" s="111">
        <f t="shared" si="94"/>
        <v>42515</v>
      </c>
      <c r="D1102" s="111" t="s">
        <v>2135</v>
      </c>
      <c r="E1102" s="111">
        <v>42515</v>
      </c>
      <c r="F1102" s="112" t="s">
        <v>708</v>
      </c>
      <c r="G1102" s="310" t="s">
        <v>2100</v>
      </c>
      <c r="H1102" s="113" t="s">
        <v>558</v>
      </c>
      <c r="I1102" s="129"/>
      <c r="J1102" s="129"/>
      <c r="K1102" s="201">
        <v>2640000</v>
      </c>
      <c r="L1102" s="114" t="s">
        <v>45</v>
      </c>
      <c r="M1102" s="114" t="s">
        <v>238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>x</v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5"/>
        <v/>
      </c>
      <c r="AB1102" s="122"/>
      <c r="AC1102" s="122"/>
      <c r="AD1102" s="122"/>
    </row>
    <row r="1103" spans="1:30" s="198" customFormat="1" ht="15.75" hidden="1" customHeight="1">
      <c r="A1103" s="304" t="str">
        <f>IF(B1103&lt;&gt;"",IF(AND(B1103&gt;=_TM1,B1103&lt;=_TM2,OR(TH!L1103="1111",TH!M1103="1111")),TH!D1103,""),"")</f>
        <v/>
      </c>
      <c r="B1103" s="11">
        <f t="shared" si="93"/>
        <v>5</v>
      </c>
      <c r="C1103" s="111">
        <f t="shared" si="94"/>
        <v>42516</v>
      </c>
      <c r="D1103" s="111" t="s">
        <v>1475</v>
      </c>
      <c r="E1103" s="111">
        <v>42516</v>
      </c>
      <c r="F1103" s="112" t="s">
        <v>496</v>
      </c>
      <c r="G1103" s="310" t="s">
        <v>560</v>
      </c>
      <c r="H1103" s="113" t="s">
        <v>499</v>
      </c>
      <c r="I1103" s="129">
        <v>1392</v>
      </c>
      <c r="J1103" s="129">
        <v>6519</v>
      </c>
      <c r="K1103" s="201">
        <f>ROUND(I1103*J1103,0)</f>
        <v>9074448</v>
      </c>
      <c r="L1103" s="114" t="s">
        <v>238</v>
      </c>
      <c r="M1103" s="114" t="s">
        <v>162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5"/>
        <v/>
      </c>
      <c r="AB1103" s="122"/>
      <c r="AC1103" s="122"/>
      <c r="AD1103" s="122"/>
    </row>
    <row r="1104" spans="1:30" s="198" customFormat="1" ht="15.75" hidden="1" customHeight="1">
      <c r="A1104" s="304" t="str">
        <f>IF(B1104&lt;&gt;"",IF(AND(B1104&gt;=_TM1,B1104&lt;=_TM2,OR(TH!L1104="1111",TH!M1104="1111")),TH!D1104,""),"")</f>
        <v/>
      </c>
      <c r="B1104" s="11">
        <f t="shared" si="93"/>
        <v>5</v>
      </c>
      <c r="C1104" s="111">
        <f t="shared" si="94"/>
        <v>42516</v>
      </c>
      <c r="D1104" s="111" t="s">
        <v>1475</v>
      </c>
      <c r="E1104" s="111">
        <v>42516</v>
      </c>
      <c r="F1104" s="112" t="s">
        <v>332</v>
      </c>
      <c r="G1104" s="310" t="s">
        <v>560</v>
      </c>
      <c r="H1104" s="113" t="s">
        <v>499</v>
      </c>
      <c r="I1104" s="129"/>
      <c r="J1104" s="129"/>
      <c r="K1104" s="201">
        <v>907445</v>
      </c>
      <c r="L1104" s="114" t="s">
        <v>238</v>
      </c>
      <c r="M1104" s="114" t="s">
        <v>278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5"/>
        <v/>
      </c>
      <c r="AB1104" s="122"/>
      <c r="AC1104" s="122"/>
      <c r="AD1104" s="122"/>
    </row>
    <row r="1105" spans="1:30" s="198" customFormat="1" ht="15.75" hidden="1" customHeight="1">
      <c r="A1105" s="304" t="str">
        <f>IF(B1105&lt;&gt;"",IF(AND(B1105&gt;=_TM1,B1105&lt;=_TM2,OR(TH!L1105="1111",TH!M1105="1111")),TH!D1105,""),"")</f>
        <v/>
      </c>
      <c r="B1105" s="11">
        <f t="shared" si="93"/>
        <v>5</v>
      </c>
      <c r="C1105" s="111">
        <f t="shared" si="94"/>
        <v>42516</v>
      </c>
      <c r="D1105" s="111" t="s">
        <v>1476</v>
      </c>
      <c r="E1105" s="111">
        <v>42516</v>
      </c>
      <c r="F1105" s="112" t="s">
        <v>565</v>
      </c>
      <c r="G1105" s="310" t="s">
        <v>561</v>
      </c>
      <c r="H1105" s="113" t="s">
        <v>564</v>
      </c>
      <c r="I1105" s="129">
        <v>1000</v>
      </c>
      <c r="J1105" s="129">
        <v>11700</v>
      </c>
      <c r="K1105" s="201">
        <f>ROUND(I1105*J1105,0)</f>
        <v>11700000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5"/>
        <v/>
      </c>
      <c r="AB1105" s="122"/>
      <c r="AC1105" s="122"/>
      <c r="AD1105" s="122"/>
    </row>
    <row r="1106" spans="1:30" s="198" customFormat="1" ht="15.75" hidden="1" customHeight="1">
      <c r="A1106" s="304" t="str">
        <f>IF(B1106&lt;&gt;"",IF(AND(B1106&gt;=_TM1,B1106&lt;=_TM2,OR(TH!L1106="1111",TH!M1106="1111")),TH!D1106,""),"")</f>
        <v/>
      </c>
      <c r="B1106" s="11">
        <f t="shared" si="93"/>
        <v>5</v>
      </c>
      <c r="C1106" s="111">
        <f t="shared" si="94"/>
        <v>42516</v>
      </c>
      <c r="D1106" s="111" t="s">
        <v>1476</v>
      </c>
      <c r="E1106" s="111">
        <v>42516</v>
      </c>
      <c r="F1106" s="112" t="s">
        <v>1169</v>
      </c>
      <c r="G1106" s="310" t="s">
        <v>561</v>
      </c>
      <c r="H1106" s="113" t="s">
        <v>564</v>
      </c>
      <c r="I1106" s="129">
        <v>1000</v>
      </c>
      <c r="J1106" s="129">
        <v>534</v>
      </c>
      <c r="K1106" s="201">
        <f>ROUND(I1106*J1106,0)</f>
        <v>534000</v>
      </c>
      <c r="L1106" s="114" t="s">
        <v>238</v>
      </c>
      <c r="M1106" s="114" t="s">
        <v>162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5"/>
        <v/>
      </c>
      <c r="AB1106" s="122"/>
      <c r="AC1106" s="122"/>
      <c r="AD1106" s="122"/>
    </row>
    <row r="1107" spans="1:30" s="198" customFormat="1" ht="15.75" hidden="1" customHeight="1">
      <c r="A1107" s="304" t="str">
        <f>IF(B1107&lt;&gt;"",IF(AND(B1107&gt;=_TM1,B1107&lt;=_TM2,OR(TH!L1107="1111",TH!M1107="1111")),TH!D1107,""),"")</f>
        <v/>
      </c>
      <c r="B1107" s="11">
        <f t="shared" si="93"/>
        <v>5</v>
      </c>
      <c r="C1107" s="111">
        <f t="shared" si="94"/>
        <v>42516</v>
      </c>
      <c r="D1107" s="111" t="s">
        <v>1476</v>
      </c>
      <c r="E1107" s="111">
        <v>42516</v>
      </c>
      <c r="F1107" s="112" t="s">
        <v>332</v>
      </c>
      <c r="G1107" s="310" t="s">
        <v>561</v>
      </c>
      <c r="H1107" s="113" t="s">
        <v>564</v>
      </c>
      <c r="I1107" s="129"/>
      <c r="J1107" s="129"/>
      <c r="K1107" s="201">
        <v>1223400</v>
      </c>
      <c r="L1107" s="114" t="s">
        <v>238</v>
      </c>
      <c r="M1107" s="114" t="s">
        <v>278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/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5"/>
        <v/>
      </c>
      <c r="AB1107" s="122"/>
      <c r="AC1107" s="122"/>
      <c r="AD1107" s="122"/>
    </row>
    <row r="1108" spans="1:30" s="198" customFormat="1" ht="15.75" hidden="1" customHeight="1">
      <c r="A1108" s="304" t="str">
        <f>IF(B1108&lt;&gt;"",IF(AND(B1108&gt;=_TM1,B1108&lt;=_TM2,OR(TH!L1108="1111",TH!M1108="1111")),TH!D1108,""),"")</f>
        <v/>
      </c>
      <c r="B1108" s="11">
        <f t="shared" si="93"/>
        <v>5</v>
      </c>
      <c r="C1108" s="111">
        <f t="shared" si="94"/>
        <v>42516</v>
      </c>
      <c r="D1108" s="111" t="s">
        <v>2136</v>
      </c>
      <c r="E1108" s="111">
        <v>42516</v>
      </c>
      <c r="F1108" s="112" t="s">
        <v>708</v>
      </c>
      <c r="G1108" s="310" t="s">
        <v>561</v>
      </c>
      <c r="H1108" s="113" t="s">
        <v>564</v>
      </c>
      <c r="I1108" s="129"/>
      <c r="J1108" s="129"/>
      <c r="K1108" s="201">
        <v>13457400</v>
      </c>
      <c r="L1108" s="114" t="s">
        <v>45</v>
      </c>
      <c r="M1108" s="114" t="s">
        <v>238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>x</v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5"/>
        <v/>
      </c>
      <c r="AB1108" s="122"/>
      <c r="AC1108" s="122"/>
      <c r="AD1108" s="122"/>
    </row>
    <row r="1109" spans="1:30" s="198" customFormat="1" ht="15.75" hidden="1" customHeight="1">
      <c r="A1109" s="304" t="str">
        <f>IF(B1109&lt;&gt;"",IF(AND(B1109&gt;=_TM1,B1109&lt;=_TM2,OR(TH!L1109="1111",TH!M1109="1111")),TH!D1109,""),"")</f>
        <v/>
      </c>
      <c r="B1109" s="11">
        <f t="shared" si="93"/>
        <v>5</v>
      </c>
      <c r="C1109" s="111">
        <f t="shared" si="94"/>
        <v>42516</v>
      </c>
      <c r="D1109" s="111" t="s">
        <v>1477</v>
      </c>
      <c r="E1109" s="111">
        <v>42516</v>
      </c>
      <c r="F1109" s="112" t="s">
        <v>1046</v>
      </c>
      <c r="G1109" s="310" t="s">
        <v>562</v>
      </c>
      <c r="H1109" s="113" t="s">
        <v>531</v>
      </c>
      <c r="I1109" s="129">
        <v>1250</v>
      </c>
      <c r="J1109" s="129">
        <v>32500</v>
      </c>
      <c r="K1109" s="201">
        <f>ROUND(I1109*J1109,0)</f>
        <v>40625000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5"/>
        <v/>
      </c>
      <c r="AB1109" s="122"/>
      <c r="AC1109" s="122"/>
      <c r="AD1109" s="122"/>
    </row>
    <row r="1110" spans="1:30" s="198" customFormat="1" ht="15.75" hidden="1" customHeight="1">
      <c r="A1110" s="304" t="str">
        <f>IF(B1110&lt;&gt;"",IF(AND(B1110&gt;=_TM1,B1110&lt;=_TM2,OR(TH!L1110="1111",TH!M1110="1111")),TH!D1110,""),"")</f>
        <v/>
      </c>
      <c r="B1110" s="11">
        <f t="shared" si="93"/>
        <v>5</v>
      </c>
      <c r="C1110" s="111">
        <f t="shared" si="94"/>
        <v>42516</v>
      </c>
      <c r="D1110" s="111" t="s">
        <v>1477</v>
      </c>
      <c r="E1110" s="111">
        <v>42516</v>
      </c>
      <c r="F1110" s="112" t="s">
        <v>1047</v>
      </c>
      <c r="G1110" s="310" t="s">
        <v>562</v>
      </c>
      <c r="H1110" s="113" t="s">
        <v>531</v>
      </c>
      <c r="I1110" s="129">
        <v>1300</v>
      </c>
      <c r="J1110" s="129">
        <v>31700</v>
      </c>
      <c r="K1110" s="201">
        <f>ROUND(I1110*J1110,0)</f>
        <v>41210000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5"/>
        <v/>
      </c>
      <c r="AB1110" s="122"/>
      <c r="AC1110" s="122"/>
      <c r="AD1110" s="122"/>
    </row>
    <row r="1111" spans="1:30" s="198" customFormat="1" ht="15.75" hidden="1" customHeight="1">
      <c r="A1111" s="304" t="str">
        <f>IF(B1111&lt;&gt;"",IF(AND(B1111&gt;=_TM1,B1111&lt;=_TM2,OR(TH!L1111="1111",TH!M1111="1111")),TH!D1111,""),"")</f>
        <v/>
      </c>
      <c r="B1111" s="11">
        <f t="shared" si="93"/>
        <v>5</v>
      </c>
      <c r="C1111" s="111">
        <f t="shared" si="94"/>
        <v>42516</v>
      </c>
      <c r="D1111" s="111" t="s">
        <v>1477</v>
      </c>
      <c r="E1111" s="111">
        <v>42516</v>
      </c>
      <c r="F1111" s="110" t="s">
        <v>322</v>
      </c>
      <c r="G1111" s="310" t="s">
        <v>562</v>
      </c>
      <c r="H1111" s="113" t="s">
        <v>531</v>
      </c>
      <c r="I1111" s="129">
        <v>3900</v>
      </c>
      <c r="J1111" s="129">
        <v>15000</v>
      </c>
      <c r="K1111" s="201">
        <f>ROUND(I1111*J1111,0)</f>
        <v>58500000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5"/>
        <v/>
      </c>
      <c r="AB1111" s="122"/>
      <c r="AC1111" s="122"/>
      <c r="AD1111" s="122"/>
    </row>
    <row r="1112" spans="1:30" s="198" customFormat="1" ht="15.75" hidden="1" customHeight="1">
      <c r="A1112" s="304" t="str">
        <f>IF(B1112&lt;&gt;"",IF(AND(B1112&gt;=_TM1,B1112&lt;=_TM2,OR(TH!L1112="1111",TH!M1112="1111")),TH!D1112,""),"")</f>
        <v/>
      </c>
      <c r="B1112" s="11">
        <f t="shared" ref="B1112:B1175" si="96">IF(C1112&lt;&gt;"",MONTH(C1112),"")</f>
        <v>5</v>
      </c>
      <c r="C1112" s="111">
        <f t="shared" ref="C1112:C1175" si="97">E1112</f>
        <v>42516</v>
      </c>
      <c r="D1112" s="111" t="s">
        <v>1477</v>
      </c>
      <c r="E1112" s="111">
        <v>42516</v>
      </c>
      <c r="F1112" s="110" t="s">
        <v>321</v>
      </c>
      <c r="G1112" s="310" t="s">
        <v>562</v>
      </c>
      <c r="H1112" s="113" t="s">
        <v>531</v>
      </c>
      <c r="I1112" s="129">
        <v>3500</v>
      </c>
      <c r="J1112" s="129">
        <v>16500</v>
      </c>
      <c r="K1112" s="201">
        <f>ROUND(I1112*J1112,0)</f>
        <v>57750000</v>
      </c>
      <c r="L1112" s="114" t="s">
        <v>238</v>
      </c>
      <c r="M1112" s="114" t="s">
        <v>162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5"/>
        <v/>
      </c>
      <c r="AB1112" s="122"/>
      <c r="AC1112" s="122"/>
      <c r="AD1112" s="122"/>
    </row>
    <row r="1113" spans="1:30" s="198" customFormat="1" ht="15.75" hidden="1" customHeight="1">
      <c r="A1113" s="304" t="str">
        <f>IF(B1113&lt;&gt;"",IF(AND(B1113&gt;=_TM1,B1113&lt;=_TM2,OR(TH!L1113="1111",TH!M1113="1111")),TH!D1113,""),"")</f>
        <v/>
      </c>
      <c r="B1113" s="11">
        <f t="shared" si="96"/>
        <v>5</v>
      </c>
      <c r="C1113" s="111">
        <f t="shared" si="97"/>
        <v>42516</v>
      </c>
      <c r="D1113" s="111" t="s">
        <v>1477</v>
      </c>
      <c r="E1113" s="111">
        <v>42516</v>
      </c>
      <c r="F1113" s="112" t="s">
        <v>332</v>
      </c>
      <c r="G1113" s="310" t="s">
        <v>562</v>
      </c>
      <c r="H1113" s="113" t="s">
        <v>531</v>
      </c>
      <c r="I1113" s="129"/>
      <c r="J1113" s="129"/>
      <c r="K1113" s="201">
        <v>19808500</v>
      </c>
      <c r="L1113" s="114" t="s">
        <v>238</v>
      </c>
      <c r="M1113" s="114" t="s">
        <v>278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5"/>
        <v/>
      </c>
      <c r="AB1113" s="122"/>
      <c r="AC1113" s="122"/>
      <c r="AD1113" s="122"/>
    </row>
    <row r="1114" spans="1:30" s="198" customFormat="1" ht="15.75" hidden="1" customHeight="1">
      <c r="A1114" s="304" t="str">
        <f>IF(B1114&lt;&gt;"",IF(AND(B1114&gt;=_TM1,B1114&lt;=_TM2,OR(TH!L1114="1111",TH!M1114="1111")),TH!D1114,""),"")</f>
        <v/>
      </c>
      <c r="B1114" s="11">
        <f t="shared" si="96"/>
        <v>5</v>
      </c>
      <c r="C1114" s="111">
        <f t="shared" si="97"/>
        <v>42517</v>
      </c>
      <c r="D1114" s="111" t="s">
        <v>1478</v>
      </c>
      <c r="E1114" s="111">
        <v>42517</v>
      </c>
      <c r="F1114" s="112" t="s">
        <v>496</v>
      </c>
      <c r="G1114" s="310" t="s">
        <v>563</v>
      </c>
      <c r="H1114" s="113" t="s">
        <v>505</v>
      </c>
      <c r="I1114" s="129">
        <v>1516</v>
      </c>
      <c r="J1114" s="129">
        <v>6540</v>
      </c>
      <c r="K1114" s="201">
        <f>ROUND(I1114*J1114,0)</f>
        <v>9914640</v>
      </c>
      <c r="L1114" s="114" t="s">
        <v>238</v>
      </c>
      <c r="M1114" s="114" t="s">
        <v>162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5"/>
        <v/>
      </c>
      <c r="AB1114" s="122"/>
      <c r="AC1114" s="122"/>
      <c r="AD1114" s="122"/>
    </row>
    <row r="1115" spans="1:30" s="198" customFormat="1" ht="15.75" hidden="1" customHeight="1">
      <c r="A1115" s="304" t="str">
        <f>IF(B1115&lt;&gt;"",IF(AND(B1115&gt;=_TM1,B1115&lt;=_TM2,OR(TH!L1115="1111",TH!M1115="1111")),TH!D1115,""),"")</f>
        <v/>
      </c>
      <c r="B1115" s="11">
        <f t="shared" si="96"/>
        <v>5</v>
      </c>
      <c r="C1115" s="111">
        <f t="shared" si="97"/>
        <v>42517</v>
      </c>
      <c r="D1115" s="111" t="s">
        <v>1478</v>
      </c>
      <c r="E1115" s="111">
        <v>42517</v>
      </c>
      <c r="F1115" s="112" t="s">
        <v>332</v>
      </c>
      <c r="G1115" s="310" t="s">
        <v>563</v>
      </c>
      <c r="H1115" s="113" t="s">
        <v>505</v>
      </c>
      <c r="I1115" s="129"/>
      <c r="J1115" s="129"/>
      <c r="K1115" s="201">
        <v>991464</v>
      </c>
      <c r="L1115" s="114" t="s">
        <v>238</v>
      </c>
      <c r="M1115" s="114" t="s">
        <v>278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/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/>
      <c r="AA1115" s="198" t="str">
        <f t="shared" si="95"/>
        <v/>
      </c>
      <c r="AB1115" s="122"/>
      <c r="AC1115" s="122"/>
      <c r="AD1115" s="122"/>
    </row>
    <row r="1116" spans="1:30" s="198" customFormat="1" ht="15.75" hidden="1" customHeight="1">
      <c r="A1116" s="304" t="str">
        <f>IF(B1116&lt;&gt;"",IF(AND(B1116&gt;=_TM1,B1116&lt;=_TM2,OR(TH!L1116="1111",TH!M1116="1111")),TH!D1116,""),"")</f>
        <v/>
      </c>
      <c r="B1116" s="11">
        <f t="shared" si="96"/>
        <v>5</v>
      </c>
      <c r="C1116" s="111">
        <f t="shared" si="97"/>
        <v>42518</v>
      </c>
      <c r="D1116" s="111" t="s">
        <v>2144</v>
      </c>
      <c r="E1116" s="111">
        <v>42518</v>
      </c>
      <c r="F1116" s="112" t="s">
        <v>461</v>
      </c>
      <c r="G1116" s="310" t="s">
        <v>463</v>
      </c>
      <c r="H1116" s="113" t="s">
        <v>455</v>
      </c>
      <c r="I1116" s="129"/>
      <c r="J1116" s="129"/>
      <c r="K1116" s="201">
        <v>445714</v>
      </c>
      <c r="L1116" s="202" t="s">
        <v>158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hidden="1" customHeight="1">
      <c r="A1117" s="304" t="str">
        <f>IF(B1117&lt;&gt;"",IF(AND(B1117&gt;=_TM1,B1117&lt;=_TM2,OR(TH!L1117="1111",TH!M1117="1111")),TH!D1117,""),"")</f>
        <v/>
      </c>
      <c r="B1117" s="11">
        <f t="shared" si="96"/>
        <v>5</v>
      </c>
      <c r="C1117" s="111">
        <f t="shared" si="97"/>
        <v>42518</v>
      </c>
      <c r="D1117" s="111" t="s">
        <v>2144</v>
      </c>
      <c r="E1117" s="111">
        <v>42518</v>
      </c>
      <c r="F1117" s="112" t="s">
        <v>462</v>
      </c>
      <c r="G1117" s="310" t="s">
        <v>463</v>
      </c>
      <c r="H1117" s="113" t="s">
        <v>455</v>
      </c>
      <c r="I1117" s="129"/>
      <c r="J1117" s="129"/>
      <c r="K1117" s="201">
        <v>22286</v>
      </c>
      <c r="L1117" s="14" t="s">
        <v>9</v>
      </c>
      <c r="M1117" s="202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>
        <v>2</v>
      </c>
      <c r="AB1117" s="122"/>
      <c r="AC1117" s="122"/>
      <c r="AD1117" s="122"/>
    </row>
    <row r="1118" spans="1:30" s="198" customFormat="1" ht="15.75" hidden="1" customHeight="1">
      <c r="A1118" s="304" t="str">
        <f>IF(B1118&lt;&gt;"",IF(AND(B1118&gt;=_TM1,B1118&lt;=_TM2,OR(TH!L1118="1111",TH!M1118="1111")),TH!D1118,""),"")</f>
        <v/>
      </c>
      <c r="B1118" s="11">
        <f t="shared" si="96"/>
        <v>5</v>
      </c>
      <c r="C1118" s="111">
        <f t="shared" si="97"/>
        <v>42521</v>
      </c>
      <c r="D1118" s="111" t="s">
        <v>2149</v>
      </c>
      <c r="E1118" s="106">
        <v>42521</v>
      </c>
      <c r="F1118" s="110" t="s">
        <v>707</v>
      </c>
      <c r="G1118" s="310" t="s">
        <v>705</v>
      </c>
      <c r="H1118" s="4" t="s">
        <v>706</v>
      </c>
      <c r="I1118" s="129"/>
      <c r="J1118" s="129"/>
      <c r="K1118" s="201">
        <v>3000000</v>
      </c>
      <c r="L1118" s="114" t="s">
        <v>24</v>
      </c>
      <c r="M1118" s="114" t="s">
        <v>45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>x</v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hidden="1" customHeight="1">
      <c r="A1119" s="304" t="str">
        <f>IF(B1119&lt;&gt;"",IF(AND(B1119&gt;=_TM1,B1119&lt;=_TM2,OR(TH!L1119="1111",TH!M1119="1111")),TH!D1119,""),"")</f>
        <v/>
      </c>
      <c r="B1119" s="11">
        <f t="shared" si="96"/>
        <v>5</v>
      </c>
      <c r="C1119" s="111">
        <f t="shared" si="97"/>
        <v>42521</v>
      </c>
      <c r="D1119" s="111" t="s">
        <v>711</v>
      </c>
      <c r="E1119" s="106">
        <v>42521</v>
      </c>
      <c r="F1119" s="112" t="s">
        <v>713</v>
      </c>
      <c r="G1119" s="310" t="s">
        <v>705</v>
      </c>
      <c r="H1119" s="113" t="s">
        <v>306</v>
      </c>
      <c r="I1119" s="129"/>
      <c r="J1119" s="129"/>
      <c r="K1119" s="13">
        <f>10146098-11000</f>
        <v>10135098</v>
      </c>
      <c r="L1119" s="305" t="s">
        <v>8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hidden="1" customHeight="1">
      <c r="A1120" s="304" t="str">
        <f>IF(B1120&lt;&gt;"",IF(AND(B1120&gt;=_TM1,B1120&lt;=_TM2,OR(TH!L1120="1111",TH!M1120="1111")),TH!D1120,""),"")</f>
        <v/>
      </c>
      <c r="B1120" s="11">
        <f t="shared" si="96"/>
        <v>5</v>
      </c>
      <c r="C1120" s="111">
        <f t="shared" si="97"/>
        <v>42521</v>
      </c>
      <c r="D1120" s="111" t="s">
        <v>711</v>
      </c>
      <c r="E1120" s="106">
        <v>42521</v>
      </c>
      <c r="F1120" s="112" t="s">
        <v>761</v>
      </c>
      <c r="G1120" s="310" t="s">
        <v>705</v>
      </c>
      <c r="H1120" s="113"/>
      <c r="I1120" s="129"/>
      <c r="J1120" s="129"/>
      <c r="K1120" s="13">
        <v>11000</v>
      </c>
      <c r="L1120" s="305" t="s">
        <v>81</v>
      </c>
      <c r="M1120" s="114" t="s">
        <v>24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B1120" s="122"/>
      <c r="AC1120" s="122"/>
      <c r="AD1120" s="122"/>
    </row>
    <row r="1121" spans="1:30" s="198" customFormat="1" ht="15.75" hidden="1" customHeight="1">
      <c r="A1121" s="304" t="str">
        <f>IF(B1121&lt;&gt;"",IF(AND(B1121&gt;=_TM1,B1121&lt;=_TM2,OR(TH!L1121="1111",TH!M1121="1111")),TH!D1121,""),"")</f>
        <v/>
      </c>
      <c r="B1121" s="11">
        <f t="shared" si="96"/>
        <v>5</v>
      </c>
      <c r="C1121" s="111">
        <f t="shared" si="97"/>
        <v>42521</v>
      </c>
      <c r="D1121" s="111" t="s">
        <v>711</v>
      </c>
      <c r="E1121" s="265">
        <v>42521</v>
      </c>
      <c r="F1121" s="110" t="s">
        <v>709</v>
      </c>
      <c r="G1121" s="310" t="s">
        <v>2077</v>
      </c>
      <c r="H1121" s="113"/>
      <c r="I1121" s="129"/>
      <c r="J1121" s="129"/>
      <c r="K1121" s="201">
        <v>513</v>
      </c>
      <c r="L1121" s="14" t="s">
        <v>24</v>
      </c>
      <c r="M1121" s="14" t="s">
        <v>38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03"/>
      <c r="AA1121" s="122"/>
      <c r="AB1121" s="122"/>
      <c r="AC1121" s="122"/>
      <c r="AD1121" s="122"/>
    </row>
    <row r="1122" spans="1:30" s="198" customFormat="1" ht="15.75" hidden="1" customHeight="1">
      <c r="A1122" s="304" t="str">
        <f>IF(B1122&lt;&gt;"",IF(AND(B1122&gt;=_TM1,B1122&lt;=_TM2,OR(TH!L1122="1111",TH!M1122="1111")),TH!D1122,""),"")</f>
        <v/>
      </c>
      <c r="B1122" s="11">
        <f t="shared" si="96"/>
        <v>5</v>
      </c>
      <c r="C1122" s="346">
        <f t="shared" si="97"/>
        <v>42521</v>
      </c>
      <c r="D1122" s="346" t="s">
        <v>255</v>
      </c>
      <c r="E1122" s="346">
        <v>42521</v>
      </c>
      <c r="F1122" s="348" t="s">
        <v>1182</v>
      </c>
      <c r="G1122" s="375">
        <f>K1122</f>
        <v>11000000</v>
      </c>
      <c r="H1122" s="350"/>
      <c r="I1122" s="351"/>
      <c r="J1122" s="351"/>
      <c r="K1122" s="352">
        <v>11000000</v>
      </c>
      <c r="L1122" s="376" t="s">
        <v>81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hidden="1" customHeight="1">
      <c r="A1123" s="304" t="str">
        <f>IF(B1123&lt;&gt;"",IF(AND(B1123&gt;=_TM1,B1123&lt;=_TM2,OR(TH!L1123="1111",TH!M1123="1111")),TH!D1123,""),"")</f>
        <v/>
      </c>
      <c r="B1123" s="11">
        <f t="shared" si="96"/>
        <v>5</v>
      </c>
      <c r="C1123" s="346">
        <f t="shared" si="97"/>
        <v>42521</v>
      </c>
      <c r="D1123" s="346" t="s">
        <v>255</v>
      </c>
      <c r="E1123" s="346">
        <v>42521</v>
      </c>
      <c r="F1123" s="348" t="s">
        <v>1183</v>
      </c>
      <c r="G1123" s="375">
        <f>K1123</f>
        <v>3500000</v>
      </c>
      <c r="H1123" s="350"/>
      <c r="I1123" s="351"/>
      <c r="J1123" s="351"/>
      <c r="K1123" s="352">
        <v>3500000</v>
      </c>
      <c r="L1123" s="376" t="s">
        <v>158</v>
      </c>
      <c r="M1123" s="376" t="s">
        <v>240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/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hidden="1" customHeight="1">
      <c r="A1124" s="304" t="str">
        <f>IF(B1124&lt;&gt;"",IF(AND(B1124&gt;=_TM1,B1124&lt;=_TM2,OR(TH!L1124="1111",TH!M1124="1111")),TH!D1124,""),"")</f>
        <v/>
      </c>
      <c r="B1124" s="11">
        <f t="shared" si="96"/>
        <v>5</v>
      </c>
      <c r="C1124" s="346">
        <f t="shared" si="97"/>
        <v>42521</v>
      </c>
      <c r="D1124" s="347" t="s">
        <v>2150</v>
      </c>
      <c r="E1124" s="346">
        <v>42521</v>
      </c>
      <c r="F1124" s="348" t="s">
        <v>1204</v>
      </c>
      <c r="G1124" s="375"/>
      <c r="H1124" s="4" t="s">
        <v>706</v>
      </c>
      <c r="I1124" s="351"/>
      <c r="J1124" s="351"/>
      <c r="K1124" s="352">
        <v>12977500</v>
      </c>
      <c r="L1124" s="376" t="s">
        <v>240</v>
      </c>
      <c r="M1124" s="376" t="s">
        <v>45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>x</v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hidden="1" customHeight="1">
      <c r="A1125" s="304" t="str">
        <f>IF(B1125&lt;&gt;"",IF(AND(B1125&gt;=_TM1,B1125&lt;=_TM2,OR(TH!L1125="1111",TH!M1125="1111")),TH!D1125,""),"")</f>
        <v/>
      </c>
      <c r="B1125" s="11">
        <f t="shared" si="96"/>
        <v>5</v>
      </c>
      <c r="C1125" s="346">
        <f t="shared" si="97"/>
        <v>42521</v>
      </c>
      <c r="D1125" s="346" t="s">
        <v>255</v>
      </c>
      <c r="E1125" s="346">
        <v>42521</v>
      </c>
      <c r="F1125" s="348" t="s">
        <v>1186</v>
      </c>
      <c r="G1125" s="375" t="s">
        <v>1187</v>
      </c>
      <c r="H1125" s="350"/>
      <c r="I1125" s="351"/>
      <c r="J1125" s="351"/>
      <c r="K1125" s="352">
        <f>ROUND(G1122*$G1125,0)</f>
        <v>880000</v>
      </c>
      <c r="L1125" s="378" t="s">
        <v>240</v>
      </c>
      <c r="M1125" s="378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hidden="1" customHeight="1">
      <c r="A1126" s="304" t="str">
        <f>IF(B1126&lt;&gt;"",IF(AND(B1126&gt;=_TM1,B1126&lt;=_TM2,OR(TH!L1126="1111",TH!M1126="1111")),TH!D1126,""),"")</f>
        <v/>
      </c>
      <c r="B1126" s="11">
        <f t="shared" si="96"/>
        <v>5</v>
      </c>
      <c r="C1126" s="346">
        <f t="shared" si="97"/>
        <v>42521</v>
      </c>
      <c r="D1126" s="346" t="s">
        <v>255</v>
      </c>
      <c r="E1126" s="346">
        <v>42521</v>
      </c>
      <c r="F1126" s="348" t="s">
        <v>1197</v>
      </c>
      <c r="G1126" s="375"/>
      <c r="H1126" s="350"/>
      <c r="I1126" s="351"/>
      <c r="J1126" s="351"/>
      <c r="K1126" s="352">
        <f>ROUND(G1125*G1123,0)</f>
        <v>280000</v>
      </c>
      <c r="L1126" s="376" t="s">
        <v>240</v>
      </c>
      <c r="M1126" s="379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hidden="1" customHeight="1">
      <c r="A1127" s="304" t="str">
        <f>IF(B1127&lt;&gt;"",IF(AND(B1127&gt;=_TM1,B1127&lt;=_TM2,OR(TH!L1127="1111",TH!M1127="1111")),TH!D1127,""),"")</f>
        <v/>
      </c>
      <c r="B1127" s="11">
        <f t="shared" si="96"/>
        <v>5</v>
      </c>
      <c r="C1127" s="346">
        <f t="shared" si="97"/>
        <v>42521</v>
      </c>
      <c r="D1127" s="347" t="s">
        <v>255</v>
      </c>
      <c r="E1127" s="346">
        <v>42521</v>
      </c>
      <c r="F1127" s="348" t="s">
        <v>1188</v>
      </c>
      <c r="G1127" s="375" t="s">
        <v>1189</v>
      </c>
      <c r="H1127" s="4"/>
      <c r="I1127" s="351"/>
      <c r="J1127" s="351"/>
      <c r="K1127" s="352">
        <f>ROUND(G1122*$G1127,0)</f>
        <v>1980000</v>
      </c>
      <c r="L1127" s="378" t="s">
        <v>239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hidden="1" customHeight="1">
      <c r="A1128" s="304" t="str">
        <f>IF(B1128&lt;&gt;"",IF(AND(B1128&gt;=_TM1,B1128&lt;=_TM2,OR(TH!L1128="1111",TH!M1128="1111")),TH!D1128,""),"")</f>
        <v/>
      </c>
      <c r="B1128" s="11">
        <f t="shared" si="96"/>
        <v>5</v>
      </c>
      <c r="C1128" s="346">
        <f t="shared" si="97"/>
        <v>42521</v>
      </c>
      <c r="D1128" s="346" t="s">
        <v>255</v>
      </c>
      <c r="E1128" s="346">
        <v>42521</v>
      </c>
      <c r="F1128" s="348" t="s">
        <v>1198</v>
      </c>
      <c r="G1128" s="375"/>
      <c r="H1128" s="350"/>
      <c r="I1128" s="351"/>
      <c r="J1128" s="351"/>
      <c r="K1128" s="352">
        <f>ROUND(G1123*$G1127,0)</f>
        <v>630000</v>
      </c>
      <c r="L1128" s="376" t="s">
        <v>158</v>
      </c>
      <c r="M1128" s="378" t="s">
        <v>961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hidden="1" customHeight="1">
      <c r="A1129" s="304" t="str">
        <f>IF(B1129&lt;&gt;"",IF(AND(B1129&gt;=_TM1,B1129&lt;=_TM2,OR(TH!L1129="1111",TH!M1129="1111")),TH!D1129,""),"")</f>
        <v/>
      </c>
      <c r="B1129" s="11">
        <f t="shared" si="96"/>
        <v>5</v>
      </c>
      <c r="C1129" s="346">
        <f t="shared" si="97"/>
        <v>42521</v>
      </c>
      <c r="D1129" s="346" t="s">
        <v>255</v>
      </c>
      <c r="E1129" s="346">
        <v>42521</v>
      </c>
      <c r="F1129" s="348" t="s">
        <v>1190</v>
      </c>
      <c r="G1129" s="375" t="s">
        <v>1191</v>
      </c>
      <c r="H1129" s="350"/>
      <c r="I1129" s="351"/>
      <c r="J1129" s="351"/>
      <c r="K1129" s="352">
        <f>G1122*$G1129</f>
        <v>165000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hidden="1" customHeight="1">
      <c r="A1130" s="304" t="str">
        <f>IF(B1130&lt;&gt;"",IF(AND(B1130&gt;=_TM1,B1130&lt;=_TM2,OR(TH!L1130="1111",TH!M1130="1111")),TH!D1130,""),"")</f>
        <v/>
      </c>
      <c r="B1130" s="11">
        <f t="shared" si="96"/>
        <v>5</v>
      </c>
      <c r="C1130" s="346">
        <f t="shared" si="97"/>
        <v>42521</v>
      </c>
      <c r="D1130" s="347" t="s">
        <v>255</v>
      </c>
      <c r="E1130" s="346">
        <v>42521</v>
      </c>
      <c r="F1130" s="348" t="s">
        <v>1199</v>
      </c>
      <c r="G1130" s="375"/>
      <c r="H1130" s="4"/>
      <c r="I1130" s="351"/>
      <c r="J1130" s="351"/>
      <c r="K1130" s="352">
        <f>G1123*$G1129</f>
        <v>52500</v>
      </c>
      <c r="L1130" s="378" t="s">
        <v>240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hidden="1" customHeight="1">
      <c r="A1131" s="304" t="str">
        <f>IF(B1131&lt;&gt;"",IF(AND(B1131&gt;=_TM1,B1131&lt;=_TM2,OR(TH!L1131="1111",TH!M1131="1111")),TH!D1131,""),"")</f>
        <v/>
      </c>
      <c r="B1131" s="11">
        <f t="shared" si="96"/>
        <v>5</v>
      </c>
      <c r="C1131" s="346">
        <f t="shared" si="97"/>
        <v>42521</v>
      </c>
      <c r="D1131" s="346" t="s">
        <v>255</v>
      </c>
      <c r="E1131" s="346">
        <v>42521</v>
      </c>
      <c r="F1131" s="348" t="s">
        <v>1192</v>
      </c>
      <c r="G1131" s="375" t="s">
        <v>1193</v>
      </c>
      <c r="H1131" s="350"/>
      <c r="I1131" s="351"/>
      <c r="J1131" s="351"/>
      <c r="K1131" s="352">
        <f>G1122*$G1131</f>
        <v>330000</v>
      </c>
      <c r="L1131" s="378" t="s">
        <v>239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hidden="1" customHeight="1">
      <c r="A1132" s="304" t="str">
        <f>IF(B1132&lt;&gt;"",IF(AND(B1132&gt;=_TM1,B1132&lt;=_TM2,OR(TH!L1132="1111",TH!M1132="1111")),TH!D1132,""),"")</f>
        <v/>
      </c>
      <c r="B1132" s="11">
        <f t="shared" si="96"/>
        <v>5</v>
      </c>
      <c r="C1132" s="346">
        <f t="shared" si="97"/>
        <v>42521</v>
      </c>
      <c r="D1132" s="346" t="s">
        <v>255</v>
      </c>
      <c r="E1132" s="346">
        <v>42521</v>
      </c>
      <c r="F1132" s="348" t="s">
        <v>1200</v>
      </c>
      <c r="G1132" s="375"/>
      <c r="H1132" s="350"/>
      <c r="I1132" s="351"/>
      <c r="J1132" s="351"/>
      <c r="K1132" s="352">
        <f>G1123*$G1131</f>
        <v>105000</v>
      </c>
      <c r="L1132" s="376" t="s">
        <v>158</v>
      </c>
      <c r="M1132" s="378" t="s">
        <v>960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hidden="1" customHeight="1">
      <c r="A1133" s="304" t="str">
        <f>IF(B1133&lt;&gt;"",IF(AND(B1133&gt;=_TM1,B1133&lt;=_TM2,OR(TH!L1133="1111",TH!M1133="1111")),TH!D1133,""),"")</f>
        <v/>
      </c>
      <c r="B1133" s="11">
        <f t="shared" si="96"/>
        <v>5</v>
      </c>
      <c r="C1133" s="346">
        <f t="shared" si="97"/>
        <v>42521</v>
      </c>
      <c r="D1133" s="347" t="s">
        <v>255</v>
      </c>
      <c r="E1133" s="346">
        <v>42521</v>
      </c>
      <c r="F1133" s="348" t="s">
        <v>1194</v>
      </c>
      <c r="G1133" s="375" t="s">
        <v>1195</v>
      </c>
      <c r="H1133" s="4"/>
      <c r="I1133" s="351"/>
      <c r="J1133" s="351"/>
      <c r="K1133" s="352">
        <f>G1122*$G1133</f>
        <v>110000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hidden="1" customHeight="1">
      <c r="A1134" s="304" t="str">
        <f>IF(B1134&lt;&gt;"",IF(AND(B1134&gt;=_TM1,B1134&lt;=_TM2,OR(TH!L1134="1111",TH!M1134="1111")),TH!D1134,""),"")</f>
        <v/>
      </c>
      <c r="B1134" s="11">
        <f t="shared" si="96"/>
        <v>5</v>
      </c>
      <c r="C1134" s="346">
        <f t="shared" si="97"/>
        <v>42521</v>
      </c>
      <c r="D1134" s="346" t="s">
        <v>255</v>
      </c>
      <c r="E1134" s="346">
        <v>42521</v>
      </c>
      <c r="F1134" s="348" t="s">
        <v>1201</v>
      </c>
      <c r="G1134" s="375"/>
      <c r="H1134" s="350"/>
      <c r="I1134" s="351"/>
      <c r="J1134" s="351"/>
      <c r="K1134" s="352">
        <f>G1123*$G1133</f>
        <v>35000</v>
      </c>
      <c r="L1134" s="378" t="s">
        <v>240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hidden="1" customHeight="1">
      <c r="A1135" s="304" t="str">
        <f>IF(B1135&lt;&gt;"",IF(AND(B1135&gt;=_TM1,B1135&lt;=_TM2,OR(TH!L1135="1111",TH!M1135="1111")),TH!D1135,""),"")</f>
        <v/>
      </c>
      <c r="B1135" s="11">
        <f t="shared" si="96"/>
        <v>5</v>
      </c>
      <c r="C1135" s="346">
        <f t="shared" si="97"/>
        <v>42521</v>
      </c>
      <c r="D1135" s="346" t="s">
        <v>255</v>
      </c>
      <c r="E1135" s="346">
        <v>42521</v>
      </c>
      <c r="F1135" s="348" t="s">
        <v>1196</v>
      </c>
      <c r="G1135" s="375" t="s">
        <v>1195</v>
      </c>
      <c r="H1135" s="350"/>
      <c r="I1135" s="351"/>
      <c r="J1135" s="351"/>
      <c r="K1135" s="352">
        <f>K1133</f>
        <v>110000</v>
      </c>
      <c r="L1135" s="378" t="s">
        <v>239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hidden="1" customHeight="1">
      <c r="A1136" s="304" t="str">
        <f>IF(B1136&lt;&gt;"",IF(AND(B1136&gt;=_TM1,B1136&lt;=_TM2,OR(TH!L1136="1111",TH!M1136="1111")),TH!D1136,""),"")</f>
        <v/>
      </c>
      <c r="B1136" s="11">
        <f t="shared" si="96"/>
        <v>5</v>
      </c>
      <c r="C1136" s="346">
        <f t="shared" si="97"/>
        <v>42521</v>
      </c>
      <c r="D1136" s="347" t="s">
        <v>255</v>
      </c>
      <c r="E1136" s="346">
        <v>42521</v>
      </c>
      <c r="F1136" s="348" t="s">
        <v>1202</v>
      </c>
      <c r="G1136" s="375"/>
      <c r="H1136" s="4"/>
      <c r="I1136" s="351"/>
      <c r="J1136" s="351"/>
      <c r="K1136" s="352">
        <f>K1134</f>
        <v>35000</v>
      </c>
      <c r="L1136" s="376" t="s">
        <v>158</v>
      </c>
      <c r="M1136" s="378" t="s">
        <v>964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77"/>
      <c r="AB1136" s="122"/>
      <c r="AC1136" s="122"/>
    </row>
    <row r="1137" spans="1:30" s="198" customFormat="1" ht="15.75" hidden="1" customHeight="1">
      <c r="A1137" s="304" t="str">
        <f>IF(B1137&lt;&gt;"",IF(AND(B1137&gt;=_TM1,B1137&lt;=_TM2,OR(TH!L1137="1111",TH!M1137="1111")),TH!D1137,""),"")</f>
        <v/>
      </c>
      <c r="B1137" s="11">
        <f t="shared" si="96"/>
        <v>5</v>
      </c>
      <c r="C1137" s="111">
        <f t="shared" si="97"/>
        <v>42521</v>
      </c>
      <c r="D1137" s="111" t="s">
        <v>1479</v>
      </c>
      <c r="E1137" s="111">
        <v>42521</v>
      </c>
      <c r="F1137" s="112" t="s">
        <v>378</v>
      </c>
      <c r="G1137" s="310" t="s">
        <v>566</v>
      </c>
      <c r="H1137" s="113" t="s">
        <v>547</v>
      </c>
      <c r="I1137" s="129">
        <v>8</v>
      </c>
      <c r="J1137" s="129">
        <v>94660</v>
      </c>
      <c r="K1137" s="201">
        <f t="shared" ref="K1137:K1168" si="98">ROUND(I1137*J1137,0)</f>
        <v>757280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ref="AA1137:AA1168" si="99">IF(VLOOKUP(H1137,DS_131,1,0)=H1137,"","x")</f>
        <v/>
      </c>
      <c r="AB1137" s="122"/>
      <c r="AC1137" s="122"/>
      <c r="AD1137" s="122"/>
    </row>
    <row r="1138" spans="1:30" s="198" customFormat="1" ht="15.75" hidden="1" customHeight="1">
      <c r="A1138" s="304" t="str">
        <f>IF(B1138&lt;&gt;"",IF(AND(B1138&gt;=_TM1,B1138&lt;=_TM2,OR(TH!L1138="1111",TH!M1138="1111")),TH!D1138,""),"")</f>
        <v/>
      </c>
      <c r="B1138" s="11">
        <f t="shared" si="96"/>
        <v>5</v>
      </c>
      <c r="C1138" s="111">
        <f t="shared" si="97"/>
        <v>42521</v>
      </c>
      <c r="D1138" s="111" t="s">
        <v>1479</v>
      </c>
      <c r="E1138" s="111">
        <v>42521</v>
      </c>
      <c r="F1138" s="112" t="s">
        <v>410</v>
      </c>
      <c r="G1138" s="310" t="s">
        <v>566</v>
      </c>
      <c r="H1138" s="113" t="s">
        <v>547</v>
      </c>
      <c r="I1138" s="129">
        <v>40</v>
      </c>
      <c r="J1138" s="129">
        <v>128269</v>
      </c>
      <c r="K1138" s="201">
        <f t="shared" si="98"/>
        <v>5130760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9"/>
        <v/>
      </c>
      <c r="AB1138" s="122"/>
      <c r="AC1138" s="122"/>
      <c r="AD1138" s="122"/>
    </row>
    <row r="1139" spans="1:30" s="198" customFormat="1" ht="15.75" hidden="1" customHeight="1">
      <c r="A1139" s="304" t="str">
        <f>IF(B1139&lt;&gt;"",IF(AND(B1139&gt;=_TM1,B1139&lt;=_TM2,OR(TH!L1139="1111",TH!M1139="1111")),TH!D1139,""),"")</f>
        <v/>
      </c>
      <c r="B1139" s="11">
        <f t="shared" si="96"/>
        <v>5</v>
      </c>
      <c r="C1139" s="111">
        <f t="shared" si="97"/>
        <v>42521</v>
      </c>
      <c r="D1139" s="111" t="s">
        <v>1479</v>
      </c>
      <c r="E1139" s="111">
        <v>42521</v>
      </c>
      <c r="F1139" s="110" t="s">
        <v>407</v>
      </c>
      <c r="G1139" s="310" t="s">
        <v>566</v>
      </c>
      <c r="H1139" s="113" t="s">
        <v>547</v>
      </c>
      <c r="I1139" s="129">
        <v>36</v>
      </c>
      <c r="J1139" s="129">
        <v>60078</v>
      </c>
      <c r="K1139" s="201">
        <f t="shared" si="98"/>
        <v>2162808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9"/>
        <v/>
      </c>
      <c r="AB1139" s="122"/>
      <c r="AC1139" s="122"/>
      <c r="AD1139" s="122"/>
    </row>
    <row r="1140" spans="1:30" s="198" customFormat="1" ht="15.75" hidden="1" customHeight="1">
      <c r="A1140" s="304" t="str">
        <f>IF(B1140&lt;&gt;"",IF(AND(B1140&gt;=_TM1,B1140&lt;=_TM2,OR(TH!L1140="1111",TH!M1140="1111")),TH!D1140,""),"")</f>
        <v/>
      </c>
      <c r="B1140" s="11">
        <f t="shared" si="96"/>
        <v>5</v>
      </c>
      <c r="C1140" s="111">
        <f t="shared" si="97"/>
        <v>42521</v>
      </c>
      <c r="D1140" s="111" t="s">
        <v>1479</v>
      </c>
      <c r="E1140" s="111">
        <v>42521</v>
      </c>
      <c r="F1140" s="112" t="s">
        <v>361</v>
      </c>
      <c r="G1140" s="310" t="s">
        <v>566</v>
      </c>
      <c r="H1140" s="113" t="s">
        <v>547</v>
      </c>
      <c r="I1140" s="129">
        <v>4</v>
      </c>
      <c r="J1140" s="129">
        <v>161582</v>
      </c>
      <c r="K1140" s="201">
        <f t="shared" si="98"/>
        <v>646328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9"/>
        <v/>
      </c>
      <c r="AB1140" s="122"/>
      <c r="AC1140" s="122"/>
      <c r="AD1140" s="122"/>
    </row>
    <row r="1141" spans="1:30" s="198" customFormat="1" ht="15.75" hidden="1" customHeight="1">
      <c r="A1141" s="304" t="str">
        <f>IF(B1141&lt;&gt;"",IF(AND(B1141&gt;=_TM1,B1141&lt;=_TM2,OR(TH!L1141="1111",TH!M1141="1111")),TH!D1141,""),"")</f>
        <v/>
      </c>
      <c r="B1141" s="11">
        <f t="shared" si="96"/>
        <v>5</v>
      </c>
      <c r="C1141" s="111">
        <f t="shared" si="97"/>
        <v>42521</v>
      </c>
      <c r="D1141" s="111" t="s">
        <v>1479</v>
      </c>
      <c r="E1141" s="111">
        <v>42521</v>
      </c>
      <c r="F1141" s="112" t="s">
        <v>362</v>
      </c>
      <c r="G1141" s="310" t="s">
        <v>566</v>
      </c>
      <c r="H1141" s="113" t="s">
        <v>547</v>
      </c>
      <c r="I1141" s="129">
        <v>6</v>
      </c>
      <c r="J1141" s="129">
        <v>103837</v>
      </c>
      <c r="K1141" s="201">
        <f t="shared" si="98"/>
        <v>623022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9"/>
        <v/>
      </c>
      <c r="AB1141" s="122"/>
      <c r="AC1141" s="122"/>
      <c r="AD1141" s="122"/>
    </row>
    <row r="1142" spans="1:30" s="198" customFormat="1" ht="15.75" hidden="1" customHeight="1">
      <c r="A1142" s="304" t="str">
        <f>IF(B1142&lt;&gt;"",IF(AND(B1142&gt;=_TM1,B1142&lt;=_TM2,OR(TH!L1142="1111",TH!M1142="1111")),TH!D1142,""),"")</f>
        <v/>
      </c>
      <c r="B1142" s="11">
        <f t="shared" si="96"/>
        <v>5</v>
      </c>
      <c r="C1142" s="111">
        <f t="shared" si="97"/>
        <v>42521</v>
      </c>
      <c r="D1142" s="111" t="s">
        <v>1479</v>
      </c>
      <c r="E1142" s="111">
        <v>42521</v>
      </c>
      <c r="F1142" s="112" t="s">
        <v>335</v>
      </c>
      <c r="G1142" s="310" t="s">
        <v>566</v>
      </c>
      <c r="H1142" s="113" t="s">
        <v>547</v>
      </c>
      <c r="I1142" s="129">
        <v>12</v>
      </c>
      <c r="J1142" s="129">
        <v>145089</v>
      </c>
      <c r="K1142" s="201">
        <f t="shared" si="98"/>
        <v>1741068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9"/>
        <v/>
      </c>
      <c r="AB1142" s="122"/>
      <c r="AC1142" s="122"/>
      <c r="AD1142" s="122"/>
    </row>
    <row r="1143" spans="1:30" s="198" customFormat="1" ht="15.75" hidden="1" customHeight="1">
      <c r="A1143" s="304" t="str">
        <f>IF(B1143&lt;&gt;"",IF(AND(B1143&gt;=_TM1,B1143&lt;=_TM2,OR(TH!L1143="1111",TH!M1143="1111")),TH!D1143,""),"")</f>
        <v/>
      </c>
      <c r="B1143" s="11">
        <f t="shared" si="96"/>
        <v>5</v>
      </c>
      <c r="C1143" s="111">
        <f t="shared" si="97"/>
        <v>42521</v>
      </c>
      <c r="D1143" s="111" t="s">
        <v>1479</v>
      </c>
      <c r="E1143" s="111">
        <v>42521</v>
      </c>
      <c r="F1143" s="112" t="s">
        <v>579</v>
      </c>
      <c r="G1143" s="310" t="s">
        <v>566</v>
      </c>
      <c r="H1143" s="113" t="s">
        <v>547</v>
      </c>
      <c r="I1143" s="129">
        <v>12</v>
      </c>
      <c r="J1143" s="129">
        <v>66500</v>
      </c>
      <c r="K1143" s="201">
        <f t="shared" si="98"/>
        <v>798000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9"/>
        <v/>
      </c>
      <c r="AB1143" s="122"/>
      <c r="AC1143" s="122"/>
      <c r="AD1143" s="122"/>
    </row>
    <row r="1144" spans="1:30" s="198" customFormat="1" ht="15.75" hidden="1" customHeight="1">
      <c r="A1144" s="304" t="str">
        <f>IF(B1144&lt;&gt;"",IF(AND(B1144&gt;=_TM1,B1144&lt;=_TM2,OR(TH!L1144="1111",TH!M1144="1111")),TH!D1144,""),"")</f>
        <v/>
      </c>
      <c r="B1144" s="11">
        <f t="shared" si="96"/>
        <v>5</v>
      </c>
      <c r="C1144" s="111">
        <f t="shared" si="97"/>
        <v>42521</v>
      </c>
      <c r="D1144" s="111" t="s">
        <v>1479</v>
      </c>
      <c r="E1144" s="111">
        <v>42521</v>
      </c>
      <c r="F1144" s="15" t="s">
        <v>579</v>
      </c>
      <c r="G1144" s="310" t="s">
        <v>566</v>
      </c>
      <c r="H1144" s="113" t="s">
        <v>547</v>
      </c>
      <c r="I1144" s="129">
        <v>16</v>
      </c>
      <c r="J1144" s="129">
        <v>73500</v>
      </c>
      <c r="K1144" s="201">
        <f t="shared" si="98"/>
        <v>1176000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9"/>
        <v/>
      </c>
      <c r="AB1144" s="122"/>
      <c r="AC1144" s="122"/>
      <c r="AD1144" s="122"/>
    </row>
    <row r="1145" spans="1:30" ht="15.75" hidden="1" customHeight="1">
      <c r="A1145" s="304" t="str">
        <f>IF(B1145&lt;&gt;"",IF(AND(B1145&gt;=_TM1,B1145&lt;=_TM2,OR(TH!L1145="1111",TH!M1145="1111")),TH!D1145,""),"")</f>
        <v/>
      </c>
      <c r="B1145" s="11">
        <f t="shared" si="96"/>
        <v>5</v>
      </c>
      <c r="C1145" s="111">
        <f t="shared" si="97"/>
        <v>42521</v>
      </c>
      <c r="D1145" s="111" t="s">
        <v>1479</v>
      </c>
      <c r="E1145" s="111">
        <v>42521</v>
      </c>
      <c r="F1145" s="112" t="s">
        <v>342</v>
      </c>
      <c r="G1145" s="310" t="s">
        <v>566</v>
      </c>
      <c r="H1145" s="113" t="s">
        <v>547</v>
      </c>
      <c r="I1145" s="129">
        <v>12</v>
      </c>
      <c r="J1145" s="129">
        <v>55118</v>
      </c>
      <c r="K1145" s="201">
        <f t="shared" si="98"/>
        <v>661416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9"/>
        <v/>
      </c>
    </row>
    <row r="1146" spans="1:30" ht="15.75" hidden="1" customHeight="1">
      <c r="A1146" s="304" t="str">
        <f>IF(B1146&lt;&gt;"",IF(AND(B1146&gt;=_TM1,B1146&lt;=_TM2,OR(TH!L1146="1111",TH!M1146="1111")),TH!D1146,""),"")</f>
        <v/>
      </c>
      <c r="B1146" s="11">
        <f t="shared" si="96"/>
        <v>5</v>
      </c>
      <c r="C1146" s="111">
        <f t="shared" si="97"/>
        <v>42521</v>
      </c>
      <c r="D1146" s="111" t="s">
        <v>1479</v>
      </c>
      <c r="E1146" s="111">
        <v>42521</v>
      </c>
      <c r="F1146" s="110" t="s">
        <v>405</v>
      </c>
      <c r="G1146" s="310" t="s">
        <v>566</v>
      </c>
      <c r="H1146" s="113" t="s">
        <v>547</v>
      </c>
      <c r="I1146" s="132">
        <v>36</v>
      </c>
      <c r="J1146" s="132">
        <v>84455</v>
      </c>
      <c r="K1146" s="201">
        <f t="shared" si="98"/>
        <v>3040380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9"/>
        <v/>
      </c>
    </row>
    <row r="1147" spans="1:30" ht="15.75" hidden="1" customHeight="1">
      <c r="A1147" s="304" t="str">
        <f>IF(B1147&lt;&gt;"",IF(AND(B1147&gt;=_TM1,B1147&lt;=_TM2,OR(TH!L1147="1111",TH!M1147="1111")),TH!D1147,""),"")</f>
        <v/>
      </c>
      <c r="B1147" s="11">
        <f t="shared" si="96"/>
        <v>5</v>
      </c>
      <c r="C1147" s="111">
        <f t="shared" si="97"/>
        <v>42521</v>
      </c>
      <c r="D1147" s="111" t="s">
        <v>1479</v>
      </c>
      <c r="E1147" s="111">
        <v>42521</v>
      </c>
      <c r="F1147" s="112" t="s">
        <v>576</v>
      </c>
      <c r="G1147" s="310" t="s">
        <v>566</v>
      </c>
      <c r="H1147" s="113" t="s">
        <v>547</v>
      </c>
      <c r="I1147" s="129">
        <v>12</v>
      </c>
      <c r="J1147" s="129">
        <v>110352</v>
      </c>
      <c r="K1147" s="201">
        <f t="shared" si="98"/>
        <v>1324224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9"/>
        <v/>
      </c>
    </row>
    <row r="1148" spans="1:30" ht="15.75" hidden="1" customHeight="1">
      <c r="A1148" s="304" t="str">
        <f>IF(B1148&lt;&gt;"",IF(AND(B1148&gt;=_TM1,B1148&lt;=_TM2,OR(TH!L1148="1111",TH!M1148="1111")),TH!D1148,""),"")</f>
        <v/>
      </c>
      <c r="B1148" s="11">
        <f t="shared" si="96"/>
        <v>5</v>
      </c>
      <c r="C1148" s="111">
        <f t="shared" si="97"/>
        <v>42521</v>
      </c>
      <c r="D1148" s="111" t="s">
        <v>1479</v>
      </c>
      <c r="E1148" s="111">
        <v>42521</v>
      </c>
      <c r="F1148" s="112" t="s">
        <v>339</v>
      </c>
      <c r="G1148" s="310" t="s">
        <v>566</v>
      </c>
      <c r="H1148" s="113" t="s">
        <v>547</v>
      </c>
      <c r="I1148" s="129">
        <v>17</v>
      </c>
      <c r="J1148" s="129">
        <v>75348</v>
      </c>
      <c r="K1148" s="201">
        <f t="shared" si="98"/>
        <v>1280916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9"/>
        <v/>
      </c>
    </row>
    <row r="1149" spans="1:30" ht="15.75" hidden="1" customHeight="1">
      <c r="A1149" s="304" t="str">
        <f>IF(B1149&lt;&gt;"",IF(AND(B1149&gt;=_TM1,B1149&lt;=_TM2,OR(TH!L1149="1111",TH!M1149="1111")),TH!D1149,""),"")</f>
        <v/>
      </c>
      <c r="B1149" s="11">
        <f t="shared" si="96"/>
        <v>5</v>
      </c>
      <c r="C1149" s="111">
        <f t="shared" si="97"/>
        <v>42521</v>
      </c>
      <c r="D1149" s="111" t="s">
        <v>1480</v>
      </c>
      <c r="E1149" s="111">
        <v>42521</v>
      </c>
      <c r="F1149" s="110" t="s">
        <v>339</v>
      </c>
      <c r="G1149" s="310" t="s">
        <v>566</v>
      </c>
      <c r="H1149" s="113" t="s">
        <v>547</v>
      </c>
      <c r="I1149" s="129">
        <v>10</v>
      </c>
      <c r="J1149" s="129">
        <v>68172</v>
      </c>
      <c r="K1149" s="201">
        <f t="shared" si="98"/>
        <v>681720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9"/>
        <v/>
      </c>
      <c r="AB1149" s="198"/>
      <c r="AC1149" s="198"/>
    </row>
    <row r="1150" spans="1:30" s="198" customFormat="1" ht="15.75" hidden="1" customHeight="1">
      <c r="A1150" s="304" t="str">
        <f>IF(B1150&lt;&gt;"",IF(AND(B1150&gt;=_TM1,B1150&lt;=_TM2,OR(TH!L1150="1111",TH!M1150="1111")),TH!D1150,""),"")</f>
        <v/>
      </c>
      <c r="B1150" s="11">
        <f t="shared" si="96"/>
        <v>5</v>
      </c>
      <c r="C1150" s="111">
        <f t="shared" si="97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8</v>
      </c>
      <c r="J1150" s="129">
        <v>61417</v>
      </c>
      <c r="K1150" s="201">
        <f t="shared" si="98"/>
        <v>491336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9"/>
        <v/>
      </c>
      <c r="AB1150" s="122"/>
      <c r="AC1150" s="122"/>
      <c r="AD1150" s="122"/>
    </row>
    <row r="1151" spans="1:30" s="198" customFormat="1" ht="15.75" hidden="1" customHeight="1">
      <c r="A1151" s="304" t="str">
        <f>IF(B1151&lt;&gt;"",IF(AND(B1151&gt;=_TM1,B1151&lt;=_TM2,OR(TH!L1151="1111",TH!M1151="1111")),TH!D1151,""),"")</f>
        <v/>
      </c>
      <c r="B1151" s="11">
        <f t="shared" si="96"/>
        <v>5</v>
      </c>
      <c r="C1151" s="111">
        <f t="shared" si="97"/>
        <v>42521</v>
      </c>
      <c r="D1151" s="111" t="s">
        <v>1480</v>
      </c>
      <c r="E1151" s="111">
        <v>42521</v>
      </c>
      <c r="F1151" s="112" t="s">
        <v>340</v>
      </c>
      <c r="G1151" s="310" t="s">
        <v>566</v>
      </c>
      <c r="H1151" s="113" t="s">
        <v>547</v>
      </c>
      <c r="I1151" s="129">
        <v>4</v>
      </c>
      <c r="J1151" s="129">
        <v>62868</v>
      </c>
      <c r="K1151" s="201">
        <f t="shared" si="98"/>
        <v>251472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9"/>
        <v/>
      </c>
      <c r="AB1151" s="122"/>
      <c r="AD1151" s="122"/>
    </row>
    <row r="1152" spans="1:30" s="198" customFormat="1" ht="15.75" hidden="1" customHeight="1">
      <c r="A1152" s="304" t="str">
        <f>IF(B1152&lt;&gt;"",IF(AND(B1152&gt;=_TM1,B1152&lt;=_TM2,OR(TH!L1152="1111",TH!M1152="1111")),TH!D1152,""),"")</f>
        <v/>
      </c>
      <c r="B1152" s="11">
        <f t="shared" si="96"/>
        <v>5</v>
      </c>
      <c r="C1152" s="111">
        <f t="shared" si="97"/>
        <v>42521</v>
      </c>
      <c r="D1152" s="111" t="s">
        <v>1480</v>
      </c>
      <c r="E1152" s="111">
        <v>42521</v>
      </c>
      <c r="F1152" s="112" t="s">
        <v>446</v>
      </c>
      <c r="G1152" s="310" t="s">
        <v>566</v>
      </c>
      <c r="H1152" s="113" t="s">
        <v>547</v>
      </c>
      <c r="I1152" s="129">
        <v>40</v>
      </c>
      <c r="J1152" s="129">
        <v>53466</v>
      </c>
      <c r="K1152" s="201">
        <f t="shared" si="98"/>
        <v>2138640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9"/>
        <v/>
      </c>
      <c r="AB1152" s="122"/>
      <c r="AC1152" s="122"/>
      <c r="AD1152" s="122"/>
    </row>
    <row r="1153" spans="1:30" s="198" customFormat="1" ht="15.75" hidden="1" customHeight="1">
      <c r="A1153" s="304" t="str">
        <f>IF(B1153&lt;&gt;"",IF(AND(B1153&gt;=_TM1,B1153&lt;=_TM2,OR(TH!L1153="1111",TH!M1153="1111")),TH!D1153,""),"")</f>
        <v/>
      </c>
      <c r="B1153" s="11">
        <f t="shared" si="96"/>
        <v>5</v>
      </c>
      <c r="C1153" s="111">
        <f t="shared" si="97"/>
        <v>42521</v>
      </c>
      <c r="D1153" s="111" t="s">
        <v>1480</v>
      </c>
      <c r="E1153" s="111">
        <v>42521</v>
      </c>
      <c r="F1153" s="112" t="s">
        <v>398</v>
      </c>
      <c r="G1153" s="310" t="s">
        <v>566</v>
      </c>
      <c r="H1153" s="113" t="s">
        <v>547</v>
      </c>
      <c r="I1153" s="129">
        <v>16</v>
      </c>
      <c r="J1153" s="129">
        <v>76877</v>
      </c>
      <c r="K1153" s="201">
        <f t="shared" si="98"/>
        <v>1230032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9"/>
        <v/>
      </c>
      <c r="AB1153" s="122"/>
      <c r="AC1153" s="122"/>
      <c r="AD1153" s="122"/>
    </row>
    <row r="1154" spans="1:30" s="198" customFormat="1" ht="15.75" hidden="1" customHeight="1">
      <c r="A1154" s="304" t="str">
        <f>IF(B1154&lt;&gt;"",IF(AND(B1154&gt;=_TM1,B1154&lt;=_TM2,OR(TH!L1154="1111",TH!M1154="1111")),TH!D1154,""),"")</f>
        <v/>
      </c>
      <c r="B1154" s="11">
        <f t="shared" si="96"/>
        <v>5</v>
      </c>
      <c r="C1154" s="111">
        <f t="shared" si="97"/>
        <v>42521</v>
      </c>
      <c r="D1154" s="111" t="s">
        <v>1480</v>
      </c>
      <c r="E1154" s="111">
        <v>42521</v>
      </c>
      <c r="F1154" s="112" t="s">
        <v>377</v>
      </c>
      <c r="G1154" s="310" t="s">
        <v>566</v>
      </c>
      <c r="H1154" s="113" t="s">
        <v>547</v>
      </c>
      <c r="I1154" s="129">
        <v>7</v>
      </c>
      <c r="J1154" s="129">
        <v>171083</v>
      </c>
      <c r="K1154" s="201">
        <f t="shared" si="98"/>
        <v>1197581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9"/>
        <v/>
      </c>
      <c r="AB1154" s="122"/>
      <c r="AC1154" s="122"/>
      <c r="AD1154" s="122"/>
    </row>
    <row r="1155" spans="1:30" s="198" customFormat="1" ht="15.75" hidden="1" customHeight="1">
      <c r="A1155" s="304" t="str">
        <f>IF(B1155&lt;&gt;"",IF(AND(B1155&gt;=_TM1,B1155&lt;=_TM2,OR(TH!L1155="1111",TH!M1155="1111")),TH!D1155,""),"")</f>
        <v/>
      </c>
      <c r="B1155" s="11">
        <f t="shared" si="96"/>
        <v>5</v>
      </c>
      <c r="C1155" s="111">
        <f t="shared" si="97"/>
        <v>42521</v>
      </c>
      <c r="D1155" s="111" t="s">
        <v>1480</v>
      </c>
      <c r="E1155" s="111">
        <v>42521</v>
      </c>
      <c r="F1155" s="112" t="s">
        <v>397</v>
      </c>
      <c r="G1155" s="310" t="s">
        <v>566</v>
      </c>
      <c r="H1155" s="113" t="s">
        <v>547</v>
      </c>
      <c r="I1155" s="129">
        <v>12</v>
      </c>
      <c r="J1155" s="129">
        <v>45598</v>
      </c>
      <c r="K1155" s="201">
        <f t="shared" si="98"/>
        <v>547176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9"/>
        <v/>
      </c>
      <c r="AB1155" s="122"/>
      <c r="AC1155" s="122"/>
      <c r="AD1155" s="122"/>
    </row>
    <row r="1156" spans="1:30" s="198" customFormat="1" ht="15.75" hidden="1" customHeight="1">
      <c r="A1156" s="304" t="str">
        <f>IF(B1156&lt;&gt;"",IF(AND(B1156&gt;=_TM1,B1156&lt;=_TM2,OR(TH!L1156="1111",TH!M1156="1111")),TH!D1156,""),"")</f>
        <v/>
      </c>
      <c r="B1156" s="11">
        <f t="shared" si="96"/>
        <v>5</v>
      </c>
      <c r="C1156" s="111">
        <f t="shared" si="97"/>
        <v>42521</v>
      </c>
      <c r="D1156" s="111" t="s">
        <v>1480</v>
      </c>
      <c r="E1156" s="111">
        <v>42521</v>
      </c>
      <c r="F1156" s="112" t="s">
        <v>379</v>
      </c>
      <c r="G1156" s="310" t="s">
        <v>566</v>
      </c>
      <c r="H1156" s="113" t="s">
        <v>547</v>
      </c>
      <c r="I1156" s="129">
        <v>8</v>
      </c>
      <c r="J1156" s="129">
        <v>89813</v>
      </c>
      <c r="K1156" s="201">
        <f t="shared" si="98"/>
        <v>718504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9"/>
        <v/>
      </c>
      <c r="AB1156" s="122"/>
      <c r="AC1156" s="122"/>
      <c r="AD1156" s="122"/>
    </row>
    <row r="1157" spans="1:30" s="198" customFormat="1" ht="15.75" hidden="1" customHeight="1">
      <c r="A1157" s="304" t="str">
        <f>IF(B1157&lt;&gt;"",IF(AND(B1157&gt;=_TM1,B1157&lt;=_TM2,OR(TH!L1157="1111",TH!M1157="1111")),TH!D1157,""),"")</f>
        <v/>
      </c>
      <c r="B1157" s="11">
        <f t="shared" si="96"/>
        <v>5</v>
      </c>
      <c r="C1157" s="111">
        <f t="shared" si="97"/>
        <v>42521</v>
      </c>
      <c r="D1157" s="111" t="s">
        <v>1480</v>
      </c>
      <c r="E1157" s="111">
        <v>42521</v>
      </c>
      <c r="F1157" s="110" t="s">
        <v>589</v>
      </c>
      <c r="G1157" s="310" t="s">
        <v>566</v>
      </c>
      <c r="H1157" s="113" t="s">
        <v>547</v>
      </c>
      <c r="I1157" s="129">
        <v>20</v>
      </c>
      <c r="J1157" s="129">
        <v>78940</v>
      </c>
      <c r="K1157" s="201">
        <f t="shared" si="98"/>
        <v>1578800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9"/>
        <v/>
      </c>
      <c r="AB1157" s="122"/>
      <c r="AC1157" s="122"/>
      <c r="AD1157" s="122"/>
    </row>
    <row r="1158" spans="1:30" s="198" customFormat="1" ht="15.75" hidden="1" customHeight="1">
      <c r="A1158" s="304" t="str">
        <f>IF(B1158&lt;&gt;"",IF(AND(B1158&gt;=_TM1,B1158&lt;=_TM2,OR(TH!L1158="1111",TH!M1158="1111")),TH!D1158,""),"")</f>
        <v/>
      </c>
      <c r="B1158" s="11">
        <f t="shared" si="96"/>
        <v>5</v>
      </c>
      <c r="C1158" s="111">
        <f t="shared" si="97"/>
        <v>42521</v>
      </c>
      <c r="D1158" s="111" t="s">
        <v>1480</v>
      </c>
      <c r="E1158" s="111">
        <v>42521</v>
      </c>
      <c r="F1158" s="112" t="s">
        <v>589</v>
      </c>
      <c r="G1158" s="310" t="s">
        <v>566</v>
      </c>
      <c r="H1158" s="113" t="s">
        <v>547</v>
      </c>
      <c r="I1158" s="130">
        <v>7</v>
      </c>
      <c r="J1158" s="130">
        <v>82908</v>
      </c>
      <c r="K1158" s="201">
        <f t="shared" si="98"/>
        <v>580356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9"/>
        <v/>
      </c>
      <c r="AD1158" s="122"/>
    </row>
    <row r="1159" spans="1:30" s="198" customFormat="1" ht="15.75" hidden="1" customHeight="1">
      <c r="A1159" s="304" t="str">
        <f>IF(B1159&lt;&gt;"",IF(AND(B1159&gt;=_TM1,B1159&lt;=_TM2,OR(TH!L1159="1111",TH!M1159="1111")),TH!D1159,""),"")</f>
        <v/>
      </c>
      <c r="B1159" s="11">
        <f t="shared" si="96"/>
        <v>5</v>
      </c>
      <c r="C1159" s="111">
        <f t="shared" si="97"/>
        <v>42521</v>
      </c>
      <c r="D1159" s="111" t="s">
        <v>1480</v>
      </c>
      <c r="E1159" s="111">
        <v>42521</v>
      </c>
      <c r="F1159" s="110" t="s">
        <v>592</v>
      </c>
      <c r="G1159" s="310" t="s">
        <v>566</v>
      </c>
      <c r="H1159" s="113" t="s">
        <v>547</v>
      </c>
      <c r="I1159" s="130">
        <v>40</v>
      </c>
      <c r="J1159" s="130">
        <v>77007</v>
      </c>
      <c r="K1159" s="201">
        <f t="shared" si="98"/>
        <v>3080280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9"/>
        <v/>
      </c>
      <c r="AD1159" s="122"/>
    </row>
    <row r="1160" spans="1:30" s="198" customFormat="1" ht="15.75" hidden="1" customHeight="1">
      <c r="A1160" s="304" t="str">
        <f>IF(B1160&lt;&gt;"",IF(AND(B1160&gt;=_TM1,B1160&lt;=_TM2,OR(TH!L1160="1111",TH!M1160="1111")),TH!D1160,""),"")</f>
        <v/>
      </c>
      <c r="B1160" s="11">
        <f t="shared" si="96"/>
        <v>5</v>
      </c>
      <c r="C1160" s="111">
        <f t="shared" si="97"/>
        <v>42521</v>
      </c>
      <c r="D1160" s="111" t="s">
        <v>1480</v>
      </c>
      <c r="E1160" s="111">
        <v>42521</v>
      </c>
      <c r="F1160" s="112" t="s">
        <v>337</v>
      </c>
      <c r="G1160" s="310" t="s">
        <v>566</v>
      </c>
      <c r="H1160" s="113" t="s">
        <v>547</v>
      </c>
      <c r="I1160" s="129">
        <v>18</v>
      </c>
      <c r="J1160" s="129">
        <v>84189</v>
      </c>
      <c r="K1160" s="201">
        <f t="shared" si="98"/>
        <v>1515402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9"/>
        <v/>
      </c>
      <c r="AB1160" s="122"/>
      <c r="AC1160" s="122"/>
      <c r="AD1160" s="122"/>
    </row>
    <row r="1161" spans="1:30" s="198" customFormat="1" ht="15.75" hidden="1" customHeight="1">
      <c r="A1161" s="304" t="str">
        <f>IF(B1161&lt;&gt;"",IF(AND(B1161&gt;=_TM1,B1161&lt;=_TM2,OR(TH!L1161="1111",TH!M1161="1111")),TH!D1161,""),"")</f>
        <v/>
      </c>
      <c r="B1161" s="11">
        <f t="shared" si="96"/>
        <v>5</v>
      </c>
      <c r="C1161" s="111">
        <f t="shared" si="97"/>
        <v>42521</v>
      </c>
      <c r="D1161" s="111" t="s">
        <v>1481</v>
      </c>
      <c r="E1161" s="111">
        <v>42521</v>
      </c>
      <c r="F1161" s="112" t="s">
        <v>403</v>
      </c>
      <c r="G1161" s="310" t="s">
        <v>566</v>
      </c>
      <c r="H1161" s="113" t="s">
        <v>547</v>
      </c>
      <c r="I1161" s="129">
        <v>8</v>
      </c>
      <c r="J1161" s="129">
        <v>52853</v>
      </c>
      <c r="K1161" s="201">
        <f t="shared" si="98"/>
        <v>422824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9"/>
        <v/>
      </c>
      <c r="AB1161" s="122"/>
      <c r="AC1161" s="122"/>
      <c r="AD1161" s="122"/>
    </row>
    <row r="1162" spans="1:30" s="198" customFormat="1" ht="15.75" hidden="1" customHeight="1">
      <c r="A1162" s="304" t="str">
        <f>IF(B1162&lt;&gt;"",IF(AND(B1162&gt;=_TM1,B1162&lt;=_TM2,OR(TH!L1162="1111",TH!M1162="1111")),TH!D1162,""),"")</f>
        <v/>
      </c>
      <c r="B1162" s="11">
        <f t="shared" si="96"/>
        <v>5</v>
      </c>
      <c r="C1162" s="111">
        <f t="shared" si="97"/>
        <v>42521</v>
      </c>
      <c r="D1162" s="111" t="s">
        <v>1481</v>
      </c>
      <c r="E1162" s="111">
        <v>42521</v>
      </c>
      <c r="F1162" s="112" t="s">
        <v>387</v>
      </c>
      <c r="G1162" s="310" t="s">
        <v>566</v>
      </c>
      <c r="H1162" s="113" t="s">
        <v>547</v>
      </c>
      <c r="I1162" s="129">
        <v>12</v>
      </c>
      <c r="J1162" s="129">
        <v>54685</v>
      </c>
      <c r="K1162" s="201">
        <f t="shared" si="98"/>
        <v>656220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9"/>
        <v/>
      </c>
      <c r="AB1162" s="122"/>
      <c r="AC1162" s="122"/>
      <c r="AD1162" s="122"/>
    </row>
    <row r="1163" spans="1:30" s="198" customFormat="1" ht="15.75" hidden="1" customHeight="1">
      <c r="A1163" s="304" t="str">
        <f>IF(B1163&lt;&gt;"",IF(AND(B1163&gt;=_TM1,B1163&lt;=_TM2,OR(TH!L1163="1111",TH!M1163="1111")),TH!D1163,""),"")</f>
        <v/>
      </c>
      <c r="B1163" s="11">
        <f t="shared" si="96"/>
        <v>5</v>
      </c>
      <c r="C1163" s="111">
        <f t="shared" si="97"/>
        <v>42521</v>
      </c>
      <c r="D1163" s="111" t="s">
        <v>1481</v>
      </c>
      <c r="E1163" s="111">
        <v>42521</v>
      </c>
      <c r="F1163" s="112" t="s">
        <v>380</v>
      </c>
      <c r="G1163" s="310" t="s">
        <v>566</v>
      </c>
      <c r="H1163" s="113" t="s">
        <v>547</v>
      </c>
      <c r="I1163" s="129">
        <v>8</v>
      </c>
      <c r="J1163" s="129">
        <v>101455</v>
      </c>
      <c r="K1163" s="201">
        <f t="shared" si="98"/>
        <v>811640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9"/>
        <v/>
      </c>
      <c r="AB1163" s="122"/>
      <c r="AC1163" s="122"/>
      <c r="AD1163" s="122"/>
    </row>
    <row r="1164" spans="1:30" s="198" customFormat="1" ht="15.75" hidden="1" customHeight="1">
      <c r="A1164" s="304" t="str">
        <f>IF(B1164&lt;&gt;"",IF(AND(B1164&gt;=_TM1,B1164&lt;=_TM2,OR(TH!L1164="1111",TH!M1164="1111")),TH!D1164,""),"")</f>
        <v/>
      </c>
      <c r="B1164" s="11">
        <f t="shared" si="96"/>
        <v>5</v>
      </c>
      <c r="C1164" s="111">
        <f t="shared" si="97"/>
        <v>42521</v>
      </c>
      <c r="D1164" s="111" t="s">
        <v>1481</v>
      </c>
      <c r="E1164" s="111">
        <v>42521</v>
      </c>
      <c r="F1164" s="112" t="s">
        <v>444</v>
      </c>
      <c r="G1164" s="310" t="s">
        <v>566</v>
      </c>
      <c r="H1164" s="113" t="s">
        <v>547</v>
      </c>
      <c r="I1164" s="129">
        <v>40</v>
      </c>
      <c r="J1164" s="129">
        <v>149625</v>
      </c>
      <c r="K1164" s="201">
        <f t="shared" si="98"/>
        <v>5985000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9"/>
        <v/>
      </c>
      <c r="AB1164" s="122"/>
      <c r="AC1164" s="122"/>
      <c r="AD1164" s="122"/>
    </row>
    <row r="1165" spans="1:30" s="198" customFormat="1" ht="15.75" hidden="1" customHeight="1">
      <c r="A1165" s="304" t="str">
        <f>IF(B1165&lt;&gt;"",IF(AND(B1165&gt;=_TM1,B1165&lt;=_TM2,OR(TH!L1165="1111",TH!M1165="1111")),TH!D1165,""),"")</f>
        <v/>
      </c>
      <c r="B1165" s="11">
        <f t="shared" si="96"/>
        <v>5</v>
      </c>
      <c r="C1165" s="111">
        <f t="shared" si="97"/>
        <v>42521</v>
      </c>
      <c r="D1165" s="111" t="s">
        <v>1481</v>
      </c>
      <c r="E1165" s="111">
        <v>42521</v>
      </c>
      <c r="F1165" s="112" t="s">
        <v>341</v>
      </c>
      <c r="G1165" s="310" t="s">
        <v>566</v>
      </c>
      <c r="H1165" s="113" t="s">
        <v>547</v>
      </c>
      <c r="I1165" s="129">
        <v>12</v>
      </c>
      <c r="J1165" s="129">
        <v>97427</v>
      </c>
      <c r="K1165" s="201">
        <f t="shared" si="98"/>
        <v>1169124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9"/>
        <v/>
      </c>
      <c r="AB1165" s="122"/>
      <c r="AC1165" s="122"/>
      <c r="AD1165" s="122"/>
    </row>
    <row r="1166" spans="1:30" s="198" customFormat="1" ht="15.75" hidden="1" customHeight="1">
      <c r="A1166" s="304" t="str">
        <f>IF(B1166&lt;&gt;"",IF(AND(B1166&gt;=_TM1,B1166&lt;=_TM2,OR(TH!L1166="1111",TH!M1166="1111")),TH!D1166,""),"")</f>
        <v/>
      </c>
      <c r="B1166" s="11">
        <f t="shared" si="96"/>
        <v>5</v>
      </c>
      <c r="C1166" s="111">
        <f t="shared" si="97"/>
        <v>42521</v>
      </c>
      <c r="D1166" s="111" t="s">
        <v>1481</v>
      </c>
      <c r="E1166" s="111">
        <v>42521</v>
      </c>
      <c r="F1166" s="112" t="s">
        <v>445</v>
      </c>
      <c r="G1166" s="310" t="s">
        <v>566</v>
      </c>
      <c r="H1166" s="113" t="s">
        <v>547</v>
      </c>
      <c r="I1166" s="129">
        <v>6</v>
      </c>
      <c r="J1166" s="129">
        <v>186375</v>
      </c>
      <c r="K1166" s="201">
        <f t="shared" si="98"/>
        <v>1118250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9"/>
        <v/>
      </c>
      <c r="AB1166" s="122"/>
      <c r="AC1166" s="122"/>
      <c r="AD1166" s="122"/>
    </row>
    <row r="1167" spans="1:30" s="198" customFormat="1" ht="15.75" hidden="1" customHeight="1">
      <c r="A1167" s="304" t="str">
        <f>IF(B1167&lt;&gt;"",IF(AND(B1167&gt;=_TM1,B1167&lt;=_TM2,OR(TH!L1167="1111",TH!M1167="1111")),TH!D1167,""),"")</f>
        <v/>
      </c>
      <c r="B1167" s="11">
        <f t="shared" si="96"/>
        <v>5</v>
      </c>
      <c r="C1167" s="111">
        <f t="shared" si="97"/>
        <v>42521</v>
      </c>
      <c r="D1167" s="111" t="s">
        <v>1481</v>
      </c>
      <c r="E1167" s="111">
        <v>42521</v>
      </c>
      <c r="F1167" s="112" t="s">
        <v>402</v>
      </c>
      <c r="G1167" s="310" t="s">
        <v>566</v>
      </c>
      <c r="H1167" s="113" t="s">
        <v>547</v>
      </c>
      <c r="I1167" s="129">
        <v>10</v>
      </c>
      <c r="J1167" s="129">
        <v>7337</v>
      </c>
      <c r="K1167" s="201">
        <f t="shared" si="98"/>
        <v>73370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9"/>
        <v/>
      </c>
      <c r="AB1167" s="122"/>
      <c r="AC1167" s="122"/>
      <c r="AD1167" s="122"/>
    </row>
    <row r="1168" spans="1:30" ht="15.75" hidden="1" customHeight="1">
      <c r="A1168" s="304" t="str">
        <f>IF(B1168&lt;&gt;"",IF(AND(B1168&gt;=_TM1,B1168&lt;=_TM2,OR(TH!L1168="1111",TH!M1168="1111")),TH!D1168,""),"")</f>
        <v/>
      </c>
      <c r="B1168" s="11">
        <f t="shared" si="96"/>
        <v>5</v>
      </c>
      <c r="C1168" s="111">
        <f t="shared" si="97"/>
        <v>42521</v>
      </c>
      <c r="D1168" s="111" t="s">
        <v>1481</v>
      </c>
      <c r="E1168" s="111">
        <v>42521</v>
      </c>
      <c r="F1168" s="112" t="s">
        <v>391</v>
      </c>
      <c r="G1168" s="310" t="s">
        <v>566</v>
      </c>
      <c r="H1168" s="113" t="s">
        <v>547</v>
      </c>
      <c r="I1168" s="129">
        <v>12</v>
      </c>
      <c r="J1168" s="129">
        <v>16505</v>
      </c>
      <c r="K1168" s="201">
        <f t="shared" si="98"/>
        <v>198060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si="99"/>
        <v/>
      </c>
    </row>
    <row r="1169" spans="1:29" ht="15.75" hidden="1" customHeight="1">
      <c r="A1169" s="304" t="str">
        <f>IF(B1169&lt;&gt;"",IF(AND(B1169&gt;=_TM1,B1169&lt;=_TM2,OR(TH!L1169="1111",TH!M1169="1111")),TH!D1169,""),"")</f>
        <v/>
      </c>
      <c r="B1169" s="11">
        <f t="shared" si="96"/>
        <v>5</v>
      </c>
      <c r="C1169" s="111">
        <f t="shared" si="97"/>
        <v>42521</v>
      </c>
      <c r="D1169" s="111" t="s">
        <v>1481</v>
      </c>
      <c r="E1169" s="111">
        <v>42521</v>
      </c>
      <c r="F1169" s="112" t="s">
        <v>439</v>
      </c>
      <c r="G1169" s="310" t="s">
        <v>566</v>
      </c>
      <c r="H1169" s="113" t="s">
        <v>547</v>
      </c>
      <c r="I1169" s="129">
        <v>36</v>
      </c>
      <c r="J1169" s="129">
        <v>15137</v>
      </c>
      <c r="K1169" s="201">
        <f t="shared" ref="K1169:K1200" si="100">ROUND(I1169*J1169,0)</f>
        <v>544932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ref="AA1169:AA1200" si="101">IF(VLOOKUP(H1169,DS_131,1,0)=H1169,"","x")</f>
        <v/>
      </c>
    </row>
    <row r="1170" spans="1:29" ht="15.75" hidden="1" customHeight="1">
      <c r="A1170" s="304" t="str">
        <f>IF(B1170&lt;&gt;"",IF(AND(B1170&gt;=_TM1,B1170&lt;=_TM2,OR(TH!L1170="1111",TH!M1170="1111")),TH!D1170,""),"")</f>
        <v/>
      </c>
      <c r="B1170" s="11">
        <f t="shared" si="96"/>
        <v>5</v>
      </c>
      <c r="C1170" s="111">
        <f t="shared" si="97"/>
        <v>42521</v>
      </c>
      <c r="D1170" s="111" t="s">
        <v>1481</v>
      </c>
      <c r="E1170" s="111">
        <v>42521</v>
      </c>
      <c r="F1170" s="112" t="s">
        <v>432</v>
      </c>
      <c r="G1170" s="310" t="s">
        <v>566</v>
      </c>
      <c r="H1170" s="113" t="s">
        <v>547</v>
      </c>
      <c r="I1170" s="129">
        <v>48</v>
      </c>
      <c r="J1170" s="129">
        <v>9716</v>
      </c>
      <c r="K1170" s="201">
        <f t="shared" si="100"/>
        <v>466368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101"/>
        <v/>
      </c>
    </row>
    <row r="1171" spans="1:29" ht="15.75" hidden="1" customHeight="1">
      <c r="A1171" s="304" t="str">
        <f>IF(B1171&lt;&gt;"",IF(AND(B1171&gt;=_TM1,B1171&lt;=_TM2,OR(TH!L1171="1111",TH!M1171="1111")),TH!D1171,""),"")</f>
        <v/>
      </c>
      <c r="B1171" s="11">
        <f t="shared" si="96"/>
        <v>5</v>
      </c>
      <c r="C1171" s="111">
        <f t="shared" si="97"/>
        <v>42521</v>
      </c>
      <c r="D1171" s="111" t="s">
        <v>1481</v>
      </c>
      <c r="E1171" s="111">
        <v>42521</v>
      </c>
      <c r="F1171" s="112" t="s">
        <v>421</v>
      </c>
      <c r="G1171" s="310" t="s">
        <v>566</v>
      </c>
      <c r="H1171" s="113" t="s">
        <v>547</v>
      </c>
      <c r="I1171" s="129">
        <v>10</v>
      </c>
      <c r="J1171" s="129">
        <v>25200</v>
      </c>
      <c r="K1171" s="201">
        <f t="shared" si="100"/>
        <v>252000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101"/>
        <v/>
      </c>
    </row>
    <row r="1172" spans="1:29" ht="15.75" hidden="1" customHeight="1">
      <c r="A1172" s="304" t="str">
        <f>IF(B1172&lt;&gt;"",IF(AND(B1172&gt;=_TM1,B1172&lt;=_TM2,OR(TH!L1172="1111",TH!M1172="1111")),TH!D1172,""),"")</f>
        <v/>
      </c>
      <c r="B1172" s="11">
        <f t="shared" si="96"/>
        <v>5</v>
      </c>
      <c r="C1172" s="111">
        <f t="shared" si="97"/>
        <v>42521</v>
      </c>
      <c r="D1172" s="111" t="s">
        <v>1481</v>
      </c>
      <c r="E1172" s="111">
        <v>42521</v>
      </c>
      <c r="F1172" s="112" t="s">
        <v>422</v>
      </c>
      <c r="G1172" s="310" t="s">
        <v>566</v>
      </c>
      <c r="H1172" s="113" t="s">
        <v>547</v>
      </c>
      <c r="I1172" s="129">
        <v>16</v>
      </c>
      <c r="J1172" s="129">
        <v>30870</v>
      </c>
      <c r="K1172" s="201">
        <f t="shared" si="100"/>
        <v>493920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101"/>
        <v/>
      </c>
    </row>
    <row r="1173" spans="1:29" ht="15.75" hidden="1" customHeight="1">
      <c r="A1173" s="304" t="str">
        <f>IF(B1173&lt;&gt;"",IF(AND(B1173&gt;=_TM1,B1173&lt;=_TM2,OR(TH!L1173="1111",TH!M1173="1111")),TH!D1173,""),"")</f>
        <v/>
      </c>
      <c r="B1173" s="11">
        <f t="shared" si="96"/>
        <v>5</v>
      </c>
      <c r="C1173" s="111">
        <f t="shared" si="97"/>
        <v>42521</v>
      </c>
      <c r="D1173" s="111" t="s">
        <v>1482</v>
      </c>
      <c r="E1173" s="111">
        <v>42521</v>
      </c>
      <c r="F1173" s="112" t="s">
        <v>418</v>
      </c>
      <c r="G1173" s="310" t="s">
        <v>566</v>
      </c>
      <c r="H1173" s="113" t="s">
        <v>547</v>
      </c>
      <c r="I1173" s="130">
        <v>36</v>
      </c>
      <c r="J1173" s="130">
        <v>17457</v>
      </c>
      <c r="K1173" s="201">
        <f t="shared" si="100"/>
        <v>628452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101"/>
        <v/>
      </c>
    </row>
    <row r="1174" spans="1:29" ht="15.75" hidden="1" customHeight="1">
      <c r="A1174" s="304" t="str">
        <f>IF(B1174&lt;&gt;"",IF(AND(B1174&gt;=_TM1,B1174&lt;=_TM2,OR(TH!L1174="1111",TH!M1174="1111")),TH!D1174,""),"")</f>
        <v/>
      </c>
      <c r="B1174" s="11">
        <f t="shared" si="96"/>
        <v>5</v>
      </c>
      <c r="C1174" s="111">
        <f t="shared" si="97"/>
        <v>42521</v>
      </c>
      <c r="D1174" s="111" t="s">
        <v>1482</v>
      </c>
      <c r="E1174" s="111">
        <v>42521</v>
      </c>
      <c r="F1174" s="112" t="s">
        <v>396</v>
      </c>
      <c r="G1174" s="310" t="s">
        <v>566</v>
      </c>
      <c r="H1174" s="113" t="s">
        <v>547</v>
      </c>
      <c r="I1174" s="129">
        <v>534</v>
      </c>
      <c r="J1174" s="129">
        <v>17658</v>
      </c>
      <c r="K1174" s="201">
        <f t="shared" si="100"/>
        <v>9429372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101"/>
        <v/>
      </c>
    </row>
    <row r="1175" spans="1:29" ht="15.75" hidden="1" customHeight="1">
      <c r="A1175" s="304" t="str">
        <f>IF(B1175&lt;&gt;"",IF(AND(B1175&gt;=_TM1,B1175&lt;=_TM2,OR(TH!L1175="1111",TH!M1175="1111")),TH!D1175,""),"")</f>
        <v/>
      </c>
      <c r="B1175" s="11">
        <f t="shared" si="96"/>
        <v>5</v>
      </c>
      <c r="C1175" s="111">
        <f t="shared" si="97"/>
        <v>42521</v>
      </c>
      <c r="D1175" s="111" t="s">
        <v>1482</v>
      </c>
      <c r="E1175" s="111">
        <v>42521</v>
      </c>
      <c r="F1175" s="112" t="s">
        <v>388</v>
      </c>
      <c r="G1175" s="310" t="s">
        <v>566</v>
      </c>
      <c r="H1175" s="113" t="s">
        <v>547</v>
      </c>
      <c r="I1175" s="129">
        <v>36</v>
      </c>
      <c r="J1175" s="129">
        <v>17758</v>
      </c>
      <c r="K1175" s="201">
        <f t="shared" si="100"/>
        <v>639288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101"/>
        <v/>
      </c>
    </row>
    <row r="1176" spans="1:29" ht="15.75" hidden="1" customHeight="1">
      <c r="A1176" s="304" t="str">
        <f>IF(B1176&lt;&gt;"",IF(AND(B1176&gt;=_TM1,B1176&lt;=_TM2,OR(TH!L1176="1111",TH!M1176="1111")),TH!D1176,""),"")</f>
        <v/>
      </c>
      <c r="B1176" s="11">
        <f t="shared" ref="B1176:B1239" si="102">IF(C1176&lt;&gt;"",MONTH(C1176),"")</f>
        <v>5</v>
      </c>
      <c r="C1176" s="111">
        <f t="shared" ref="C1176:C1239" si="103">E1176</f>
        <v>42521</v>
      </c>
      <c r="D1176" s="111" t="s">
        <v>1482</v>
      </c>
      <c r="E1176" s="111">
        <v>42521</v>
      </c>
      <c r="F1176" s="112" t="s">
        <v>585</v>
      </c>
      <c r="G1176" s="310" t="s">
        <v>566</v>
      </c>
      <c r="H1176" s="113" t="s">
        <v>547</v>
      </c>
      <c r="I1176" s="129">
        <v>12</v>
      </c>
      <c r="J1176" s="129">
        <v>23826</v>
      </c>
      <c r="K1176" s="201">
        <f t="shared" si="100"/>
        <v>285912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101"/>
        <v/>
      </c>
    </row>
    <row r="1177" spans="1:29" ht="15.75" hidden="1" customHeight="1">
      <c r="A1177" s="304" t="str">
        <f>IF(B1177&lt;&gt;"",IF(AND(B1177&gt;=_TM1,B1177&lt;=_TM2,OR(TH!L1177="1111",TH!M1177="1111")),TH!D1177,""),"")</f>
        <v/>
      </c>
      <c r="B1177" s="11">
        <f t="shared" si="102"/>
        <v>5</v>
      </c>
      <c r="C1177" s="111">
        <f t="shared" si="103"/>
        <v>42521</v>
      </c>
      <c r="D1177" s="111" t="s">
        <v>1482</v>
      </c>
      <c r="E1177" s="111">
        <v>42521</v>
      </c>
      <c r="F1177" s="112" t="s">
        <v>580</v>
      </c>
      <c r="G1177" s="310" t="s">
        <v>566</v>
      </c>
      <c r="H1177" s="113" t="s">
        <v>547</v>
      </c>
      <c r="I1177" s="129">
        <v>24</v>
      </c>
      <c r="J1177" s="129">
        <v>18311</v>
      </c>
      <c r="K1177" s="201">
        <f t="shared" si="100"/>
        <v>439464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101"/>
        <v/>
      </c>
    </row>
    <row r="1178" spans="1:29" ht="15.75" hidden="1" customHeight="1">
      <c r="A1178" s="304" t="str">
        <f>IF(B1178&lt;&gt;"",IF(AND(B1178&gt;=_TM1,B1178&lt;=_TM2,OR(TH!L1178="1111",TH!M1178="1111")),TH!D1178,""),"")</f>
        <v/>
      </c>
      <c r="B1178" s="11">
        <f t="shared" si="102"/>
        <v>5</v>
      </c>
      <c r="C1178" s="111">
        <f t="shared" si="103"/>
        <v>42521</v>
      </c>
      <c r="D1178" s="111" t="s">
        <v>1482</v>
      </c>
      <c r="E1178" s="111">
        <v>42521</v>
      </c>
      <c r="F1178" s="112" t="s">
        <v>383</v>
      </c>
      <c r="G1178" s="310" t="s">
        <v>566</v>
      </c>
      <c r="H1178" s="113" t="s">
        <v>547</v>
      </c>
      <c r="I1178" s="129">
        <v>56</v>
      </c>
      <c r="J1178" s="129">
        <v>19096</v>
      </c>
      <c r="K1178" s="201">
        <f t="shared" si="100"/>
        <v>1069376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101"/>
        <v/>
      </c>
    </row>
    <row r="1179" spans="1:29" ht="15.75" hidden="1" customHeight="1">
      <c r="A1179" s="304" t="str">
        <f>IF(B1179&lt;&gt;"",IF(AND(B1179&gt;=_TM1,B1179&lt;=_TM2,OR(TH!L1179="1111",TH!M1179="1111")),TH!D1179,""),"")</f>
        <v/>
      </c>
      <c r="B1179" s="11">
        <f t="shared" si="102"/>
        <v>5</v>
      </c>
      <c r="C1179" s="111">
        <f t="shared" si="103"/>
        <v>42521</v>
      </c>
      <c r="D1179" s="111" t="s">
        <v>1482</v>
      </c>
      <c r="E1179" s="111">
        <v>42521</v>
      </c>
      <c r="F1179" s="110" t="s">
        <v>383</v>
      </c>
      <c r="G1179" s="310" t="s">
        <v>566</v>
      </c>
      <c r="H1179" s="113" t="s">
        <v>547</v>
      </c>
      <c r="I1179" s="130">
        <v>12</v>
      </c>
      <c r="J1179" s="130">
        <v>19547</v>
      </c>
      <c r="K1179" s="201">
        <f t="shared" si="100"/>
        <v>234564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101"/>
        <v/>
      </c>
      <c r="AB1179" s="198"/>
      <c r="AC1179" s="198"/>
    </row>
    <row r="1180" spans="1:29" ht="15.75" hidden="1" customHeight="1">
      <c r="A1180" s="304" t="str">
        <f>IF(B1180&lt;&gt;"",IF(AND(B1180&gt;=_TM1,B1180&lt;=_TM2,OR(TH!L1180="1111",TH!M1180="1111")),TH!D1180,""),"")</f>
        <v/>
      </c>
      <c r="B1180" s="11">
        <f t="shared" si="102"/>
        <v>5</v>
      </c>
      <c r="C1180" s="111">
        <f t="shared" si="103"/>
        <v>42521</v>
      </c>
      <c r="D1180" s="111" t="s">
        <v>1482</v>
      </c>
      <c r="E1180" s="111">
        <v>42521</v>
      </c>
      <c r="F1180" s="112" t="s">
        <v>384</v>
      </c>
      <c r="G1180" s="310" t="s">
        <v>566</v>
      </c>
      <c r="H1180" s="113" t="s">
        <v>547</v>
      </c>
      <c r="I1180" s="129">
        <v>48</v>
      </c>
      <c r="J1180" s="129">
        <v>19769</v>
      </c>
      <c r="K1180" s="201">
        <f t="shared" si="100"/>
        <v>948912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101"/>
        <v/>
      </c>
    </row>
    <row r="1181" spans="1:29" ht="15.75" hidden="1" customHeight="1">
      <c r="A1181" s="304" t="str">
        <f>IF(B1181&lt;&gt;"",IF(AND(B1181&gt;=_TM1,B1181&lt;=_TM2,OR(TH!L1181="1111",TH!M1181="1111")),TH!D1181,""),"")</f>
        <v/>
      </c>
      <c r="B1181" s="11">
        <f t="shared" si="102"/>
        <v>5</v>
      </c>
      <c r="C1181" s="111">
        <f t="shared" si="103"/>
        <v>42521</v>
      </c>
      <c r="D1181" s="111" t="s">
        <v>1482</v>
      </c>
      <c r="E1181" s="111">
        <v>42521</v>
      </c>
      <c r="F1181" s="112" t="s">
        <v>429</v>
      </c>
      <c r="G1181" s="310" t="s">
        <v>566</v>
      </c>
      <c r="H1181" s="113" t="s">
        <v>547</v>
      </c>
      <c r="I1181" s="129">
        <v>12</v>
      </c>
      <c r="J1181" s="129">
        <v>34495</v>
      </c>
      <c r="K1181" s="201">
        <f t="shared" si="100"/>
        <v>413940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101"/>
        <v/>
      </c>
    </row>
    <row r="1182" spans="1:29" ht="15.75" hidden="1" customHeight="1">
      <c r="A1182" s="304" t="str">
        <f>IF(B1182&lt;&gt;"",IF(AND(B1182&gt;=_TM1,B1182&lt;=_TM2,OR(TH!L1182="1111",TH!M1182="1111")),TH!D1182,""),"")</f>
        <v/>
      </c>
      <c r="B1182" s="11">
        <f t="shared" si="102"/>
        <v>5</v>
      </c>
      <c r="C1182" s="111">
        <f t="shared" si="103"/>
        <v>42521</v>
      </c>
      <c r="D1182" s="111" t="s">
        <v>1482</v>
      </c>
      <c r="E1182" s="111">
        <v>42521</v>
      </c>
      <c r="F1182" s="110" t="s">
        <v>594</v>
      </c>
      <c r="G1182" s="310" t="s">
        <v>566</v>
      </c>
      <c r="H1182" s="113" t="s">
        <v>547</v>
      </c>
      <c r="I1182" s="130">
        <v>320</v>
      </c>
      <c r="J1182" s="130">
        <v>19174</v>
      </c>
      <c r="K1182" s="201">
        <f t="shared" si="100"/>
        <v>6135680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101"/>
        <v/>
      </c>
      <c r="AB1182" s="198"/>
      <c r="AC1182" s="198"/>
    </row>
    <row r="1183" spans="1:29" ht="15.75" hidden="1" customHeight="1">
      <c r="A1183" s="304" t="str">
        <f>IF(B1183&lt;&gt;"",IF(AND(B1183&gt;=_TM1,B1183&lt;=_TM2,OR(TH!L1183="1111",TH!M1183="1111")),TH!D1183,""),"")</f>
        <v/>
      </c>
      <c r="B1183" s="11">
        <f t="shared" si="102"/>
        <v>5</v>
      </c>
      <c r="C1183" s="111">
        <f t="shared" si="103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118</v>
      </c>
      <c r="J1183" s="129">
        <v>30362</v>
      </c>
      <c r="K1183" s="201">
        <f t="shared" si="100"/>
        <v>3582716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101"/>
        <v/>
      </c>
    </row>
    <row r="1184" spans="1:29" ht="15.75" hidden="1" customHeight="1">
      <c r="A1184" s="304" t="str">
        <f>IF(B1184&lt;&gt;"",IF(AND(B1184&gt;=_TM1,B1184&lt;=_TM2,OR(TH!L1184="1111",TH!M1184="1111")),TH!D1184,""),"")</f>
        <v/>
      </c>
      <c r="B1184" s="11">
        <f t="shared" si="102"/>
        <v>5</v>
      </c>
      <c r="C1184" s="111">
        <f t="shared" si="103"/>
        <v>42521</v>
      </c>
      <c r="D1184" s="111" t="s">
        <v>1482</v>
      </c>
      <c r="E1184" s="111">
        <v>42521</v>
      </c>
      <c r="F1184" s="112" t="s">
        <v>382</v>
      </c>
      <c r="G1184" s="310" t="s">
        <v>566</v>
      </c>
      <c r="H1184" s="113" t="s">
        <v>547</v>
      </c>
      <c r="I1184" s="129">
        <v>12</v>
      </c>
      <c r="J1184" s="129">
        <v>33558</v>
      </c>
      <c r="K1184" s="201">
        <f t="shared" si="100"/>
        <v>402696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101"/>
        <v/>
      </c>
    </row>
    <row r="1185" spans="1:29" ht="15.75" hidden="1" customHeight="1">
      <c r="A1185" s="304" t="str">
        <f>IF(B1185&lt;&gt;"",IF(AND(B1185&gt;=_TM1,B1185&lt;=_TM2,OR(TH!L1185="1111",TH!M1185="1111")),TH!D1185,""),"")</f>
        <v/>
      </c>
      <c r="B1185" s="11">
        <f t="shared" si="102"/>
        <v>5</v>
      </c>
      <c r="C1185" s="111">
        <f t="shared" si="103"/>
        <v>42521</v>
      </c>
      <c r="D1185" s="111" t="s">
        <v>1483</v>
      </c>
      <c r="E1185" s="111">
        <v>42521</v>
      </c>
      <c r="F1185" s="112" t="s">
        <v>586</v>
      </c>
      <c r="G1185" s="310" t="s">
        <v>566</v>
      </c>
      <c r="H1185" s="113" t="s">
        <v>547</v>
      </c>
      <c r="I1185" s="129">
        <v>12</v>
      </c>
      <c r="J1185" s="129">
        <v>42483</v>
      </c>
      <c r="K1185" s="201">
        <f t="shared" si="100"/>
        <v>509796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101"/>
        <v/>
      </c>
      <c r="AB1185" s="198"/>
      <c r="AC1185" s="198"/>
    </row>
    <row r="1186" spans="1:29" ht="15.75" hidden="1" customHeight="1">
      <c r="A1186" s="304" t="str">
        <f>IF(B1186&lt;&gt;"",IF(AND(B1186&gt;=_TM1,B1186&lt;=_TM2,OR(TH!L1186="1111",TH!M1186="1111")),TH!D1186,""),"")</f>
        <v/>
      </c>
      <c r="B1186" s="11">
        <f t="shared" si="102"/>
        <v>5</v>
      </c>
      <c r="C1186" s="111">
        <f t="shared" si="103"/>
        <v>42521</v>
      </c>
      <c r="D1186" s="111" t="s">
        <v>1483</v>
      </c>
      <c r="E1186" s="111">
        <v>42521</v>
      </c>
      <c r="F1186" s="112" t="s">
        <v>570</v>
      </c>
      <c r="G1186" s="310" t="s">
        <v>566</v>
      </c>
      <c r="H1186" s="113" t="s">
        <v>547</v>
      </c>
      <c r="I1186" s="129">
        <v>4</v>
      </c>
      <c r="J1186" s="129">
        <v>31424</v>
      </c>
      <c r="K1186" s="201">
        <f t="shared" si="100"/>
        <v>125696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101"/>
        <v/>
      </c>
    </row>
    <row r="1187" spans="1:29" ht="15.75" hidden="1" customHeight="1">
      <c r="A1187" s="304" t="str">
        <f>IF(B1187&lt;&gt;"",IF(AND(B1187&gt;=_TM1,B1187&lt;=_TM2,OR(TH!L1187="1111",TH!M1187="1111")),TH!D1187,""),"")</f>
        <v/>
      </c>
      <c r="B1187" s="11">
        <f t="shared" si="102"/>
        <v>5</v>
      </c>
      <c r="C1187" s="111">
        <f t="shared" si="103"/>
        <v>42521</v>
      </c>
      <c r="D1187" s="111" t="s">
        <v>1483</v>
      </c>
      <c r="E1187" s="111">
        <v>42521</v>
      </c>
      <c r="F1187" s="112" t="s">
        <v>569</v>
      </c>
      <c r="G1187" s="310" t="s">
        <v>566</v>
      </c>
      <c r="H1187" s="113" t="s">
        <v>547</v>
      </c>
      <c r="I1187" s="129">
        <v>24</v>
      </c>
      <c r="J1187" s="129">
        <v>20798</v>
      </c>
      <c r="K1187" s="201">
        <f t="shared" si="100"/>
        <v>499152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101"/>
        <v/>
      </c>
    </row>
    <row r="1188" spans="1:29" ht="15.75" hidden="1" customHeight="1">
      <c r="A1188" s="304" t="str">
        <f>IF(B1188&lt;&gt;"",IF(AND(B1188&gt;=_TM1,B1188&lt;=_TM2,OR(TH!L1188="1111",TH!M1188="1111")),TH!D1188,""),"")</f>
        <v/>
      </c>
      <c r="B1188" s="11">
        <f t="shared" si="102"/>
        <v>5</v>
      </c>
      <c r="C1188" s="111">
        <f t="shared" si="103"/>
        <v>42521</v>
      </c>
      <c r="D1188" s="111" t="s">
        <v>1483</v>
      </c>
      <c r="E1188" s="111">
        <v>42521</v>
      </c>
      <c r="F1188" s="15" t="s">
        <v>757</v>
      </c>
      <c r="G1188" s="310" t="s">
        <v>566</v>
      </c>
      <c r="H1188" s="113" t="s">
        <v>547</v>
      </c>
      <c r="I1188" s="129">
        <v>24</v>
      </c>
      <c r="J1188" s="129">
        <v>21025</v>
      </c>
      <c r="K1188" s="201">
        <f t="shared" si="100"/>
        <v>504600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101"/>
        <v/>
      </c>
    </row>
    <row r="1189" spans="1:29" ht="15.75" hidden="1" customHeight="1">
      <c r="A1189" s="304" t="str">
        <f>IF(B1189&lt;&gt;"",IF(AND(B1189&gt;=_TM1,B1189&lt;=_TM2,OR(TH!L1189="1111",TH!M1189="1111")),TH!D1189,""),"")</f>
        <v/>
      </c>
      <c r="B1189" s="11">
        <f t="shared" si="102"/>
        <v>5</v>
      </c>
      <c r="C1189" s="111">
        <f t="shared" si="103"/>
        <v>42521</v>
      </c>
      <c r="D1189" s="111" t="s">
        <v>1483</v>
      </c>
      <c r="E1189" s="111">
        <v>42521</v>
      </c>
      <c r="F1189" s="112" t="s">
        <v>393</v>
      </c>
      <c r="G1189" s="310" t="s">
        <v>566</v>
      </c>
      <c r="H1189" s="113" t="s">
        <v>547</v>
      </c>
      <c r="I1189" s="129">
        <v>7</v>
      </c>
      <c r="J1189" s="129">
        <v>23603</v>
      </c>
      <c r="K1189" s="201">
        <f t="shared" si="100"/>
        <v>165221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101"/>
        <v/>
      </c>
    </row>
    <row r="1190" spans="1:29" ht="15.75" hidden="1" customHeight="1">
      <c r="A1190" s="304" t="str">
        <f>IF(B1190&lt;&gt;"",IF(AND(B1190&gt;=_TM1,B1190&lt;=_TM2,OR(TH!L1190="1111",TH!M1190="1111")),TH!D1190,""),"")</f>
        <v/>
      </c>
      <c r="B1190" s="11">
        <f t="shared" si="102"/>
        <v>5</v>
      </c>
      <c r="C1190" s="111">
        <f t="shared" si="103"/>
        <v>42521</v>
      </c>
      <c r="D1190" s="111" t="s">
        <v>1483</v>
      </c>
      <c r="E1190" s="111">
        <v>42521</v>
      </c>
      <c r="F1190" s="15" t="s">
        <v>590</v>
      </c>
      <c r="G1190" s="310" t="s">
        <v>566</v>
      </c>
      <c r="H1190" s="113" t="s">
        <v>547</v>
      </c>
      <c r="I1190" s="129">
        <v>12</v>
      </c>
      <c r="J1190" s="129">
        <v>27999</v>
      </c>
      <c r="K1190" s="201">
        <f t="shared" si="100"/>
        <v>335988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101"/>
        <v/>
      </c>
    </row>
    <row r="1191" spans="1:29" ht="15.75" hidden="1" customHeight="1">
      <c r="A1191" s="304" t="str">
        <f>IF(B1191&lt;&gt;"",IF(AND(B1191&gt;=_TM1,B1191&lt;=_TM2,OR(TH!L1191="1111",TH!M1191="1111")),TH!D1191,""),"")</f>
        <v/>
      </c>
      <c r="B1191" s="11">
        <f t="shared" si="102"/>
        <v>5</v>
      </c>
      <c r="C1191" s="111">
        <f t="shared" si="103"/>
        <v>42521</v>
      </c>
      <c r="D1191" s="111" t="s">
        <v>1483</v>
      </c>
      <c r="E1191" s="111">
        <v>42521</v>
      </c>
      <c r="F1191" s="112" t="s">
        <v>401</v>
      </c>
      <c r="G1191" s="310" t="s">
        <v>566</v>
      </c>
      <c r="H1191" s="113" t="s">
        <v>547</v>
      </c>
      <c r="I1191" s="129">
        <v>10</v>
      </c>
      <c r="J1191" s="129">
        <v>12033</v>
      </c>
      <c r="K1191" s="201">
        <f t="shared" si="100"/>
        <v>120330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101"/>
        <v/>
      </c>
    </row>
    <row r="1192" spans="1:29" ht="15.75" hidden="1" customHeight="1">
      <c r="A1192" s="304" t="str">
        <f>IF(B1192&lt;&gt;"",IF(AND(B1192&gt;=_TM1,B1192&lt;=_TM2,OR(TH!L1192="1111",TH!M1192="1111")),TH!D1192,""),"")</f>
        <v/>
      </c>
      <c r="B1192" s="11">
        <f t="shared" si="102"/>
        <v>5</v>
      </c>
      <c r="C1192" s="111">
        <f t="shared" si="103"/>
        <v>42521</v>
      </c>
      <c r="D1192" s="111" t="s">
        <v>1483</v>
      </c>
      <c r="E1192" s="111">
        <v>42521</v>
      </c>
      <c r="F1192" s="112" t="s">
        <v>575</v>
      </c>
      <c r="G1192" s="310" t="s">
        <v>566</v>
      </c>
      <c r="H1192" s="113" t="s">
        <v>547</v>
      </c>
      <c r="I1192" s="129">
        <v>12</v>
      </c>
      <c r="J1192" s="129">
        <v>14906</v>
      </c>
      <c r="K1192" s="201">
        <f t="shared" si="100"/>
        <v>178872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101"/>
        <v/>
      </c>
    </row>
    <row r="1193" spans="1:29" ht="15.75" hidden="1" customHeight="1">
      <c r="A1193" s="304" t="str">
        <f>IF(B1193&lt;&gt;"",IF(AND(B1193&gt;=_TM1,B1193&lt;=_TM2,OR(TH!L1193="1111",TH!M1193="1111")),TH!D1193,""),"")</f>
        <v/>
      </c>
      <c r="B1193" s="11">
        <f t="shared" si="102"/>
        <v>5</v>
      </c>
      <c r="C1193" s="111">
        <f t="shared" si="103"/>
        <v>42521</v>
      </c>
      <c r="D1193" s="111" t="s">
        <v>1483</v>
      </c>
      <c r="E1193" s="111">
        <v>42521</v>
      </c>
      <c r="F1193" s="112" t="s">
        <v>581</v>
      </c>
      <c r="G1193" s="310" t="s">
        <v>566</v>
      </c>
      <c r="H1193" s="113" t="s">
        <v>547</v>
      </c>
      <c r="I1193" s="129">
        <v>12</v>
      </c>
      <c r="J1193" s="129">
        <v>22240</v>
      </c>
      <c r="K1193" s="201">
        <f t="shared" si="100"/>
        <v>266880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101"/>
        <v/>
      </c>
    </row>
    <row r="1194" spans="1:29" ht="15.75" hidden="1" customHeight="1">
      <c r="A1194" s="304" t="str">
        <f>IF(B1194&lt;&gt;"",IF(AND(B1194&gt;=_TM1,B1194&lt;=_TM2,OR(TH!L1194="1111",TH!M1194="1111")),TH!D1194,""),"")</f>
        <v/>
      </c>
      <c r="B1194" s="11">
        <f t="shared" si="102"/>
        <v>5</v>
      </c>
      <c r="C1194" s="111">
        <f t="shared" si="103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21681</v>
      </c>
      <c r="K1194" s="201">
        <f t="shared" si="100"/>
        <v>260172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101"/>
        <v/>
      </c>
    </row>
    <row r="1195" spans="1:29" ht="15.75" hidden="1" customHeight="1">
      <c r="A1195" s="304" t="str">
        <f>IF(B1195&lt;&gt;"",IF(AND(B1195&gt;=_TM1,B1195&lt;=_TM2,OR(TH!L1195="1111",TH!M1195="1111")),TH!D1195,""),"")</f>
        <v/>
      </c>
      <c r="B1195" s="11">
        <f t="shared" si="102"/>
        <v>5</v>
      </c>
      <c r="C1195" s="111">
        <f t="shared" si="103"/>
        <v>42521</v>
      </c>
      <c r="D1195" s="111" t="s">
        <v>1483</v>
      </c>
      <c r="E1195" s="111">
        <v>42521</v>
      </c>
      <c r="F1195" s="112" t="s">
        <v>427</v>
      </c>
      <c r="G1195" s="310" t="s">
        <v>566</v>
      </c>
      <c r="H1195" s="113" t="s">
        <v>547</v>
      </c>
      <c r="I1195" s="129">
        <v>12</v>
      </c>
      <c r="J1195" s="129">
        <v>22194</v>
      </c>
      <c r="K1195" s="201">
        <f t="shared" si="100"/>
        <v>266328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101"/>
        <v/>
      </c>
    </row>
    <row r="1196" spans="1:29" ht="15.75" hidden="1" customHeight="1">
      <c r="A1196" s="304" t="str">
        <f>IF(B1196&lt;&gt;"",IF(AND(B1196&gt;=_TM1,B1196&lt;=_TM2,OR(TH!L1196="1111",TH!M1196="1111")),TH!D1196,""),"")</f>
        <v/>
      </c>
      <c r="B1196" s="11">
        <f t="shared" si="102"/>
        <v>5</v>
      </c>
      <c r="C1196" s="111">
        <f t="shared" si="103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12</v>
      </c>
      <c r="J1196" s="129">
        <v>38279</v>
      </c>
      <c r="K1196" s="201">
        <f t="shared" si="100"/>
        <v>459348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101"/>
        <v/>
      </c>
    </row>
    <row r="1197" spans="1:29" ht="15.75" hidden="1" customHeight="1">
      <c r="A1197" s="304" t="str">
        <f>IF(B1197&lt;&gt;"",IF(AND(B1197&gt;=_TM1,B1197&lt;=_TM2,OR(TH!L1197="1111",TH!M1197="1111")),TH!D1197,""),"")</f>
        <v/>
      </c>
      <c r="B1197" s="11">
        <f t="shared" si="102"/>
        <v>5</v>
      </c>
      <c r="C1197" s="111">
        <f t="shared" si="103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36</v>
      </c>
      <c r="J1197" s="129">
        <v>34633</v>
      </c>
      <c r="K1197" s="201">
        <f t="shared" si="100"/>
        <v>1246788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101"/>
        <v/>
      </c>
    </row>
    <row r="1198" spans="1:29" ht="15.75" hidden="1" customHeight="1">
      <c r="A1198" s="304" t="str">
        <f>IF(B1198&lt;&gt;"",IF(AND(B1198&gt;=_TM1,B1198&lt;=_TM2,OR(TH!L1198="1111",TH!M1198="1111")),TH!D1198,""),"")</f>
        <v/>
      </c>
      <c r="B1198" s="11">
        <f t="shared" si="102"/>
        <v>5</v>
      </c>
      <c r="C1198" s="111">
        <f t="shared" si="103"/>
        <v>42521</v>
      </c>
      <c r="D1198" s="111" t="s">
        <v>1484</v>
      </c>
      <c r="E1198" s="111">
        <v>42521</v>
      </c>
      <c r="F1198" s="112" t="s">
        <v>423</v>
      </c>
      <c r="G1198" s="310" t="s">
        <v>566</v>
      </c>
      <c r="H1198" s="113" t="s">
        <v>547</v>
      </c>
      <c r="I1198" s="129">
        <v>12</v>
      </c>
      <c r="J1198" s="129">
        <v>38279</v>
      </c>
      <c r="K1198" s="201">
        <f t="shared" si="100"/>
        <v>459348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101"/>
        <v/>
      </c>
    </row>
    <row r="1199" spans="1:29" ht="15.75" hidden="1" customHeight="1">
      <c r="A1199" s="304" t="str">
        <f>IF(B1199&lt;&gt;"",IF(AND(B1199&gt;=_TM1,B1199&lt;=_TM2,OR(TH!L1199="1111",TH!M1199="1111")),TH!D1199,""),"")</f>
        <v/>
      </c>
      <c r="B1199" s="11">
        <f t="shared" si="102"/>
        <v>5</v>
      </c>
      <c r="C1199" s="111">
        <f t="shared" si="103"/>
        <v>42521</v>
      </c>
      <c r="D1199" s="111" t="s">
        <v>1484</v>
      </c>
      <c r="E1199" s="111">
        <v>42521</v>
      </c>
      <c r="F1199" s="112" t="s">
        <v>431</v>
      </c>
      <c r="G1199" s="310" t="s">
        <v>566</v>
      </c>
      <c r="H1199" s="113" t="s">
        <v>547</v>
      </c>
      <c r="I1199" s="129">
        <v>36</v>
      </c>
      <c r="J1199" s="129">
        <v>37231</v>
      </c>
      <c r="K1199" s="201">
        <f t="shared" si="100"/>
        <v>1340316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101"/>
        <v/>
      </c>
    </row>
    <row r="1200" spans="1:29" ht="15.75" hidden="1" customHeight="1">
      <c r="A1200" s="304" t="str">
        <f>IF(B1200&lt;&gt;"",IF(AND(B1200&gt;=_TM1,B1200&lt;=_TM2,OR(TH!L1200="1111",TH!M1200="1111")),TH!D1200,""),"")</f>
        <v/>
      </c>
      <c r="B1200" s="11">
        <f t="shared" si="102"/>
        <v>5</v>
      </c>
      <c r="C1200" s="111">
        <f t="shared" si="103"/>
        <v>42521</v>
      </c>
      <c r="D1200" s="111" t="s">
        <v>1484</v>
      </c>
      <c r="E1200" s="111">
        <v>42521</v>
      </c>
      <c r="F1200" s="110" t="s">
        <v>573</v>
      </c>
      <c r="G1200" s="310" t="s">
        <v>566</v>
      </c>
      <c r="H1200" s="113" t="s">
        <v>547</v>
      </c>
      <c r="I1200" s="129">
        <v>18</v>
      </c>
      <c r="J1200" s="129">
        <v>36100</v>
      </c>
      <c r="K1200" s="201">
        <f t="shared" si="100"/>
        <v>649800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si="101"/>
        <v/>
      </c>
      <c r="AB1200" s="198"/>
      <c r="AC1200" s="198"/>
    </row>
    <row r="1201" spans="1:29" ht="15.75" hidden="1" customHeight="1">
      <c r="A1201" s="304" t="str">
        <f>IF(B1201&lt;&gt;"",IF(AND(B1201&gt;=_TM1,B1201&lt;=_TM2,OR(TH!L1201="1111",TH!M1201="1111")),TH!D1201,""),"")</f>
        <v/>
      </c>
      <c r="B1201" s="11">
        <f t="shared" si="102"/>
        <v>5</v>
      </c>
      <c r="C1201" s="111">
        <f t="shared" si="103"/>
        <v>42521</v>
      </c>
      <c r="D1201" s="111" t="s">
        <v>1484</v>
      </c>
      <c r="E1201" s="111">
        <v>42521</v>
      </c>
      <c r="F1201" s="15" t="s">
        <v>588</v>
      </c>
      <c r="G1201" s="310" t="s">
        <v>566</v>
      </c>
      <c r="H1201" s="113" t="s">
        <v>547</v>
      </c>
      <c r="I1201" s="129">
        <v>12</v>
      </c>
      <c r="J1201" s="129">
        <v>41895</v>
      </c>
      <c r="K1201" s="201">
        <f t="shared" ref="K1201:K1232" si="104">ROUND(I1201*J1201,0)</f>
        <v>502740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ref="AA1201:AA1232" si="105">IF(VLOOKUP(H1201,DS_131,1,0)=H1201,"","x")</f>
        <v/>
      </c>
    </row>
    <row r="1202" spans="1:29" ht="15.75" hidden="1" customHeight="1">
      <c r="A1202" s="304" t="str">
        <f>IF(B1202&lt;&gt;"",IF(AND(B1202&gt;=_TM1,B1202&lt;=_TM2,OR(TH!L1202="1111",TH!M1202="1111")),TH!D1202,""),"")</f>
        <v/>
      </c>
      <c r="B1202" s="11">
        <f t="shared" si="102"/>
        <v>5</v>
      </c>
      <c r="C1202" s="111">
        <f t="shared" si="103"/>
        <v>42521</v>
      </c>
      <c r="D1202" s="111" t="s">
        <v>1484</v>
      </c>
      <c r="E1202" s="111">
        <v>42521</v>
      </c>
      <c r="F1202" s="110" t="s">
        <v>587</v>
      </c>
      <c r="G1202" s="310" t="s">
        <v>566</v>
      </c>
      <c r="H1202" s="113" t="s">
        <v>547</v>
      </c>
      <c r="I1202" s="129">
        <v>10</v>
      </c>
      <c r="J1202" s="129">
        <v>45885</v>
      </c>
      <c r="K1202" s="201">
        <f t="shared" si="104"/>
        <v>458850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5"/>
        <v/>
      </c>
      <c r="AB1202" s="198"/>
      <c r="AC1202" s="198"/>
    </row>
    <row r="1203" spans="1:29" ht="15.75" hidden="1" customHeight="1">
      <c r="A1203" s="304" t="str">
        <f>IF(B1203&lt;&gt;"",IF(AND(B1203&gt;=_TM1,B1203&lt;=_TM2,OR(TH!L1203="1111",TH!M1203="1111")),TH!D1203,""),"")</f>
        <v/>
      </c>
      <c r="B1203" s="11">
        <f t="shared" si="102"/>
        <v>5</v>
      </c>
      <c r="C1203" s="111">
        <f t="shared" si="103"/>
        <v>42521</v>
      </c>
      <c r="D1203" s="111" t="s">
        <v>1484</v>
      </c>
      <c r="E1203" s="111">
        <v>42521</v>
      </c>
      <c r="F1203" s="15" t="s">
        <v>572</v>
      </c>
      <c r="G1203" s="310" t="s">
        <v>566</v>
      </c>
      <c r="H1203" s="113" t="s">
        <v>547</v>
      </c>
      <c r="I1203" s="129">
        <v>24</v>
      </c>
      <c r="J1203" s="129">
        <v>45847</v>
      </c>
      <c r="K1203" s="201">
        <f t="shared" si="104"/>
        <v>1100328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5"/>
        <v/>
      </c>
    </row>
    <row r="1204" spans="1:29" ht="15.75" hidden="1" customHeight="1">
      <c r="A1204" s="304" t="str">
        <f>IF(B1204&lt;&gt;"",IF(AND(B1204&gt;=_TM1,B1204&lt;=_TM2,OR(TH!L1204="1111",TH!M1204="1111")),TH!D1204,""),"")</f>
        <v/>
      </c>
      <c r="B1204" s="11">
        <f t="shared" si="102"/>
        <v>5</v>
      </c>
      <c r="C1204" s="111">
        <f t="shared" si="103"/>
        <v>42521</v>
      </c>
      <c r="D1204" s="111" t="s">
        <v>1484</v>
      </c>
      <c r="E1204" s="111">
        <v>42521</v>
      </c>
      <c r="F1204" s="112" t="s">
        <v>363</v>
      </c>
      <c r="G1204" s="310" t="s">
        <v>566</v>
      </c>
      <c r="H1204" s="113" t="s">
        <v>547</v>
      </c>
      <c r="I1204" s="129">
        <v>12</v>
      </c>
      <c r="J1204" s="129">
        <v>40131</v>
      </c>
      <c r="K1204" s="201">
        <f t="shared" si="104"/>
        <v>481572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5"/>
        <v/>
      </c>
    </row>
    <row r="1205" spans="1:29" ht="15.75" hidden="1" customHeight="1">
      <c r="A1205" s="304" t="str">
        <f>IF(B1205&lt;&gt;"",IF(AND(B1205&gt;=_TM1,B1205&lt;=_TM2,OR(TH!L1205="1111",TH!M1205="1111")),TH!D1205,""),"")</f>
        <v/>
      </c>
      <c r="B1205" s="11">
        <f t="shared" si="102"/>
        <v>5</v>
      </c>
      <c r="C1205" s="111">
        <f t="shared" si="103"/>
        <v>42521</v>
      </c>
      <c r="D1205" s="111" t="s">
        <v>1484</v>
      </c>
      <c r="E1205" s="111">
        <v>42521</v>
      </c>
      <c r="F1205" s="112" t="s">
        <v>376</v>
      </c>
      <c r="G1205" s="310" t="s">
        <v>566</v>
      </c>
      <c r="H1205" s="113" t="s">
        <v>547</v>
      </c>
      <c r="I1205" s="129">
        <v>10</v>
      </c>
      <c r="J1205" s="129">
        <v>41370</v>
      </c>
      <c r="K1205" s="201">
        <f t="shared" si="104"/>
        <v>413700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5"/>
        <v/>
      </c>
    </row>
    <row r="1206" spans="1:29" ht="15.75" hidden="1" customHeight="1">
      <c r="A1206" s="304" t="str">
        <f>IF(B1206&lt;&gt;"",IF(AND(B1206&gt;=_TM1,B1206&lt;=_TM2,OR(TH!L1206="1111",TH!M1206="1111")),TH!D1206,""),"")</f>
        <v/>
      </c>
      <c r="B1206" s="11">
        <f t="shared" si="102"/>
        <v>5</v>
      </c>
      <c r="C1206" s="111">
        <f t="shared" si="103"/>
        <v>42521</v>
      </c>
      <c r="D1206" s="111" t="s">
        <v>1484</v>
      </c>
      <c r="E1206" s="111">
        <v>42521</v>
      </c>
      <c r="F1206" s="112" t="s">
        <v>385</v>
      </c>
      <c r="G1206" s="310" t="s">
        <v>566</v>
      </c>
      <c r="H1206" s="113" t="s">
        <v>547</v>
      </c>
      <c r="I1206" s="129">
        <v>15</v>
      </c>
      <c r="J1206" s="129">
        <v>29924</v>
      </c>
      <c r="K1206" s="201">
        <f t="shared" si="104"/>
        <v>448860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5"/>
        <v/>
      </c>
    </row>
    <row r="1207" spans="1:29" ht="15.75" hidden="1" customHeight="1">
      <c r="A1207" s="304" t="str">
        <f>IF(B1207&lt;&gt;"",IF(AND(B1207&gt;=_TM1,B1207&lt;=_TM2,OR(TH!L1207="1111",TH!M1207="1111")),TH!D1207,""),"")</f>
        <v/>
      </c>
      <c r="B1207" s="11">
        <f t="shared" si="102"/>
        <v>5</v>
      </c>
      <c r="C1207" s="111">
        <f t="shared" si="103"/>
        <v>42521</v>
      </c>
      <c r="D1207" s="111" t="s">
        <v>1484</v>
      </c>
      <c r="E1207" s="111">
        <v>42521</v>
      </c>
      <c r="F1207" s="110" t="s">
        <v>385</v>
      </c>
      <c r="G1207" s="310" t="s">
        <v>566</v>
      </c>
      <c r="H1207" s="113" t="s">
        <v>547</v>
      </c>
      <c r="I1207" s="130">
        <v>12</v>
      </c>
      <c r="J1207" s="130">
        <v>30631</v>
      </c>
      <c r="K1207" s="201">
        <f t="shared" si="104"/>
        <v>367572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5"/>
        <v/>
      </c>
      <c r="AB1207" s="198"/>
      <c r="AC1207" s="198"/>
    </row>
    <row r="1208" spans="1:29" ht="15.75" hidden="1" customHeight="1">
      <c r="A1208" s="304" t="str">
        <f>IF(B1208&lt;&gt;"",IF(AND(B1208&gt;=_TM1,B1208&lt;=_TM2,OR(TH!L1208="1111",TH!M1208="1111")),TH!D1208,""),"")</f>
        <v/>
      </c>
      <c r="B1208" s="11">
        <f t="shared" si="102"/>
        <v>5</v>
      </c>
      <c r="C1208" s="111">
        <f t="shared" si="103"/>
        <v>42521</v>
      </c>
      <c r="D1208" s="111" t="s">
        <v>1484</v>
      </c>
      <c r="E1208" s="111">
        <v>42521</v>
      </c>
      <c r="F1208" s="112" t="s">
        <v>424</v>
      </c>
      <c r="G1208" s="310" t="s">
        <v>566</v>
      </c>
      <c r="H1208" s="113" t="s">
        <v>547</v>
      </c>
      <c r="I1208" s="129">
        <v>84</v>
      </c>
      <c r="J1208" s="129">
        <v>39148</v>
      </c>
      <c r="K1208" s="201">
        <f t="shared" si="104"/>
        <v>3288432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5"/>
        <v/>
      </c>
    </row>
    <row r="1209" spans="1:29" ht="15.75" hidden="1" customHeight="1">
      <c r="A1209" s="304" t="str">
        <f>IF(B1209&lt;&gt;"",IF(AND(B1209&gt;=_TM1,B1209&lt;=_TM2,OR(TH!L1209="1111",TH!M1209="1111")),TH!D1209,""),"")</f>
        <v/>
      </c>
      <c r="B1209" s="11">
        <f t="shared" si="102"/>
        <v>5</v>
      </c>
      <c r="C1209" s="111">
        <f t="shared" si="103"/>
        <v>42521</v>
      </c>
      <c r="D1209" s="111" t="s">
        <v>1485</v>
      </c>
      <c r="E1209" s="111">
        <v>42521</v>
      </c>
      <c r="F1209" s="112" t="s">
        <v>447</v>
      </c>
      <c r="G1209" s="310" t="s">
        <v>566</v>
      </c>
      <c r="H1209" s="113" t="s">
        <v>547</v>
      </c>
      <c r="I1209" s="129">
        <v>94</v>
      </c>
      <c r="J1209" s="129">
        <v>52774</v>
      </c>
      <c r="K1209" s="201">
        <f t="shared" si="104"/>
        <v>4960756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5"/>
        <v/>
      </c>
    </row>
    <row r="1210" spans="1:29" ht="15.75" hidden="1" customHeight="1">
      <c r="A1210" s="304" t="str">
        <f>IF(B1210&lt;&gt;"",IF(AND(B1210&gt;=_TM1,B1210&lt;=_TM2,OR(TH!L1210="1111",TH!M1210="1111")),TH!D1210,""),"")</f>
        <v/>
      </c>
      <c r="B1210" s="11">
        <f t="shared" si="102"/>
        <v>5</v>
      </c>
      <c r="C1210" s="111">
        <f t="shared" si="103"/>
        <v>42521</v>
      </c>
      <c r="D1210" s="111" t="s">
        <v>1485</v>
      </c>
      <c r="E1210" s="111">
        <v>42521</v>
      </c>
      <c r="F1210" s="112" t="s">
        <v>394</v>
      </c>
      <c r="G1210" s="310" t="s">
        <v>566</v>
      </c>
      <c r="H1210" s="113" t="s">
        <v>547</v>
      </c>
      <c r="I1210" s="129">
        <v>32</v>
      </c>
      <c r="J1210" s="129">
        <v>29486</v>
      </c>
      <c r="K1210" s="201">
        <f t="shared" si="104"/>
        <v>943552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5"/>
        <v/>
      </c>
    </row>
    <row r="1211" spans="1:29" ht="15.75" hidden="1" customHeight="1">
      <c r="A1211" s="304" t="str">
        <f>IF(B1211&lt;&gt;"",IF(AND(B1211&gt;=_TM1,B1211&lt;=_TM2,OR(TH!L1211="1111",TH!M1211="1111")),TH!D1211,""),"")</f>
        <v/>
      </c>
      <c r="B1211" s="11">
        <f t="shared" si="102"/>
        <v>5</v>
      </c>
      <c r="C1211" s="111">
        <f t="shared" si="103"/>
        <v>42521</v>
      </c>
      <c r="D1211" s="111" t="s">
        <v>1485</v>
      </c>
      <c r="E1211" s="111">
        <v>42521</v>
      </c>
      <c r="F1211" s="112" t="s">
        <v>400</v>
      </c>
      <c r="G1211" s="310" t="s">
        <v>566</v>
      </c>
      <c r="H1211" s="113" t="s">
        <v>547</v>
      </c>
      <c r="I1211" s="129">
        <v>10</v>
      </c>
      <c r="J1211" s="129">
        <v>17571</v>
      </c>
      <c r="K1211" s="201">
        <f t="shared" si="104"/>
        <v>175710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5"/>
        <v/>
      </c>
    </row>
    <row r="1212" spans="1:29" ht="15.75" hidden="1" customHeight="1">
      <c r="A1212" s="304" t="str">
        <f>IF(B1212&lt;&gt;"",IF(AND(B1212&gt;=_TM1,B1212&lt;=_TM2,OR(TH!L1212="1111",TH!M1212="1111")),TH!D1212,""),"")</f>
        <v/>
      </c>
      <c r="B1212" s="11">
        <f t="shared" si="102"/>
        <v>5</v>
      </c>
      <c r="C1212" s="111">
        <f t="shared" si="103"/>
        <v>42521</v>
      </c>
      <c r="D1212" s="111" t="s">
        <v>1485</v>
      </c>
      <c r="E1212" s="111">
        <v>42521</v>
      </c>
      <c r="F1212" s="112" t="s">
        <v>582</v>
      </c>
      <c r="G1212" s="310" t="s">
        <v>566</v>
      </c>
      <c r="H1212" s="113" t="s">
        <v>547</v>
      </c>
      <c r="I1212" s="129">
        <v>24</v>
      </c>
      <c r="J1212" s="129">
        <v>9393</v>
      </c>
      <c r="K1212" s="201">
        <f t="shared" si="104"/>
        <v>225432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5"/>
        <v/>
      </c>
    </row>
    <row r="1213" spans="1:29" ht="15.75" hidden="1" customHeight="1">
      <c r="A1213" s="304" t="str">
        <f>IF(B1213&lt;&gt;"",IF(AND(B1213&gt;=_TM1,B1213&lt;=_TM2,OR(TH!L1213="1111",TH!M1213="1111")),TH!D1213,""),"")</f>
        <v/>
      </c>
      <c r="B1213" s="11">
        <f t="shared" si="102"/>
        <v>5</v>
      </c>
      <c r="C1213" s="111">
        <f t="shared" si="103"/>
        <v>42521</v>
      </c>
      <c r="D1213" s="111" t="s">
        <v>1485</v>
      </c>
      <c r="E1213" s="111">
        <v>42521</v>
      </c>
      <c r="F1213" s="110" t="s">
        <v>593</v>
      </c>
      <c r="G1213" s="310" t="s">
        <v>566</v>
      </c>
      <c r="H1213" s="113" t="s">
        <v>547</v>
      </c>
      <c r="I1213" s="130">
        <v>50</v>
      </c>
      <c r="J1213" s="130">
        <v>25034</v>
      </c>
      <c r="K1213" s="201">
        <f t="shared" si="104"/>
        <v>1251700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5"/>
        <v/>
      </c>
      <c r="AB1213" s="198"/>
      <c r="AC1213" s="198"/>
    </row>
    <row r="1214" spans="1:29" ht="15.75" hidden="1" customHeight="1">
      <c r="A1214" s="304" t="str">
        <f>IF(B1214&lt;&gt;"",IF(AND(B1214&gt;=_TM1,B1214&lt;=_TM2,OR(TH!L1214="1111",TH!M1214="1111")),TH!D1214,""),"")</f>
        <v/>
      </c>
      <c r="B1214" s="11">
        <f t="shared" si="102"/>
        <v>5</v>
      </c>
      <c r="C1214" s="111">
        <f t="shared" si="103"/>
        <v>42521</v>
      </c>
      <c r="D1214" s="111" t="s">
        <v>1485</v>
      </c>
      <c r="E1214" s="111">
        <v>42521</v>
      </c>
      <c r="F1214" s="112" t="s">
        <v>356</v>
      </c>
      <c r="G1214" s="310" t="s">
        <v>566</v>
      </c>
      <c r="H1214" s="113" t="s">
        <v>547</v>
      </c>
      <c r="I1214" s="129">
        <v>12</v>
      </c>
      <c r="J1214" s="129">
        <v>45885</v>
      </c>
      <c r="K1214" s="201">
        <f t="shared" si="104"/>
        <v>550620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5"/>
        <v/>
      </c>
    </row>
    <row r="1215" spans="1:29" ht="15.75" hidden="1" customHeight="1">
      <c r="A1215" s="304" t="str">
        <f>IF(B1215&lt;&gt;"",IF(AND(B1215&gt;=_TM1,B1215&lt;=_TM2,OR(TH!L1215="1111",TH!M1215="1111")),TH!D1215,""),"")</f>
        <v/>
      </c>
      <c r="B1215" s="11">
        <f t="shared" si="102"/>
        <v>5</v>
      </c>
      <c r="C1215" s="111">
        <f t="shared" si="103"/>
        <v>42521</v>
      </c>
      <c r="D1215" s="111" t="s">
        <v>1485</v>
      </c>
      <c r="E1215" s="111">
        <v>42521</v>
      </c>
      <c r="F1215" s="112" t="s">
        <v>430</v>
      </c>
      <c r="G1215" s="310" t="s">
        <v>566</v>
      </c>
      <c r="H1215" s="113" t="s">
        <v>547</v>
      </c>
      <c r="I1215" s="129">
        <v>48</v>
      </c>
      <c r="J1215" s="129">
        <v>48288</v>
      </c>
      <c r="K1215" s="201">
        <f t="shared" si="104"/>
        <v>2317824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5"/>
        <v/>
      </c>
    </row>
    <row r="1216" spans="1:29" ht="15.75" hidden="1" customHeight="1">
      <c r="A1216" s="304" t="str">
        <f>IF(B1216&lt;&gt;"",IF(AND(B1216&gt;=_TM1,B1216&lt;=_TM2,OR(TH!L1216="1111",TH!M1216="1111")),TH!D1216,""),"")</f>
        <v/>
      </c>
      <c r="B1216" s="11">
        <f t="shared" si="102"/>
        <v>5</v>
      </c>
      <c r="C1216" s="111">
        <f t="shared" si="103"/>
        <v>42521</v>
      </c>
      <c r="D1216" s="111" t="s">
        <v>1485</v>
      </c>
      <c r="E1216" s="111">
        <v>42521</v>
      </c>
      <c r="F1216" s="110" t="s">
        <v>406</v>
      </c>
      <c r="G1216" s="310" t="s">
        <v>566</v>
      </c>
      <c r="H1216" s="113" t="s">
        <v>547</v>
      </c>
      <c r="I1216" s="132">
        <v>24</v>
      </c>
      <c r="J1216" s="132">
        <v>46759</v>
      </c>
      <c r="K1216" s="201">
        <f t="shared" si="104"/>
        <v>1122216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5"/>
        <v/>
      </c>
    </row>
    <row r="1217" spans="1:29" ht="15.75" hidden="1" customHeight="1">
      <c r="A1217" s="304" t="str">
        <f>IF(B1217&lt;&gt;"",IF(AND(B1217&gt;=_TM1,B1217&lt;=_TM2,OR(TH!L1217="1111",TH!M1217="1111")),TH!D1217,""),"")</f>
        <v/>
      </c>
      <c r="B1217" s="11">
        <f t="shared" si="102"/>
        <v>5</v>
      </c>
      <c r="C1217" s="111">
        <f t="shared" si="103"/>
        <v>42521</v>
      </c>
      <c r="D1217" s="111" t="s">
        <v>1485</v>
      </c>
      <c r="E1217" s="111">
        <v>42521</v>
      </c>
      <c r="F1217" s="15" t="s">
        <v>372</v>
      </c>
      <c r="G1217" s="310" t="s">
        <v>566</v>
      </c>
      <c r="H1217" s="113" t="s">
        <v>547</v>
      </c>
      <c r="I1217" s="129">
        <v>93</v>
      </c>
      <c r="J1217" s="129">
        <v>49381</v>
      </c>
      <c r="K1217" s="201">
        <f t="shared" si="104"/>
        <v>4592433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5"/>
        <v/>
      </c>
    </row>
    <row r="1218" spans="1:29" ht="15.75" hidden="1" customHeight="1">
      <c r="A1218" s="304" t="str">
        <f>IF(B1218&lt;&gt;"",IF(AND(B1218&gt;=_TM1,B1218&lt;=_TM2,OR(TH!L1218="1111",TH!M1218="1111")),TH!D1218,""),"")</f>
        <v/>
      </c>
      <c r="B1218" s="11">
        <f t="shared" si="102"/>
        <v>5</v>
      </c>
      <c r="C1218" s="111">
        <f t="shared" si="103"/>
        <v>42521</v>
      </c>
      <c r="D1218" s="111" t="s">
        <v>1485</v>
      </c>
      <c r="E1218" s="111">
        <v>42521</v>
      </c>
      <c r="F1218" s="112" t="s">
        <v>577</v>
      </c>
      <c r="G1218" s="310" t="s">
        <v>566</v>
      </c>
      <c r="H1218" s="113" t="s">
        <v>547</v>
      </c>
      <c r="I1218" s="129">
        <v>24</v>
      </c>
      <c r="J1218" s="129">
        <v>51129</v>
      </c>
      <c r="K1218" s="201">
        <f t="shared" si="104"/>
        <v>1227096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5"/>
        <v/>
      </c>
    </row>
    <row r="1219" spans="1:29" ht="15.75" hidden="1" customHeight="1">
      <c r="A1219" s="304" t="str">
        <f>IF(B1219&lt;&gt;"",IF(AND(B1219&gt;=_TM1,B1219&lt;=_TM2,OR(TH!L1219="1111",TH!M1219="1111")),TH!D1219,""),"")</f>
        <v/>
      </c>
      <c r="B1219" s="11">
        <f t="shared" si="102"/>
        <v>5</v>
      </c>
      <c r="C1219" s="111">
        <f t="shared" si="103"/>
        <v>42521</v>
      </c>
      <c r="D1219" s="111" t="s">
        <v>1485</v>
      </c>
      <c r="E1219" s="111">
        <v>42521</v>
      </c>
      <c r="F1219" s="112" t="s">
        <v>574</v>
      </c>
      <c r="G1219" s="310" t="s">
        <v>566</v>
      </c>
      <c r="H1219" s="113" t="s">
        <v>547</v>
      </c>
      <c r="I1219" s="129">
        <v>24</v>
      </c>
      <c r="J1219" s="129">
        <v>58995</v>
      </c>
      <c r="K1219" s="201">
        <f t="shared" si="104"/>
        <v>1415880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5"/>
        <v/>
      </c>
    </row>
    <row r="1220" spans="1:29" ht="15.75" hidden="1" customHeight="1">
      <c r="A1220" s="304" t="str">
        <f>IF(B1220&lt;&gt;"",IF(AND(B1220&gt;=_TM1,B1220&lt;=_TM2,OR(TH!L1220="1111",TH!M1220="1111")),TH!D1220,""),"")</f>
        <v/>
      </c>
      <c r="B1220" s="11">
        <f t="shared" si="102"/>
        <v>5</v>
      </c>
      <c r="C1220" s="111">
        <f t="shared" si="103"/>
        <v>42521</v>
      </c>
      <c r="D1220" s="111" t="s">
        <v>1485</v>
      </c>
      <c r="E1220" s="111">
        <v>42521</v>
      </c>
      <c r="F1220" s="112" t="s">
        <v>433</v>
      </c>
      <c r="G1220" s="310" t="s">
        <v>566</v>
      </c>
      <c r="H1220" s="113" t="s">
        <v>547</v>
      </c>
      <c r="I1220" s="129">
        <v>72</v>
      </c>
      <c r="J1220" s="129">
        <v>13320</v>
      </c>
      <c r="K1220" s="201">
        <f t="shared" si="104"/>
        <v>959040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5"/>
        <v/>
      </c>
    </row>
    <row r="1221" spans="1:29" ht="15.75" hidden="1" customHeight="1">
      <c r="A1221" s="304" t="str">
        <f>IF(B1221&lt;&gt;"",IF(AND(B1221&gt;=_TM1,B1221&lt;=_TM2,OR(TH!L1221="1111",TH!M1221="1111")),TH!D1221,""),"")</f>
        <v/>
      </c>
      <c r="B1221" s="11">
        <f t="shared" si="102"/>
        <v>5</v>
      </c>
      <c r="C1221" s="111">
        <f t="shared" si="103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48</v>
      </c>
      <c r="J1221" s="129">
        <v>45516</v>
      </c>
      <c r="K1221" s="201">
        <f t="shared" si="104"/>
        <v>2184768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5"/>
        <v/>
      </c>
    </row>
    <row r="1222" spans="1:29" ht="15.75" hidden="1" customHeight="1">
      <c r="A1222" s="304" t="str">
        <f>IF(B1222&lt;&gt;"",IF(AND(B1222&gt;=_TM1,B1222&lt;=_TM2,OR(TH!L1222="1111",TH!M1222="1111")),TH!D1222,""),"")</f>
        <v/>
      </c>
      <c r="B1222" s="11">
        <f t="shared" si="102"/>
        <v>5</v>
      </c>
      <c r="C1222" s="111">
        <f t="shared" si="103"/>
        <v>42521</v>
      </c>
      <c r="D1222" s="111" t="s">
        <v>1486</v>
      </c>
      <c r="E1222" s="111">
        <v>42521</v>
      </c>
      <c r="F1222" s="112" t="s">
        <v>428</v>
      </c>
      <c r="G1222" s="310" t="s">
        <v>566</v>
      </c>
      <c r="H1222" s="113" t="s">
        <v>547</v>
      </c>
      <c r="I1222" s="129">
        <v>24</v>
      </c>
      <c r="J1222" s="129">
        <v>47900</v>
      </c>
      <c r="K1222" s="201">
        <f t="shared" si="104"/>
        <v>1149600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5"/>
        <v/>
      </c>
    </row>
    <row r="1223" spans="1:29" ht="15.75" hidden="1" customHeight="1">
      <c r="A1223" s="304" t="str">
        <f>IF(B1223&lt;&gt;"",IF(AND(B1223&gt;=_TM1,B1223&lt;=_TM2,OR(TH!L1223="1111",TH!M1223="1111")),TH!D1223,""),"")</f>
        <v/>
      </c>
      <c r="B1223" s="11">
        <f t="shared" si="102"/>
        <v>5</v>
      </c>
      <c r="C1223" s="111">
        <f t="shared" si="103"/>
        <v>42521</v>
      </c>
      <c r="D1223" s="111" t="s">
        <v>1486</v>
      </c>
      <c r="E1223" s="111">
        <v>42521</v>
      </c>
      <c r="F1223" s="112" t="s">
        <v>399</v>
      </c>
      <c r="G1223" s="310" t="s">
        <v>566</v>
      </c>
      <c r="H1223" s="113" t="s">
        <v>547</v>
      </c>
      <c r="I1223" s="129">
        <v>10</v>
      </c>
      <c r="J1223" s="129">
        <v>20077</v>
      </c>
      <c r="K1223" s="201">
        <f t="shared" si="104"/>
        <v>200770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5"/>
        <v/>
      </c>
    </row>
    <row r="1224" spans="1:29" ht="15.75" hidden="1" customHeight="1">
      <c r="A1224" s="304" t="str">
        <f>IF(B1224&lt;&gt;"",IF(AND(B1224&gt;=_TM1,B1224&lt;=_TM2,OR(TH!L1224="1111",TH!M1224="1111")),TH!D1224,""),"")</f>
        <v/>
      </c>
      <c r="B1224" s="11">
        <f t="shared" si="102"/>
        <v>5</v>
      </c>
      <c r="C1224" s="111">
        <f t="shared" si="103"/>
        <v>42521</v>
      </c>
      <c r="D1224" s="111" t="s">
        <v>1486</v>
      </c>
      <c r="E1224" s="111">
        <v>42521</v>
      </c>
      <c r="F1224" s="112" t="s">
        <v>448</v>
      </c>
      <c r="G1224" s="310" t="s">
        <v>566</v>
      </c>
      <c r="H1224" s="113" t="s">
        <v>547</v>
      </c>
      <c r="I1224" s="129">
        <v>30</v>
      </c>
      <c r="J1224" s="129">
        <v>65178</v>
      </c>
      <c r="K1224" s="201">
        <f t="shared" si="104"/>
        <v>1955340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5"/>
        <v/>
      </c>
    </row>
    <row r="1225" spans="1:29" ht="15.75" hidden="1" customHeight="1">
      <c r="A1225" s="304" t="str">
        <f>IF(B1225&lt;&gt;"",IF(AND(B1225&gt;=_TM1,B1225&lt;=_TM2,OR(TH!L1225="1111",TH!M1225="1111")),TH!D1225,""),"")</f>
        <v/>
      </c>
      <c r="B1225" s="11">
        <f t="shared" si="102"/>
        <v>5</v>
      </c>
      <c r="C1225" s="111">
        <f t="shared" si="103"/>
        <v>42521</v>
      </c>
      <c r="D1225" s="111" t="s">
        <v>1486</v>
      </c>
      <c r="E1225" s="111">
        <v>42521</v>
      </c>
      <c r="F1225" s="112" t="s">
        <v>364</v>
      </c>
      <c r="G1225" s="310" t="s">
        <v>566</v>
      </c>
      <c r="H1225" s="113" t="s">
        <v>547</v>
      </c>
      <c r="I1225" s="129">
        <v>60</v>
      </c>
      <c r="J1225" s="129">
        <v>55037</v>
      </c>
      <c r="K1225" s="201">
        <f t="shared" si="104"/>
        <v>3302220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5"/>
        <v/>
      </c>
    </row>
    <row r="1226" spans="1:29" ht="15.75" hidden="1" customHeight="1">
      <c r="A1226" s="304" t="str">
        <f>IF(B1226&lt;&gt;"",IF(AND(B1226&gt;=_TM1,B1226&lt;=_TM2,OR(TH!L1226="1111",TH!M1226="1111")),TH!D1226,""),"")</f>
        <v/>
      </c>
      <c r="B1226" s="11">
        <f t="shared" si="102"/>
        <v>5</v>
      </c>
      <c r="C1226" s="111">
        <f t="shared" si="103"/>
        <v>42521</v>
      </c>
      <c r="D1226" s="111" t="s">
        <v>1486</v>
      </c>
      <c r="E1226" s="111">
        <v>42521</v>
      </c>
      <c r="F1226" s="112" t="s">
        <v>390</v>
      </c>
      <c r="G1226" s="310" t="s">
        <v>566</v>
      </c>
      <c r="H1226" s="113" t="s">
        <v>547</v>
      </c>
      <c r="I1226" s="129">
        <v>12</v>
      </c>
      <c r="J1226" s="129">
        <v>25490</v>
      </c>
      <c r="K1226" s="201">
        <f t="shared" si="104"/>
        <v>305880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5"/>
        <v/>
      </c>
    </row>
    <row r="1227" spans="1:29" ht="15.75" hidden="1" customHeight="1">
      <c r="A1227" s="304" t="str">
        <f>IF(B1227&lt;&gt;"",IF(AND(B1227&gt;=_TM1,B1227&lt;=_TM2,OR(TH!L1227="1111",TH!M1227="1111")),TH!D1227,""),"")</f>
        <v/>
      </c>
      <c r="B1227" s="11">
        <f t="shared" si="102"/>
        <v>5</v>
      </c>
      <c r="C1227" s="111">
        <f t="shared" si="103"/>
        <v>42521</v>
      </c>
      <c r="D1227" s="111" t="s">
        <v>1486</v>
      </c>
      <c r="E1227" s="111">
        <v>42521</v>
      </c>
      <c r="F1227" s="140" t="s">
        <v>386</v>
      </c>
      <c r="G1227" s="310" t="s">
        <v>566</v>
      </c>
      <c r="H1227" s="113" t="s">
        <v>547</v>
      </c>
      <c r="I1227" s="129">
        <v>16</v>
      </c>
      <c r="J1227" s="129">
        <v>81812</v>
      </c>
      <c r="K1227" s="201">
        <f t="shared" si="104"/>
        <v>1308992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5"/>
        <v/>
      </c>
    </row>
    <row r="1228" spans="1:29" ht="15.75" hidden="1" customHeight="1">
      <c r="A1228" s="304" t="str">
        <f>IF(B1228&lt;&gt;"",IF(AND(B1228&gt;=_TM1,B1228&lt;=_TM2,OR(TH!L1228="1111",TH!M1228="1111")),TH!D1228,""),"")</f>
        <v/>
      </c>
      <c r="B1228" s="11">
        <f t="shared" si="102"/>
        <v>5</v>
      </c>
      <c r="C1228" s="111">
        <f t="shared" si="103"/>
        <v>42521</v>
      </c>
      <c r="D1228" s="111" t="s">
        <v>1486</v>
      </c>
      <c r="E1228" s="111">
        <v>42521</v>
      </c>
      <c r="F1228" s="110" t="s">
        <v>386</v>
      </c>
      <c r="G1228" s="310" t="s">
        <v>566</v>
      </c>
      <c r="H1228" s="113" t="s">
        <v>547</v>
      </c>
      <c r="I1228" s="129">
        <v>6</v>
      </c>
      <c r="J1228" s="129">
        <v>81813</v>
      </c>
      <c r="K1228" s="201">
        <f t="shared" si="104"/>
        <v>490878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5"/>
        <v/>
      </c>
      <c r="AB1228" s="198"/>
      <c r="AC1228" s="198"/>
    </row>
    <row r="1229" spans="1:29" ht="15.75" hidden="1" customHeight="1">
      <c r="A1229" s="304" t="str">
        <f>IF(B1229&lt;&gt;"",IF(AND(B1229&gt;=_TM1,B1229&lt;=_TM2,OR(TH!L1229="1111",TH!M1229="1111")),TH!D1229,""),"")</f>
        <v/>
      </c>
      <c r="B1229" s="11">
        <f t="shared" si="102"/>
        <v>5</v>
      </c>
      <c r="C1229" s="111">
        <f t="shared" si="103"/>
        <v>42521</v>
      </c>
      <c r="D1229" s="111" t="s">
        <v>1486</v>
      </c>
      <c r="E1229" s="111">
        <v>42521</v>
      </c>
      <c r="F1229" s="110" t="s">
        <v>355</v>
      </c>
      <c r="G1229" s="310" t="s">
        <v>566</v>
      </c>
      <c r="H1229" s="113" t="s">
        <v>547</v>
      </c>
      <c r="I1229" s="129">
        <v>42</v>
      </c>
      <c r="J1229" s="129">
        <v>34713</v>
      </c>
      <c r="K1229" s="201">
        <f t="shared" si="104"/>
        <v>1457946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5"/>
        <v/>
      </c>
    </row>
    <row r="1230" spans="1:29" ht="15.75" hidden="1" customHeight="1">
      <c r="A1230" s="304" t="str">
        <f>IF(B1230&lt;&gt;"",IF(AND(B1230&gt;=_TM1,B1230&lt;=_TM2,OR(TH!L1230="1111",TH!M1230="1111")),TH!D1230,""),"")</f>
        <v/>
      </c>
      <c r="B1230" s="11">
        <f t="shared" si="102"/>
        <v>5</v>
      </c>
      <c r="C1230" s="111">
        <f t="shared" si="103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22</v>
      </c>
      <c r="J1230" s="129">
        <v>44269</v>
      </c>
      <c r="K1230" s="201">
        <f t="shared" si="104"/>
        <v>973918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5"/>
        <v/>
      </c>
    </row>
    <row r="1231" spans="1:29" ht="15.75" hidden="1" customHeight="1">
      <c r="A1231" s="304" t="str">
        <f>IF(B1231&lt;&gt;"",IF(AND(B1231&gt;=_TM1,B1231&lt;=_TM2,OR(TH!L1231="1111",TH!M1231="1111")),TH!D1231,""),"")</f>
        <v/>
      </c>
      <c r="B1231" s="11">
        <f t="shared" si="102"/>
        <v>5</v>
      </c>
      <c r="C1231" s="111">
        <f t="shared" si="103"/>
        <v>42521</v>
      </c>
      <c r="D1231" s="111" t="s">
        <v>1486</v>
      </c>
      <c r="E1231" s="111">
        <v>42521</v>
      </c>
      <c r="F1231" s="112" t="s">
        <v>420</v>
      </c>
      <c r="G1231" s="310" t="s">
        <v>566</v>
      </c>
      <c r="H1231" s="113" t="s">
        <v>547</v>
      </c>
      <c r="I1231" s="129">
        <v>16</v>
      </c>
      <c r="J1231" s="129">
        <v>46494</v>
      </c>
      <c r="K1231" s="201">
        <f t="shared" si="104"/>
        <v>743904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5"/>
        <v/>
      </c>
    </row>
    <row r="1232" spans="1:29" ht="15.75" hidden="1" customHeight="1">
      <c r="A1232" s="304" t="str">
        <f>IF(B1232&lt;&gt;"",IF(AND(B1232&gt;=_TM1,B1232&lt;=_TM2,OR(TH!L1232="1111",TH!M1232="1111")),TH!D1232,""),"")</f>
        <v/>
      </c>
      <c r="B1232" s="11">
        <f t="shared" si="102"/>
        <v>5</v>
      </c>
      <c r="C1232" s="111">
        <f t="shared" si="103"/>
        <v>42521</v>
      </c>
      <c r="D1232" s="111" t="s">
        <v>1486</v>
      </c>
      <c r="E1232" s="111">
        <v>42521</v>
      </c>
      <c r="F1232" s="110" t="s">
        <v>591</v>
      </c>
      <c r="G1232" s="310" t="s">
        <v>566</v>
      </c>
      <c r="H1232" s="113" t="s">
        <v>547</v>
      </c>
      <c r="I1232" s="129">
        <v>8</v>
      </c>
      <c r="J1232" s="129">
        <v>50544</v>
      </c>
      <c r="K1232" s="201">
        <f t="shared" si="104"/>
        <v>404352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si="105"/>
        <v/>
      </c>
    </row>
    <row r="1233" spans="1:29" ht="15.75" hidden="1" customHeight="1">
      <c r="A1233" s="304" t="str">
        <f>IF(B1233&lt;&gt;"",IF(AND(B1233&gt;=_TM1,B1233&lt;=_TM2,OR(TH!L1233="1111",TH!M1233="1111")),TH!D1233,""),"")</f>
        <v/>
      </c>
      <c r="B1233" s="11">
        <f t="shared" si="102"/>
        <v>5</v>
      </c>
      <c r="C1233" s="111">
        <f t="shared" si="103"/>
        <v>42521</v>
      </c>
      <c r="D1233" s="111" t="s">
        <v>1487</v>
      </c>
      <c r="E1233" s="111">
        <v>42521</v>
      </c>
      <c r="F1233" s="112" t="s">
        <v>375</v>
      </c>
      <c r="G1233" s="310" t="s">
        <v>566</v>
      </c>
      <c r="H1233" s="113" t="s">
        <v>547</v>
      </c>
      <c r="I1233" s="129">
        <v>5</v>
      </c>
      <c r="J1233" s="129">
        <v>106252</v>
      </c>
      <c r="K1233" s="201">
        <f t="shared" ref="K1233:K1245" si="106">ROUND(I1233*J1233,0)</f>
        <v>531260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ref="AA1233:AA1246" si="107">IF(VLOOKUP(H1233,DS_131,1,0)=H1233,"","x")</f>
        <v/>
      </c>
    </row>
    <row r="1234" spans="1:29" ht="15.75" hidden="1" customHeight="1">
      <c r="A1234" s="304" t="str">
        <f>IF(B1234&lt;&gt;"",IF(AND(B1234&gt;=_TM1,B1234&lt;=_TM2,OR(TH!L1234="1111",TH!M1234="1111")),TH!D1234,""),"")</f>
        <v/>
      </c>
      <c r="B1234" s="11">
        <f t="shared" si="102"/>
        <v>5</v>
      </c>
      <c r="C1234" s="111">
        <f t="shared" si="103"/>
        <v>42521</v>
      </c>
      <c r="D1234" s="111" t="s">
        <v>1487</v>
      </c>
      <c r="E1234" s="111">
        <v>42521</v>
      </c>
      <c r="F1234" s="112" t="s">
        <v>567</v>
      </c>
      <c r="G1234" s="310" t="s">
        <v>566</v>
      </c>
      <c r="H1234" s="113" t="s">
        <v>547</v>
      </c>
      <c r="I1234" s="129">
        <v>15</v>
      </c>
      <c r="J1234" s="129">
        <v>78094</v>
      </c>
      <c r="K1234" s="201">
        <f t="shared" si="106"/>
        <v>1171410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7"/>
        <v/>
      </c>
    </row>
    <row r="1235" spans="1:29" ht="15.75" hidden="1" customHeight="1">
      <c r="A1235" s="304" t="str">
        <f>IF(B1235&lt;&gt;"",IF(AND(B1235&gt;=_TM1,B1235&lt;=_TM2,OR(TH!L1235="1111",TH!M1235="1111")),TH!D1235,""),"")</f>
        <v/>
      </c>
      <c r="B1235" s="11">
        <f t="shared" si="102"/>
        <v>5</v>
      </c>
      <c r="C1235" s="111">
        <f t="shared" si="103"/>
        <v>42521</v>
      </c>
      <c r="D1235" s="111" t="s">
        <v>1487</v>
      </c>
      <c r="E1235" s="111">
        <v>42521</v>
      </c>
      <c r="F1235" s="112" t="s">
        <v>389</v>
      </c>
      <c r="G1235" s="310" t="s">
        <v>566</v>
      </c>
      <c r="H1235" s="113" t="s">
        <v>547</v>
      </c>
      <c r="I1235" s="129">
        <v>10</v>
      </c>
      <c r="J1235" s="129">
        <v>50480</v>
      </c>
      <c r="K1235" s="201">
        <f t="shared" si="106"/>
        <v>504800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7"/>
        <v/>
      </c>
    </row>
    <row r="1236" spans="1:29" ht="15.75" hidden="1" customHeight="1">
      <c r="A1236" s="304" t="str">
        <f>IF(B1236&lt;&gt;"",IF(AND(B1236&gt;=_TM1,B1236&lt;=_TM2,OR(TH!L1236="1111",TH!M1236="1111")),TH!D1236,""),"")</f>
        <v/>
      </c>
      <c r="B1236" s="11">
        <f t="shared" si="102"/>
        <v>5</v>
      </c>
      <c r="C1236" s="111">
        <f t="shared" si="103"/>
        <v>42521</v>
      </c>
      <c r="D1236" s="111" t="s">
        <v>1487</v>
      </c>
      <c r="E1236" s="111">
        <v>42521</v>
      </c>
      <c r="F1236" s="112" t="s">
        <v>365</v>
      </c>
      <c r="G1236" s="310" t="s">
        <v>566</v>
      </c>
      <c r="H1236" s="113" t="s">
        <v>547</v>
      </c>
      <c r="I1236" s="129">
        <v>16</v>
      </c>
      <c r="J1236" s="129">
        <v>70829</v>
      </c>
      <c r="K1236" s="201">
        <f t="shared" si="106"/>
        <v>1133264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7"/>
        <v/>
      </c>
    </row>
    <row r="1237" spans="1:29" ht="15.75" hidden="1" customHeight="1">
      <c r="A1237" s="304" t="str">
        <f>IF(B1237&lt;&gt;"",IF(AND(B1237&gt;=_TM1,B1237&lt;=_TM2,OR(TH!L1237="1111",TH!M1237="1111")),TH!D1237,""),"")</f>
        <v/>
      </c>
      <c r="B1237" s="11">
        <f t="shared" si="102"/>
        <v>5</v>
      </c>
      <c r="C1237" s="111">
        <f t="shared" si="103"/>
        <v>42521</v>
      </c>
      <c r="D1237" s="111" t="s">
        <v>1487</v>
      </c>
      <c r="E1237" s="111">
        <v>42521</v>
      </c>
      <c r="F1237" s="112" t="s">
        <v>583</v>
      </c>
      <c r="G1237" s="310" t="s">
        <v>566</v>
      </c>
      <c r="H1237" s="113" t="s">
        <v>547</v>
      </c>
      <c r="I1237" s="129">
        <v>20</v>
      </c>
      <c r="J1237" s="129">
        <v>45461</v>
      </c>
      <c r="K1237" s="201">
        <f t="shared" si="106"/>
        <v>909220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7"/>
        <v/>
      </c>
    </row>
    <row r="1238" spans="1:29" ht="15.75" hidden="1" customHeight="1">
      <c r="A1238" s="304" t="str">
        <f>IF(B1238&lt;&gt;"",IF(AND(B1238&gt;=_TM1,B1238&lt;=_TM2,OR(TH!L1238="1111",TH!M1238="1111")),TH!D1238,""),"")</f>
        <v/>
      </c>
      <c r="B1238" s="11">
        <f t="shared" si="102"/>
        <v>5</v>
      </c>
      <c r="C1238" s="111">
        <f t="shared" si="103"/>
        <v>42521</v>
      </c>
      <c r="D1238" s="111" t="s">
        <v>1487</v>
      </c>
      <c r="E1238" s="111">
        <v>42521</v>
      </c>
      <c r="F1238" s="112" t="s">
        <v>348</v>
      </c>
      <c r="G1238" s="310" t="s">
        <v>566</v>
      </c>
      <c r="H1238" s="113" t="s">
        <v>547</v>
      </c>
      <c r="I1238" s="129">
        <v>170</v>
      </c>
      <c r="J1238" s="129">
        <v>66108</v>
      </c>
      <c r="K1238" s="201">
        <f t="shared" si="106"/>
        <v>11238360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7"/>
        <v/>
      </c>
    </row>
    <row r="1239" spans="1:29" ht="15.75" hidden="1" customHeight="1">
      <c r="A1239" s="304" t="str">
        <f>IF(B1239&lt;&gt;"",IF(AND(B1239&gt;=_TM1,B1239&lt;=_TM2,OR(TH!L1239="1111",TH!M1239="1111")),TH!D1239,""),"")</f>
        <v/>
      </c>
      <c r="B1239" s="11">
        <f t="shared" si="102"/>
        <v>5</v>
      </c>
      <c r="C1239" s="111">
        <f t="shared" si="103"/>
        <v>42521</v>
      </c>
      <c r="D1239" s="111" t="s">
        <v>1487</v>
      </c>
      <c r="E1239" s="111">
        <v>42521</v>
      </c>
      <c r="F1239" s="112" t="s">
        <v>381</v>
      </c>
      <c r="G1239" s="310" t="s">
        <v>566</v>
      </c>
      <c r="H1239" s="113" t="s">
        <v>547</v>
      </c>
      <c r="I1239" s="129">
        <v>5</v>
      </c>
      <c r="J1239" s="129">
        <v>60630</v>
      </c>
      <c r="K1239" s="201">
        <f t="shared" si="106"/>
        <v>303150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7"/>
        <v/>
      </c>
    </row>
    <row r="1240" spans="1:29" ht="15.75" hidden="1" customHeight="1">
      <c r="A1240" s="304" t="str">
        <f>IF(B1240&lt;&gt;"",IF(AND(B1240&gt;=_TM1,B1240&lt;=_TM2,OR(TH!L1240="1111",TH!M1240="1111")),TH!D1240,""),"")</f>
        <v/>
      </c>
      <c r="B1240" s="11">
        <f t="shared" ref="B1240:B1303" si="108">IF(C1240&lt;&gt;"",MONTH(C1240),"")</f>
        <v>5</v>
      </c>
      <c r="C1240" s="111">
        <f t="shared" ref="C1240:C1303" si="109">E1240</f>
        <v>42521</v>
      </c>
      <c r="D1240" s="111" t="s">
        <v>1487</v>
      </c>
      <c r="E1240" s="111">
        <v>42521</v>
      </c>
      <c r="F1240" s="112" t="s">
        <v>392</v>
      </c>
      <c r="G1240" s="310" t="s">
        <v>566</v>
      </c>
      <c r="H1240" s="113" t="s">
        <v>547</v>
      </c>
      <c r="I1240" s="129">
        <v>19</v>
      </c>
      <c r="J1240" s="129">
        <v>42182</v>
      </c>
      <c r="K1240" s="201">
        <f t="shared" si="106"/>
        <v>801458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7"/>
        <v/>
      </c>
    </row>
    <row r="1241" spans="1:29" ht="15.75" hidden="1" customHeight="1">
      <c r="A1241" s="304" t="str">
        <f>IF(B1241&lt;&gt;"",IF(AND(B1241&gt;=_TM1,B1241&lt;=_TM2,OR(TH!L1241="1111",TH!M1241="1111")),TH!D1241,""),"")</f>
        <v/>
      </c>
      <c r="B1241" s="11">
        <f t="shared" si="108"/>
        <v>5</v>
      </c>
      <c r="C1241" s="111">
        <f t="shared" si="109"/>
        <v>42521</v>
      </c>
      <c r="D1241" s="111" t="s">
        <v>1487</v>
      </c>
      <c r="E1241" s="111">
        <v>42521</v>
      </c>
      <c r="F1241" s="112" t="s">
        <v>395</v>
      </c>
      <c r="G1241" s="310" t="s">
        <v>566</v>
      </c>
      <c r="H1241" s="113" t="s">
        <v>547</v>
      </c>
      <c r="I1241" s="129">
        <v>10</v>
      </c>
      <c r="J1241" s="129">
        <v>46576</v>
      </c>
      <c r="K1241" s="201">
        <f t="shared" si="106"/>
        <v>465760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7"/>
        <v/>
      </c>
    </row>
    <row r="1242" spans="1:29" ht="15.75" hidden="1" customHeight="1">
      <c r="A1242" s="304" t="str">
        <f>IF(B1242&lt;&gt;"",IF(AND(B1242&gt;=_TM1,B1242&lt;=_TM2,OR(TH!L1242="1111",TH!M1242="1111")),TH!D1242,""),"")</f>
        <v/>
      </c>
      <c r="B1242" s="11">
        <f t="shared" si="108"/>
        <v>5</v>
      </c>
      <c r="C1242" s="111">
        <f t="shared" si="109"/>
        <v>42521</v>
      </c>
      <c r="D1242" s="111" t="s">
        <v>1487</v>
      </c>
      <c r="E1242" s="111">
        <v>42521</v>
      </c>
      <c r="F1242" s="112" t="s">
        <v>584</v>
      </c>
      <c r="G1242" s="310" t="s">
        <v>566</v>
      </c>
      <c r="H1242" s="113" t="s">
        <v>547</v>
      </c>
      <c r="I1242" s="129">
        <v>8</v>
      </c>
      <c r="J1242" s="129">
        <v>51106</v>
      </c>
      <c r="K1242" s="201">
        <f t="shared" si="106"/>
        <v>408848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7"/>
        <v/>
      </c>
    </row>
    <row r="1243" spans="1:29" ht="15.75" hidden="1" customHeight="1">
      <c r="A1243" s="304" t="str">
        <f>IF(B1243&lt;&gt;"",IF(AND(B1243&gt;=_TM1,B1243&lt;=_TM2,OR(TH!L1243="1111",TH!M1243="1111")),TH!D1243,""),"")</f>
        <v/>
      </c>
      <c r="B1243" s="11">
        <f t="shared" si="108"/>
        <v>5</v>
      </c>
      <c r="C1243" s="111">
        <f t="shared" si="109"/>
        <v>42521</v>
      </c>
      <c r="D1243" s="111" t="s">
        <v>1487</v>
      </c>
      <c r="E1243" s="111">
        <v>42521</v>
      </c>
      <c r="F1243" s="112" t="s">
        <v>404</v>
      </c>
      <c r="G1243" s="310" t="s">
        <v>566</v>
      </c>
      <c r="H1243" s="113" t="s">
        <v>547</v>
      </c>
      <c r="I1243" s="129">
        <v>24</v>
      </c>
      <c r="J1243" s="129">
        <v>62624</v>
      </c>
      <c r="K1243" s="201">
        <f t="shared" si="106"/>
        <v>1502976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7"/>
        <v/>
      </c>
    </row>
    <row r="1244" spans="1:29" ht="15.75" hidden="1" customHeight="1">
      <c r="A1244" s="304" t="str">
        <f>IF(B1244&lt;&gt;"",IF(AND(B1244&gt;=_TM1,B1244&lt;=_TM2,OR(TH!L1244="1111",TH!M1244="1111")),TH!D1244,""),"")</f>
        <v/>
      </c>
      <c r="B1244" s="11">
        <f t="shared" si="108"/>
        <v>5</v>
      </c>
      <c r="C1244" s="111">
        <f t="shared" si="109"/>
        <v>42521</v>
      </c>
      <c r="D1244" s="111" t="s">
        <v>1487</v>
      </c>
      <c r="E1244" s="111">
        <v>42521</v>
      </c>
      <c r="F1244" s="140" t="s">
        <v>571</v>
      </c>
      <c r="G1244" s="310" t="s">
        <v>566</v>
      </c>
      <c r="H1244" s="113" t="s">
        <v>547</v>
      </c>
      <c r="I1244" s="267">
        <v>24</v>
      </c>
      <c r="J1244" s="129">
        <v>60021</v>
      </c>
      <c r="K1244" s="201">
        <f t="shared" si="106"/>
        <v>1440504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7"/>
        <v/>
      </c>
    </row>
    <row r="1245" spans="1:29" ht="15.75" hidden="1" customHeight="1">
      <c r="A1245" s="304" t="str">
        <f>IF(B1245&lt;&gt;"",IF(AND(B1245&gt;=_TM1,B1245&lt;=_TM2,OR(TH!L1245="1111",TH!M1245="1111")),TH!D1245,""),"")</f>
        <v/>
      </c>
      <c r="B1245" s="11">
        <f t="shared" si="108"/>
        <v>5</v>
      </c>
      <c r="C1245" s="111">
        <f t="shared" si="109"/>
        <v>42521</v>
      </c>
      <c r="D1245" s="111" t="s">
        <v>1488</v>
      </c>
      <c r="E1245" s="111">
        <v>42521</v>
      </c>
      <c r="F1245" s="112" t="s">
        <v>578</v>
      </c>
      <c r="G1245" s="310" t="s">
        <v>566</v>
      </c>
      <c r="H1245" s="113" t="s">
        <v>547</v>
      </c>
      <c r="I1245" s="129">
        <v>24</v>
      </c>
      <c r="J1245" s="129">
        <v>108927</v>
      </c>
      <c r="K1245" s="201">
        <f t="shared" si="106"/>
        <v>2614248</v>
      </c>
      <c r="L1245" s="114" t="s">
        <v>238</v>
      </c>
      <c r="M1245" s="114" t="s">
        <v>162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7"/>
        <v/>
      </c>
    </row>
    <row r="1246" spans="1:29" ht="15.75" hidden="1" customHeight="1">
      <c r="A1246" s="304" t="str">
        <f>IF(B1246&lt;&gt;"",IF(AND(B1246&gt;=_TM1,B1246&lt;=_TM2,OR(TH!L1246="1111",TH!M1246="1111")),TH!D1246,""),"")</f>
        <v/>
      </c>
      <c r="B1246" s="11">
        <f t="shared" si="108"/>
        <v>5</v>
      </c>
      <c r="C1246" s="111">
        <f t="shared" si="109"/>
        <v>42521</v>
      </c>
      <c r="D1246" s="111" t="s">
        <v>1488</v>
      </c>
      <c r="E1246" s="111">
        <v>42521</v>
      </c>
      <c r="F1246" s="110" t="s">
        <v>332</v>
      </c>
      <c r="G1246" s="310" t="s">
        <v>566</v>
      </c>
      <c r="H1246" s="113" t="s">
        <v>547</v>
      </c>
      <c r="I1246" s="129"/>
      <c r="J1246" s="129"/>
      <c r="K1246" s="13">
        <v>14145236</v>
      </c>
      <c r="L1246" s="114" t="s">
        <v>238</v>
      </c>
      <c r="M1246" s="114" t="s">
        <v>278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/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/>
      <c r="AA1246" s="198" t="str">
        <f t="shared" si="107"/>
        <v/>
      </c>
      <c r="AB1246" s="198"/>
      <c r="AC1246" s="198"/>
    </row>
    <row r="1247" spans="1:29" ht="15.75" hidden="1" customHeight="1">
      <c r="A1247" s="304" t="str">
        <f>IF(B1247&lt;&gt;"",IF(AND(B1247&gt;=_TM1,B1247&lt;=_TM2,OR(TH!L1247="1111",TH!M1247="1111")),TH!D1247,""),"")</f>
        <v/>
      </c>
      <c r="B1247" s="11">
        <f t="shared" si="108"/>
        <v>6</v>
      </c>
      <c r="C1247" s="111">
        <f t="shared" si="109"/>
        <v>42522</v>
      </c>
      <c r="D1247" s="111" t="s">
        <v>2157</v>
      </c>
      <c r="E1247" s="111">
        <v>42522</v>
      </c>
      <c r="F1247" s="112" t="s">
        <v>2010</v>
      </c>
      <c r="G1247" s="310" t="s">
        <v>970</v>
      </c>
      <c r="H1247" s="113" t="s">
        <v>467</v>
      </c>
      <c r="I1247" s="129"/>
      <c r="J1247" s="129"/>
      <c r="K1247" s="201">
        <f>39023+172727</f>
        <v>211750</v>
      </c>
      <c r="L1247" s="114" t="s">
        <v>81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hidden="1" customHeight="1">
      <c r="A1248" s="304" t="str">
        <f>IF(B1248&lt;&gt;"",IF(AND(B1248&gt;=_TM1,B1248&lt;=_TM2,OR(TH!L1248="1111",TH!M1248="1111")),TH!D1248,""),"")</f>
        <v/>
      </c>
      <c r="B1248" s="11">
        <f t="shared" si="108"/>
        <v>6</v>
      </c>
      <c r="C1248" s="111">
        <f t="shared" si="109"/>
        <v>42522</v>
      </c>
      <c r="D1248" s="111" t="s">
        <v>2157</v>
      </c>
      <c r="E1248" s="111">
        <v>42522</v>
      </c>
      <c r="F1248" s="112" t="s">
        <v>969</v>
      </c>
      <c r="G1248" s="310" t="s">
        <v>970</v>
      </c>
      <c r="H1248" s="113" t="s">
        <v>467</v>
      </c>
      <c r="I1248" s="129"/>
      <c r="J1248" s="129"/>
      <c r="K1248" s="201">
        <f>17273+3902</f>
        <v>21175</v>
      </c>
      <c r="L1248" s="14" t="s">
        <v>9</v>
      </c>
      <c r="M1248" s="114" t="s">
        <v>45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>x</v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/>
    </row>
    <row r="1249" spans="1:29" ht="15.75" hidden="1" customHeight="1">
      <c r="A1249" s="304" t="str">
        <f>IF(B1249&lt;&gt;"",IF(AND(B1249&gt;=_TM1,B1249&lt;=_TM2,OR(TH!L1249="1111",TH!M1249="1111")),TH!D1249,""),"")</f>
        <v/>
      </c>
      <c r="B1249" s="11">
        <f t="shared" si="108"/>
        <v>6</v>
      </c>
      <c r="C1249" s="106">
        <f t="shared" si="109"/>
        <v>42522</v>
      </c>
      <c r="D1249" s="12" t="s">
        <v>1520</v>
      </c>
      <c r="E1249" s="106">
        <v>42522</v>
      </c>
      <c r="F1249" s="110" t="s">
        <v>1163</v>
      </c>
      <c r="G1249" s="306" t="s">
        <v>308</v>
      </c>
      <c r="H1249" s="113" t="s">
        <v>306</v>
      </c>
      <c r="I1249" s="129">
        <v>505</v>
      </c>
      <c r="J1249" s="129">
        <v>18245</v>
      </c>
      <c r="K1249" s="201">
        <f>ROUND(I1249*J1249,0)</f>
        <v>9213725</v>
      </c>
      <c r="L1249" s="202" t="s">
        <v>726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A1249" s="198" t="str">
        <f>IF(VLOOKUP(F1249,NXT!$B$12:$B$973,1,0)=F1249,"","x")</f>
        <v/>
      </c>
      <c r="AC1249" s="198"/>
    </row>
    <row r="1250" spans="1:29" ht="15.75" hidden="1" customHeight="1">
      <c r="A1250" s="304" t="str">
        <f>IF(B1250&lt;&gt;"",IF(AND(B1250&gt;=_TM1,B1250&lt;=_TM2,OR(TH!L1250="1111",TH!M1250="1111")),TH!D1250,""),"")</f>
        <v/>
      </c>
      <c r="B1250" s="11">
        <f t="shared" si="108"/>
        <v>6</v>
      </c>
      <c r="C1250" s="106">
        <f t="shared" si="109"/>
        <v>42522</v>
      </c>
      <c r="D1250" s="12" t="s">
        <v>1520</v>
      </c>
      <c r="E1250" s="106">
        <v>42522</v>
      </c>
      <c r="F1250" s="110" t="s">
        <v>307</v>
      </c>
      <c r="G1250" s="306" t="s">
        <v>308</v>
      </c>
      <c r="H1250" s="113" t="s">
        <v>306</v>
      </c>
      <c r="I1250" s="129"/>
      <c r="J1250" s="129"/>
      <c r="K1250" s="201">
        <v>921373</v>
      </c>
      <c r="L1250" s="14" t="s">
        <v>9</v>
      </c>
      <c r="M1250" s="202" t="s">
        <v>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>
        <v>2</v>
      </c>
      <c r="AC1250" s="198"/>
    </row>
    <row r="1251" spans="1:29" ht="15.75" hidden="1" customHeight="1">
      <c r="A1251" s="304" t="str">
        <f>IF(B1251&lt;&gt;"",IF(AND(B1251&gt;=_TM1,B1251&lt;=_TM2,OR(TH!L1251="1111",TH!M1251="1111")),TH!D1251,""),"")</f>
        <v/>
      </c>
      <c r="B1251" s="11">
        <f t="shared" si="108"/>
        <v>6</v>
      </c>
      <c r="C1251" s="111">
        <f t="shared" si="109"/>
        <v>42523</v>
      </c>
      <c r="D1251" s="111" t="s">
        <v>704</v>
      </c>
      <c r="E1251" s="106">
        <v>42523</v>
      </c>
      <c r="F1251" s="110" t="s">
        <v>708</v>
      </c>
      <c r="G1251" s="310" t="s">
        <v>705</v>
      </c>
      <c r="H1251" s="4" t="s">
        <v>603</v>
      </c>
      <c r="I1251" s="129"/>
      <c r="J1251" s="129"/>
      <c r="K1251" s="13">
        <v>48174005</v>
      </c>
      <c r="L1251" s="114" t="s">
        <v>24</v>
      </c>
      <c r="M1251" s="114" t="s">
        <v>238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/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hidden="1" customHeight="1">
      <c r="A1252" s="304" t="str">
        <f>IF(B1252&lt;&gt;"",IF(AND(B1252&gt;=_TM1,B1252&lt;=_TM2,OR(TH!L1252="1111",TH!M1252="1111")),TH!D1252,""),"")</f>
        <v/>
      </c>
      <c r="B1252" s="11">
        <f t="shared" si="108"/>
        <v>6</v>
      </c>
      <c r="C1252" s="111">
        <f t="shared" si="109"/>
        <v>42523</v>
      </c>
      <c r="D1252" s="111" t="s">
        <v>2139</v>
      </c>
      <c r="E1252" s="106">
        <v>42523</v>
      </c>
      <c r="F1252" s="112" t="s">
        <v>712</v>
      </c>
      <c r="G1252" s="310" t="s">
        <v>705</v>
      </c>
      <c r="H1252" s="4" t="s">
        <v>706</v>
      </c>
      <c r="I1252" s="129"/>
      <c r="J1252" s="129"/>
      <c r="K1252" s="13">
        <v>48100000</v>
      </c>
      <c r="L1252" s="114" t="s">
        <v>45</v>
      </c>
      <c r="M1252" s="1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>x</v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/>
      <c r="AA1252" s="198"/>
    </row>
    <row r="1253" spans="1:29" ht="15.75" hidden="1" customHeight="1">
      <c r="A1253" s="304" t="str">
        <f>IF(B1253&lt;&gt;"",IF(AND(B1253&gt;=_TM1,B1253&lt;=_TM2,OR(TH!L1253="1111",TH!M1253="1111")),TH!D1253,""),"")</f>
        <v/>
      </c>
      <c r="B1253" s="11">
        <f t="shared" si="108"/>
        <v>6</v>
      </c>
      <c r="C1253" s="111">
        <f t="shared" si="109"/>
        <v>42523</v>
      </c>
      <c r="D1253" s="111" t="s">
        <v>711</v>
      </c>
      <c r="E1253" s="265">
        <v>42523</v>
      </c>
      <c r="F1253" s="110" t="s">
        <v>1722</v>
      </c>
      <c r="G1253" s="310" t="s">
        <v>2077</v>
      </c>
      <c r="H1253" s="4"/>
      <c r="I1253" s="129"/>
      <c r="J1253" s="129"/>
      <c r="K1253" s="201">
        <v>20000</v>
      </c>
      <c r="L1253" s="14" t="s">
        <v>81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hidden="1" customHeight="1">
      <c r="A1254" s="304" t="str">
        <f>IF(B1254&lt;&gt;"",IF(AND(B1254&gt;=_TM1,B1254&lt;=_TM2,OR(TH!L1254="1111",TH!M1254="1111")),TH!D1254,""),"")</f>
        <v/>
      </c>
      <c r="B1254" s="11">
        <f t="shared" si="108"/>
        <v>6</v>
      </c>
      <c r="C1254" s="111">
        <f t="shared" si="109"/>
        <v>42523</v>
      </c>
      <c r="D1254" s="111" t="s">
        <v>711</v>
      </c>
      <c r="E1254" s="265">
        <v>42523</v>
      </c>
      <c r="F1254" s="110" t="s">
        <v>1723</v>
      </c>
      <c r="G1254" s="310" t="s">
        <v>2077</v>
      </c>
      <c r="H1254" s="113"/>
      <c r="I1254" s="129"/>
      <c r="J1254" s="129"/>
      <c r="K1254" s="201">
        <v>2000</v>
      </c>
      <c r="L1254" s="398" t="s">
        <v>9</v>
      </c>
      <c r="M1254" s="14" t="s">
        <v>24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3</v>
      </c>
    </row>
    <row r="1255" spans="1:29" ht="15.75" hidden="1" customHeight="1">
      <c r="A1255" s="304" t="str">
        <f>IF(B1255&lt;&gt;"",IF(AND(B1255&gt;=_TM1,B1255&lt;=_TM2,OR(TH!L1255="1111",TH!M1255="1111")),TH!D1255,""),"")</f>
        <v/>
      </c>
      <c r="B1255" s="11">
        <f t="shared" si="108"/>
        <v>6</v>
      </c>
      <c r="C1255" s="111">
        <f t="shared" si="109"/>
        <v>42523</v>
      </c>
      <c r="D1255" s="12" t="s">
        <v>1521</v>
      </c>
      <c r="E1255" s="111">
        <v>42523</v>
      </c>
      <c r="F1255" s="15" t="s">
        <v>565</v>
      </c>
      <c r="G1255" s="306" t="s">
        <v>721</v>
      </c>
      <c r="H1255" s="113" t="s">
        <v>316</v>
      </c>
      <c r="I1255" s="129">
        <v>1000</v>
      </c>
      <c r="J1255" s="129">
        <v>13029</v>
      </c>
      <c r="K1255" s="201">
        <f t="shared" ref="K1255:K1264" si="110">ROUND(I1255*J1255,0)</f>
        <v>13029000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hidden="1" customHeight="1">
      <c r="A1256" s="304" t="str">
        <f>IF(B1256&lt;&gt;"",IF(AND(B1256&gt;=_TM1,B1256&lt;=_TM2,OR(TH!L1256="1111",TH!M1256="1111")),TH!D1256,""),"")</f>
        <v/>
      </c>
      <c r="B1256" s="11">
        <f t="shared" si="108"/>
        <v>6</v>
      </c>
      <c r="C1256" s="111">
        <f t="shared" si="109"/>
        <v>42523</v>
      </c>
      <c r="D1256" s="12" t="s">
        <v>1521</v>
      </c>
      <c r="E1256" s="111">
        <v>42523</v>
      </c>
      <c r="F1256" s="112" t="s">
        <v>610</v>
      </c>
      <c r="G1256" s="306" t="s">
        <v>721</v>
      </c>
      <c r="H1256" s="113" t="s">
        <v>316</v>
      </c>
      <c r="I1256" s="129">
        <v>200</v>
      </c>
      <c r="J1256" s="129">
        <v>7872</v>
      </c>
      <c r="K1256" s="201">
        <f t="shared" si="110"/>
        <v>1574400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hidden="1" customHeight="1">
      <c r="A1257" s="304" t="str">
        <f>IF(B1257&lt;&gt;"",IF(AND(B1257&gt;=_TM1,B1257&lt;=_TM2,OR(TH!L1257="1111",TH!M1257="1111")),TH!D1257,""),"")</f>
        <v/>
      </c>
      <c r="B1257" s="11">
        <f t="shared" si="108"/>
        <v>6</v>
      </c>
      <c r="C1257" s="111">
        <f t="shared" si="109"/>
        <v>42523</v>
      </c>
      <c r="D1257" s="12" t="s">
        <v>1521</v>
      </c>
      <c r="E1257" s="111">
        <v>42523</v>
      </c>
      <c r="F1257" s="112" t="s">
        <v>613</v>
      </c>
      <c r="G1257" s="306" t="s">
        <v>721</v>
      </c>
      <c r="H1257" s="113" t="s">
        <v>316</v>
      </c>
      <c r="I1257" s="129">
        <v>54</v>
      </c>
      <c r="J1257" s="129">
        <v>17042</v>
      </c>
      <c r="K1257" s="201">
        <f t="shared" si="110"/>
        <v>920268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hidden="1" customHeight="1">
      <c r="A1258" s="304" t="str">
        <f>IF(B1258&lt;&gt;"",IF(AND(B1258&gt;=_TM1,B1258&lt;=_TM2,OR(TH!L1258="1111",TH!M1258="1111")),TH!D1258,""),"")</f>
        <v/>
      </c>
      <c r="B1258" s="11">
        <f t="shared" si="108"/>
        <v>6</v>
      </c>
      <c r="C1258" s="111">
        <f t="shared" si="109"/>
        <v>42523</v>
      </c>
      <c r="D1258" s="12" t="s">
        <v>1521</v>
      </c>
      <c r="E1258" s="111">
        <v>42523</v>
      </c>
      <c r="F1258" s="15" t="s">
        <v>614</v>
      </c>
      <c r="G1258" s="306" t="s">
        <v>721</v>
      </c>
      <c r="H1258" s="113" t="s">
        <v>316</v>
      </c>
      <c r="I1258" s="129">
        <v>80</v>
      </c>
      <c r="J1258" s="129">
        <v>25891</v>
      </c>
      <c r="K1258" s="201">
        <f t="shared" si="110"/>
        <v>2071280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hidden="1" customHeight="1">
      <c r="A1259" s="304" t="str">
        <f>IF(B1259&lt;&gt;"",IF(AND(B1259&gt;=_TM1,B1259&lt;=_TM2,OR(TH!L1259="1111",TH!M1259="1111")),TH!D1259,""),"")</f>
        <v/>
      </c>
      <c r="B1259" s="11">
        <f t="shared" si="108"/>
        <v>6</v>
      </c>
      <c r="C1259" s="111">
        <f t="shared" si="109"/>
        <v>42523</v>
      </c>
      <c r="D1259" s="12" t="s">
        <v>1521</v>
      </c>
      <c r="E1259" s="111">
        <v>42523</v>
      </c>
      <c r="F1259" s="15" t="s">
        <v>728</v>
      </c>
      <c r="G1259" s="306" t="s">
        <v>721</v>
      </c>
      <c r="H1259" s="113" t="s">
        <v>316</v>
      </c>
      <c r="I1259" s="129">
        <v>104</v>
      </c>
      <c r="J1259" s="129">
        <v>32909</v>
      </c>
      <c r="K1259" s="201">
        <f t="shared" si="110"/>
        <v>3422536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hidden="1" customHeight="1">
      <c r="A1260" s="304" t="str">
        <f>IF(B1260&lt;&gt;"",IF(AND(B1260&gt;=_TM1,B1260&lt;=_TM2,OR(TH!L1260="1111",TH!M1260="1111")),TH!D1260,""),"")</f>
        <v/>
      </c>
      <c r="B1260" s="11">
        <f t="shared" si="108"/>
        <v>6</v>
      </c>
      <c r="C1260" s="111">
        <f t="shared" si="109"/>
        <v>42523</v>
      </c>
      <c r="D1260" s="12" t="s">
        <v>1521</v>
      </c>
      <c r="E1260" s="111">
        <v>42523</v>
      </c>
      <c r="F1260" s="15" t="s">
        <v>615</v>
      </c>
      <c r="G1260" s="306" t="s">
        <v>721</v>
      </c>
      <c r="H1260" s="113" t="s">
        <v>316</v>
      </c>
      <c r="I1260" s="129">
        <v>25</v>
      </c>
      <c r="J1260" s="129">
        <v>20400</v>
      </c>
      <c r="K1260" s="201">
        <f t="shared" si="110"/>
        <v>510000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hidden="1" customHeight="1">
      <c r="A1261" s="304" t="str">
        <f>IF(B1261&lt;&gt;"",IF(AND(B1261&gt;=_TM1,B1261&lt;=_TM2,OR(TH!L1261="1111",TH!M1261="1111")),TH!D1261,""),"")</f>
        <v/>
      </c>
      <c r="B1261" s="11">
        <f t="shared" si="108"/>
        <v>6</v>
      </c>
      <c r="C1261" s="111">
        <f t="shared" si="109"/>
        <v>42523</v>
      </c>
      <c r="D1261" s="12" t="s">
        <v>1521</v>
      </c>
      <c r="E1261" s="111">
        <v>42523</v>
      </c>
      <c r="F1261" s="15" t="s">
        <v>617</v>
      </c>
      <c r="G1261" s="306" t="s">
        <v>721</v>
      </c>
      <c r="H1261" s="113" t="s">
        <v>316</v>
      </c>
      <c r="I1261" s="129">
        <v>22</v>
      </c>
      <c r="J1261" s="129">
        <v>16608</v>
      </c>
      <c r="K1261" s="201">
        <f t="shared" si="110"/>
        <v>365376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hidden="1" customHeight="1">
      <c r="A1262" s="304" t="str">
        <f>IF(B1262&lt;&gt;"",IF(AND(B1262&gt;=_TM1,B1262&lt;=_TM2,OR(TH!L1262="1111",TH!M1262="1111")),TH!D1262,""),"")</f>
        <v/>
      </c>
      <c r="B1262" s="11">
        <f t="shared" si="108"/>
        <v>6</v>
      </c>
      <c r="C1262" s="111">
        <f t="shared" si="109"/>
        <v>42523</v>
      </c>
      <c r="D1262" s="12" t="s">
        <v>1521</v>
      </c>
      <c r="E1262" s="111">
        <v>42523</v>
      </c>
      <c r="F1262" s="15" t="s">
        <v>616</v>
      </c>
      <c r="G1262" s="306" t="s">
        <v>721</v>
      </c>
      <c r="H1262" s="113" t="s">
        <v>316</v>
      </c>
      <c r="I1262" s="129">
        <v>14</v>
      </c>
      <c r="J1262" s="129">
        <v>37854</v>
      </c>
      <c r="K1262" s="201">
        <f t="shared" si="110"/>
        <v>529956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hidden="1" customHeight="1">
      <c r="A1263" s="304" t="str">
        <f>IF(B1263&lt;&gt;"",IF(AND(B1263&gt;=_TM1,B1263&lt;=_TM2,OR(TH!L1263="1111",TH!M1263="1111")),TH!D1263,""),"")</f>
        <v/>
      </c>
      <c r="B1263" s="11">
        <f t="shared" si="108"/>
        <v>6</v>
      </c>
      <c r="C1263" s="111">
        <f t="shared" si="109"/>
        <v>42523</v>
      </c>
      <c r="D1263" s="12" t="s">
        <v>1521</v>
      </c>
      <c r="E1263" s="111">
        <v>42523</v>
      </c>
      <c r="F1263" s="15" t="s">
        <v>618</v>
      </c>
      <c r="G1263" s="306" t="s">
        <v>721</v>
      </c>
      <c r="H1263" s="113" t="s">
        <v>316</v>
      </c>
      <c r="I1263" s="129">
        <v>12</v>
      </c>
      <c r="J1263" s="129">
        <v>3155</v>
      </c>
      <c r="K1263" s="201">
        <f t="shared" si="110"/>
        <v>37860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hidden="1" customHeight="1">
      <c r="A1264" s="304" t="str">
        <f>IF(B1264&lt;&gt;"",IF(AND(B1264&gt;=_TM1,B1264&lt;=_TM2,OR(TH!L1264="1111",TH!M1264="1111")),TH!D1264,""),"")</f>
        <v/>
      </c>
      <c r="B1264" s="11">
        <f t="shared" si="108"/>
        <v>6</v>
      </c>
      <c r="C1264" s="111">
        <f t="shared" si="109"/>
        <v>42523</v>
      </c>
      <c r="D1264" s="12" t="s">
        <v>1521</v>
      </c>
      <c r="E1264" s="111">
        <v>42523</v>
      </c>
      <c r="F1264" s="15" t="s">
        <v>619</v>
      </c>
      <c r="G1264" s="306" t="s">
        <v>721</v>
      </c>
      <c r="H1264" s="113" t="s">
        <v>316</v>
      </c>
      <c r="I1264" s="129">
        <v>86</v>
      </c>
      <c r="J1264" s="129">
        <v>4124</v>
      </c>
      <c r="K1264" s="201">
        <f t="shared" si="110"/>
        <v>354664</v>
      </c>
      <c r="L1264" s="202" t="s">
        <v>726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 t="str">
        <f>IF(VLOOKUP(F1264,NXT!$B$12:$B$973,1,0)=F1264,"","x")</f>
        <v/>
      </c>
    </row>
    <row r="1265" spans="1:29" ht="15.75" hidden="1" customHeight="1">
      <c r="A1265" s="304" t="str">
        <f>IF(B1265&lt;&gt;"",IF(AND(B1265&gt;=_TM1,B1265&lt;=_TM2,OR(TH!L1265="1111",TH!M1265="1111")),TH!D1265,""),"")</f>
        <v/>
      </c>
      <c r="B1265" s="11">
        <f t="shared" si="108"/>
        <v>6</v>
      </c>
      <c r="C1265" s="111">
        <f t="shared" si="109"/>
        <v>42523</v>
      </c>
      <c r="D1265" s="12" t="s">
        <v>1521</v>
      </c>
      <c r="E1265" s="111">
        <v>42523</v>
      </c>
      <c r="F1265" s="112" t="s">
        <v>332</v>
      </c>
      <c r="G1265" s="306" t="s">
        <v>721</v>
      </c>
      <c r="H1265" s="113" t="s">
        <v>316</v>
      </c>
      <c r="I1265" s="129"/>
      <c r="J1265" s="129"/>
      <c r="K1265" s="201">
        <v>2281534</v>
      </c>
      <c r="L1265" s="14" t="s">
        <v>9</v>
      </c>
      <c r="M1265" s="202" t="s">
        <v>8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>
        <v>2</v>
      </c>
      <c r="AA1265" s="198"/>
      <c r="AC1265" s="198"/>
    </row>
    <row r="1266" spans="1:29" ht="15.75" hidden="1" customHeight="1">
      <c r="A1266" s="304" t="str">
        <f>IF(B1266&lt;&gt;"",IF(AND(B1266&gt;=_TM1,B1266&lt;=_TM2,OR(TH!L1266="1111",TH!M1266="1111")),TH!D1266,""),"")</f>
        <v/>
      </c>
      <c r="B1266" s="11">
        <f t="shared" si="108"/>
        <v>6</v>
      </c>
      <c r="C1266" s="111">
        <f t="shared" si="109"/>
        <v>42523</v>
      </c>
      <c r="D1266" s="111" t="s">
        <v>1489</v>
      </c>
      <c r="E1266" s="111">
        <v>42523</v>
      </c>
      <c r="F1266" s="110" t="s">
        <v>565</v>
      </c>
      <c r="G1266" s="310" t="s">
        <v>595</v>
      </c>
      <c r="H1266" s="4" t="s">
        <v>596</v>
      </c>
      <c r="I1266" s="129">
        <v>1000</v>
      </c>
      <c r="J1266" s="129">
        <v>13572</v>
      </c>
      <c r="K1266" s="201">
        <f>ROUND(I1266*J1266,0)</f>
        <v>13572000</v>
      </c>
      <c r="L1266" s="114" t="s">
        <v>238</v>
      </c>
      <c r="M1266" s="114" t="s">
        <v>162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hidden="1" customHeight="1">
      <c r="A1267" s="304" t="str">
        <f>IF(B1267&lt;&gt;"",IF(AND(B1267&gt;=_TM1,B1267&lt;=_TM2,OR(TH!L1267="1111",TH!M1267="1111")),TH!D1267,""),"")</f>
        <v/>
      </c>
      <c r="B1267" s="11">
        <f t="shared" si="108"/>
        <v>6</v>
      </c>
      <c r="C1267" s="111">
        <f t="shared" si="109"/>
        <v>42523</v>
      </c>
      <c r="D1267" s="111" t="s">
        <v>1489</v>
      </c>
      <c r="E1267" s="111">
        <v>42523</v>
      </c>
      <c r="F1267" s="110" t="s">
        <v>332</v>
      </c>
      <c r="G1267" s="310" t="s">
        <v>595</v>
      </c>
      <c r="H1267" s="4" t="s">
        <v>596</v>
      </c>
      <c r="I1267" s="129"/>
      <c r="J1267" s="129"/>
      <c r="K1267" s="201">
        <v>1357200</v>
      </c>
      <c r="L1267" s="114" t="s">
        <v>238</v>
      </c>
      <c r="M1267" s="114" t="s">
        <v>278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/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 t="str">
        <f>IF(VLOOKUP(H1267,DS_131,1,0)=H1267,"","x")</f>
        <v/>
      </c>
      <c r="AB1267" s="198"/>
      <c r="AC1267" s="198"/>
    </row>
    <row r="1268" spans="1:29" ht="15.75" hidden="1" customHeight="1">
      <c r="A1268" s="304" t="str">
        <f>IF(B1268&lt;&gt;"",IF(AND(B1268&gt;=_TM1,B1268&lt;=_TM2,OR(TH!L1268="1111",TH!M1268="1111")),TH!D1268,""),"")</f>
        <v/>
      </c>
      <c r="B1268" s="11">
        <f t="shared" si="108"/>
        <v>6</v>
      </c>
      <c r="C1268" s="111">
        <f t="shared" si="109"/>
        <v>42524</v>
      </c>
      <c r="D1268" s="111" t="s">
        <v>2158</v>
      </c>
      <c r="E1268" s="106">
        <v>42524</v>
      </c>
      <c r="F1268" s="110" t="s">
        <v>707</v>
      </c>
      <c r="G1268" s="310" t="s">
        <v>705</v>
      </c>
      <c r="H1268" s="4" t="s">
        <v>706</v>
      </c>
      <c r="I1268" s="129"/>
      <c r="J1268" s="129"/>
      <c r="K1268" s="13">
        <v>700000</v>
      </c>
      <c r="L1268" s="114" t="s">
        <v>24</v>
      </c>
      <c r="M1268" s="114" t="s">
        <v>45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>x</v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hidden="1" customHeight="1">
      <c r="A1269" s="304" t="str">
        <f>IF(B1269&lt;&gt;"",IF(AND(B1269&gt;=_TM1,B1269&lt;=_TM2,OR(TH!L1269="1111",TH!M1269="1111")),TH!D1269,""),"")</f>
        <v/>
      </c>
      <c r="B1269" s="11">
        <f t="shared" si="108"/>
        <v>6</v>
      </c>
      <c r="C1269" s="111">
        <f t="shared" si="109"/>
        <v>42524</v>
      </c>
      <c r="D1269" s="111" t="s">
        <v>711</v>
      </c>
      <c r="E1269" s="106">
        <v>42524</v>
      </c>
      <c r="F1269" s="112" t="s">
        <v>713</v>
      </c>
      <c r="G1269" s="310" t="s">
        <v>705</v>
      </c>
      <c r="H1269" s="113" t="s">
        <v>306</v>
      </c>
      <c r="I1269" s="129"/>
      <c r="J1269" s="129"/>
      <c r="K1269" s="13">
        <f>1101584-11000</f>
        <v>1090584</v>
      </c>
      <c r="L1269" s="114" t="s">
        <v>8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hidden="1" customHeight="1">
      <c r="A1270" s="304" t="str">
        <f>IF(B1270&lt;&gt;"",IF(AND(B1270&gt;=_TM1,B1270&lt;=_TM2,OR(TH!L1270="1111",TH!M1270="1111")),TH!D1270,""),"")</f>
        <v/>
      </c>
      <c r="B1270" s="11">
        <f t="shared" si="108"/>
        <v>6</v>
      </c>
      <c r="C1270" s="111">
        <f t="shared" si="109"/>
        <v>42524</v>
      </c>
      <c r="D1270" s="111" t="s">
        <v>711</v>
      </c>
      <c r="E1270" s="106">
        <v>42524</v>
      </c>
      <c r="F1270" s="112" t="s">
        <v>761</v>
      </c>
      <c r="G1270" s="310" t="s">
        <v>705</v>
      </c>
      <c r="H1270" s="113"/>
      <c r="I1270" s="129"/>
      <c r="J1270" s="129"/>
      <c r="K1270" s="13">
        <v>11000</v>
      </c>
      <c r="L1270" s="114" t="s">
        <v>81</v>
      </c>
      <c r="M1270" s="114" t="s">
        <v>24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/>
      <c r="AA1270" s="198"/>
    </row>
    <row r="1271" spans="1:29" ht="15.75" hidden="1" customHeight="1">
      <c r="A1271" s="304" t="str">
        <f>IF(B1271&lt;&gt;"",IF(AND(B1271&gt;=_TM1,B1271&lt;=_TM2,OR(TH!L1271="1111",TH!M1271="1111")),TH!D1271,""),"")</f>
        <v/>
      </c>
      <c r="B1271" s="11">
        <f t="shared" si="108"/>
        <v>6</v>
      </c>
      <c r="C1271" s="106">
        <f t="shared" si="109"/>
        <v>42525</v>
      </c>
      <c r="D1271" s="12" t="s">
        <v>1522</v>
      </c>
      <c r="E1271" s="106">
        <v>42525</v>
      </c>
      <c r="F1271" s="274" t="s">
        <v>1164</v>
      </c>
      <c r="G1271" s="306" t="s">
        <v>309</v>
      </c>
      <c r="H1271" s="113" t="s">
        <v>306</v>
      </c>
      <c r="I1271" s="129">
        <v>34</v>
      </c>
      <c r="J1271" s="129">
        <v>29160</v>
      </c>
      <c r="K1271" s="201">
        <f>ROUND(I1271*J1271,0)</f>
        <v>991440</v>
      </c>
      <c r="L1271" s="202" t="s">
        <v>726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 t="str">
        <f>IF(VLOOKUP(F1271,NXT!$B$12:$B$973,1,0)=F1271,"","x")</f>
        <v/>
      </c>
      <c r="AC1271" s="198"/>
    </row>
    <row r="1272" spans="1:29" ht="15.75" hidden="1" customHeight="1">
      <c r="A1272" s="304" t="str">
        <f>IF(B1272&lt;&gt;"",IF(AND(B1272&gt;=_TM1,B1272&lt;=_TM2,OR(TH!L1272="1111",TH!M1272="1111")),TH!D1272,""),"")</f>
        <v/>
      </c>
      <c r="B1272" s="11">
        <f t="shared" si="108"/>
        <v>6</v>
      </c>
      <c r="C1272" s="106">
        <f t="shared" si="109"/>
        <v>42525</v>
      </c>
      <c r="D1272" s="12" t="s">
        <v>1522</v>
      </c>
      <c r="E1272" s="106">
        <v>42525</v>
      </c>
      <c r="F1272" s="110" t="s">
        <v>310</v>
      </c>
      <c r="G1272" s="306" t="s">
        <v>309</v>
      </c>
      <c r="H1272" s="113" t="s">
        <v>306</v>
      </c>
      <c r="I1272" s="129"/>
      <c r="J1272" s="129"/>
      <c r="K1272" s="201">
        <v>99144</v>
      </c>
      <c r="L1272" s="14" t="s">
        <v>9</v>
      </c>
      <c r="M1272" s="202" t="s">
        <v>8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/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2</v>
      </c>
      <c r="AA1272" s="198"/>
      <c r="AB1272" s="198"/>
      <c r="AC1272" s="198"/>
    </row>
    <row r="1273" spans="1:29" ht="15.75" hidden="1" customHeight="1">
      <c r="A1273" s="304" t="str">
        <f>IF(B1273&lt;&gt;"",IF(AND(B1273&gt;=_TM1,B1273&lt;=_TM2,OR(TH!L1273="1111",TH!M1273="1111")),TH!D1273,""),"")</f>
        <v/>
      </c>
      <c r="B1273" s="11">
        <f t="shared" si="108"/>
        <v>6</v>
      </c>
      <c r="C1273" s="111">
        <f t="shared" si="109"/>
        <v>42526</v>
      </c>
      <c r="D1273" s="111" t="s">
        <v>2159</v>
      </c>
      <c r="E1273" s="111">
        <v>42526</v>
      </c>
      <c r="F1273" s="112" t="s">
        <v>1581</v>
      </c>
      <c r="G1273" s="310" t="s">
        <v>1587</v>
      </c>
      <c r="H1273" s="113" t="s">
        <v>464</v>
      </c>
      <c r="I1273" s="129"/>
      <c r="J1273" s="129"/>
      <c r="K1273" s="13">
        <f>196373+308480+337327</f>
        <v>842180</v>
      </c>
      <c r="L1273" s="114" t="s">
        <v>239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hidden="1" customHeight="1">
      <c r="A1274" s="304" t="str">
        <f>IF(B1274&lt;&gt;"",IF(AND(B1274&gt;=_TM1,B1274&lt;=_TM2,OR(TH!L1274="1111",TH!M1274="1111")),TH!D1274,""),"")</f>
        <v/>
      </c>
      <c r="B1274" s="11">
        <f t="shared" si="108"/>
        <v>6</v>
      </c>
      <c r="C1274" s="111">
        <f t="shared" si="109"/>
        <v>42526</v>
      </c>
      <c r="D1274" s="111" t="s">
        <v>2159</v>
      </c>
      <c r="E1274" s="111">
        <v>42526</v>
      </c>
      <c r="F1274" s="112" t="s">
        <v>1578</v>
      </c>
      <c r="G1274" s="310" t="s">
        <v>1587</v>
      </c>
      <c r="H1274" s="113" t="s">
        <v>464</v>
      </c>
      <c r="I1274" s="129"/>
      <c r="J1274" s="129"/>
      <c r="K1274" s="13">
        <f>19637+30848+33733</f>
        <v>84218</v>
      </c>
      <c r="L1274" s="14" t="s">
        <v>9</v>
      </c>
      <c r="M1274" s="202" t="s">
        <v>45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>x</v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>
        <v>3</v>
      </c>
      <c r="AA1274" s="198"/>
    </row>
    <row r="1275" spans="1:29" ht="15.75" hidden="1" customHeight="1">
      <c r="A1275" s="304" t="str">
        <f>IF(B1275&lt;&gt;"",IF(AND(B1275&gt;=_TM1,B1275&lt;=_TM2,OR(TH!L1275="1111",TH!M1275="1111")),TH!D1275,""),"")</f>
        <v/>
      </c>
      <c r="B1275" s="11">
        <f t="shared" si="108"/>
        <v>6</v>
      </c>
      <c r="C1275" s="111">
        <f t="shared" si="109"/>
        <v>42527</v>
      </c>
      <c r="D1275" s="111" t="s">
        <v>1490</v>
      </c>
      <c r="E1275" s="111">
        <v>42527</v>
      </c>
      <c r="F1275" s="112" t="s">
        <v>790</v>
      </c>
      <c r="G1275" s="310" t="s">
        <v>602</v>
      </c>
      <c r="H1275" s="4" t="s">
        <v>603</v>
      </c>
      <c r="I1275" s="129">
        <v>2000</v>
      </c>
      <c r="J1275" s="129">
        <v>6749</v>
      </c>
      <c r="K1275" s="201">
        <f t="shared" ref="K1275:K1282" si="111">ROUND(I1275*J1275,0)</f>
        <v>13498000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ref="AA1275:AA1287" si="112">IF(VLOOKUP(H1275,DS_131,1,0)=H1275,"","x")</f>
        <v/>
      </c>
      <c r="AB1275" s="198"/>
      <c r="AC1275" s="198"/>
    </row>
    <row r="1276" spans="1:29" ht="15.75" hidden="1" customHeight="1">
      <c r="A1276" s="304" t="str">
        <f>IF(B1276&lt;&gt;"",IF(AND(B1276&gt;=_TM1,B1276&lt;=_TM2,OR(TH!L1276="1111",TH!M1276="1111")),TH!D1276,""),"")</f>
        <v/>
      </c>
      <c r="B1276" s="11">
        <f t="shared" si="108"/>
        <v>6</v>
      </c>
      <c r="C1276" s="111">
        <f t="shared" si="109"/>
        <v>42527</v>
      </c>
      <c r="D1276" s="111" t="s">
        <v>1490</v>
      </c>
      <c r="E1276" s="111">
        <v>42527</v>
      </c>
      <c r="F1276" s="110" t="s">
        <v>506</v>
      </c>
      <c r="G1276" s="310" t="s">
        <v>602</v>
      </c>
      <c r="H1276" s="4" t="s">
        <v>603</v>
      </c>
      <c r="I1276" s="129">
        <v>2050</v>
      </c>
      <c r="J1276" s="129">
        <v>5921</v>
      </c>
      <c r="K1276" s="201">
        <f t="shared" si="111"/>
        <v>12138050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2"/>
        <v/>
      </c>
      <c r="AC1276" s="198"/>
    </row>
    <row r="1277" spans="1:29" ht="15.75" hidden="1" customHeight="1">
      <c r="A1277" s="304" t="str">
        <f>IF(B1277&lt;&gt;"",IF(AND(B1277&gt;=_TM1,B1277&lt;=_TM2,OR(TH!L1277="1111",TH!M1277="1111")),TH!D1277,""),"")</f>
        <v/>
      </c>
      <c r="B1277" s="11">
        <f t="shared" si="108"/>
        <v>6</v>
      </c>
      <c r="C1277" s="111">
        <f t="shared" si="109"/>
        <v>42527</v>
      </c>
      <c r="D1277" s="111" t="s">
        <v>1490</v>
      </c>
      <c r="E1277" s="111">
        <v>42527</v>
      </c>
      <c r="F1277" s="110" t="s">
        <v>597</v>
      </c>
      <c r="G1277" s="310" t="s">
        <v>602</v>
      </c>
      <c r="H1277" s="4" t="s">
        <v>603</v>
      </c>
      <c r="I1277" s="129">
        <v>500</v>
      </c>
      <c r="J1277" s="129">
        <v>6918</v>
      </c>
      <c r="K1277" s="201">
        <f t="shared" si="111"/>
        <v>3459000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2"/>
        <v/>
      </c>
      <c r="AB1277" s="198"/>
      <c r="AC1277" s="198"/>
    </row>
    <row r="1278" spans="1:29" ht="15.75" hidden="1" customHeight="1">
      <c r="A1278" s="304" t="str">
        <f>IF(B1278&lt;&gt;"",IF(AND(B1278&gt;=_TM1,B1278&lt;=_TM2,OR(TH!L1278="1111",TH!M1278="1111")),TH!D1278,""),"")</f>
        <v/>
      </c>
      <c r="B1278" s="11">
        <f t="shared" si="108"/>
        <v>6</v>
      </c>
      <c r="C1278" s="111">
        <f t="shared" si="109"/>
        <v>42527</v>
      </c>
      <c r="D1278" s="111" t="s">
        <v>1490</v>
      </c>
      <c r="E1278" s="111">
        <v>42527</v>
      </c>
      <c r="F1278" s="110" t="s">
        <v>831</v>
      </c>
      <c r="G1278" s="310" t="s">
        <v>602</v>
      </c>
      <c r="H1278" s="4" t="s">
        <v>603</v>
      </c>
      <c r="I1278" s="129">
        <v>500</v>
      </c>
      <c r="J1278" s="129">
        <v>6330</v>
      </c>
      <c r="K1278" s="201">
        <f t="shared" si="111"/>
        <v>3165000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2"/>
        <v/>
      </c>
      <c r="AC1278" s="198"/>
    </row>
    <row r="1279" spans="1:29" ht="15.75" hidden="1" customHeight="1">
      <c r="A1279" s="304" t="str">
        <f>IF(B1279&lt;&gt;"",IF(AND(B1279&gt;=_TM1,B1279&lt;=_TM2,OR(TH!L1279="1111",TH!M1279="1111")),TH!D1279,""),"")</f>
        <v/>
      </c>
      <c r="B1279" s="11">
        <f t="shared" si="108"/>
        <v>6</v>
      </c>
      <c r="C1279" s="111">
        <f t="shared" si="109"/>
        <v>42527</v>
      </c>
      <c r="D1279" s="111" t="s">
        <v>1490</v>
      </c>
      <c r="E1279" s="111">
        <v>42527</v>
      </c>
      <c r="F1279" s="110" t="s">
        <v>598</v>
      </c>
      <c r="G1279" s="310" t="s">
        <v>602</v>
      </c>
      <c r="H1279" s="4" t="s">
        <v>603</v>
      </c>
      <c r="I1279" s="129">
        <v>500</v>
      </c>
      <c r="J1279" s="129">
        <v>6708</v>
      </c>
      <c r="K1279" s="201">
        <f t="shared" si="111"/>
        <v>3354000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2"/>
        <v/>
      </c>
      <c r="AB1279" s="198"/>
      <c r="AC1279" s="198"/>
    </row>
    <row r="1280" spans="1:29" ht="15.75" hidden="1" customHeight="1">
      <c r="A1280" s="304" t="str">
        <f>IF(B1280&lt;&gt;"",IF(AND(B1280&gt;=_TM1,B1280&lt;=_TM2,OR(TH!L1280="1111",TH!M1280="1111")),TH!D1280,""),"")</f>
        <v/>
      </c>
      <c r="B1280" s="11">
        <f t="shared" si="108"/>
        <v>6</v>
      </c>
      <c r="C1280" s="111">
        <f t="shared" si="109"/>
        <v>42527</v>
      </c>
      <c r="D1280" s="111" t="s">
        <v>1490</v>
      </c>
      <c r="E1280" s="111">
        <v>42527</v>
      </c>
      <c r="F1280" s="110" t="s">
        <v>599</v>
      </c>
      <c r="G1280" s="310" t="s">
        <v>602</v>
      </c>
      <c r="H1280" s="4" t="s">
        <v>603</v>
      </c>
      <c r="I1280" s="129">
        <v>1050</v>
      </c>
      <c r="J1280" s="129">
        <v>4464</v>
      </c>
      <c r="K1280" s="201">
        <f t="shared" si="111"/>
        <v>4687200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2"/>
        <v/>
      </c>
      <c r="AB1280" s="198"/>
      <c r="AC1280" s="198"/>
    </row>
    <row r="1281" spans="1:29" ht="15.75" hidden="1" customHeight="1">
      <c r="A1281" s="304" t="str">
        <f>IF(B1281&lt;&gt;"",IF(AND(B1281&gt;=_TM1,B1281&lt;=_TM2,OR(TH!L1281="1111",TH!M1281="1111")),TH!D1281,""),"")</f>
        <v/>
      </c>
      <c r="B1281" s="11">
        <f t="shared" si="108"/>
        <v>6</v>
      </c>
      <c r="C1281" s="111">
        <f t="shared" si="109"/>
        <v>42527</v>
      </c>
      <c r="D1281" s="111" t="s">
        <v>1490</v>
      </c>
      <c r="E1281" s="111">
        <v>42527</v>
      </c>
      <c r="F1281" s="110" t="s">
        <v>600</v>
      </c>
      <c r="G1281" s="310" t="s">
        <v>602</v>
      </c>
      <c r="H1281" s="4" t="s">
        <v>603</v>
      </c>
      <c r="I1281" s="129">
        <v>500</v>
      </c>
      <c r="J1281" s="129">
        <v>5069</v>
      </c>
      <c r="K1281" s="201">
        <f t="shared" si="111"/>
        <v>2534500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2"/>
        <v/>
      </c>
      <c r="AB1281" s="198"/>
      <c r="AC1281" s="198"/>
    </row>
    <row r="1282" spans="1:29" ht="15.75" hidden="1" customHeight="1">
      <c r="A1282" s="304" t="str">
        <f>IF(B1282&lt;&gt;"",IF(AND(B1282&gt;=_TM1,B1282&lt;=_TM2,OR(TH!L1282="1111",TH!M1282="1111")),TH!D1282,""),"")</f>
        <v/>
      </c>
      <c r="B1282" s="11">
        <f t="shared" si="108"/>
        <v>6</v>
      </c>
      <c r="C1282" s="111">
        <f t="shared" si="109"/>
        <v>42527</v>
      </c>
      <c r="D1282" s="111" t="s">
        <v>1490</v>
      </c>
      <c r="E1282" s="111">
        <v>42527</v>
      </c>
      <c r="F1282" s="110" t="s">
        <v>601</v>
      </c>
      <c r="G1282" s="310" t="s">
        <v>602</v>
      </c>
      <c r="H1282" s="4" t="s">
        <v>603</v>
      </c>
      <c r="I1282" s="129">
        <v>141</v>
      </c>
      <c r="J1282" s="129">
        <v>6800</v>
      </c>
      <c r="K1282" s="201">
        <f t="shared" si="111"/>
        <v>958800</v>
      </c>
      <c r="L1282" s="114" t="s">
        <v>238</v>
      </c>
      <c r="M1282" s="114" t="s">
        <v>162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2"/>
        <v/>
      </c>
      <c r="AB1282" s="198"/>
      <c r="AC1282" s="198"/>
    </row>
    <row r="1283" spans="1:29" ht="15.75" hidden="1" customHeight="1">
      <c r="A1283" s="304" t="str">
        <f>IF(B1283&lt;&gt;"",IF(AND(B1283&gt;=_TM1,B1283&lt;=_TM2,OR(TH!L1283="1111",TH!M1283="1111")),TH!D1283,""),"")</f>
        <v/>
      </c>
      <c r="B1283" s="11">
        <f t="shared" si="108"/>
        <v>6</v>
      </c>
      <c r="C1283" s="111">
        <f t="shared" si="109"/>
        <v>42527</v>
      </c>
      <c r="D1283" s="111" t="s">
        <v>1490</v>
      </c>
      <c r="E1283" s="111">
        <v>42527</v>
      </c>
      <c r="F1283" s="110" t="s">
        <v>332</v>
      </c>
      <c r="G1283" s="310" t="s">
        <v>602</v>
      </c>
      <c r="H1283" s="4" t="s">
        <v>603</v>
      </c>
      <c r="I1283" s="129"/>
      <c r="J1283" s="129"/>
      <c r="K1283" s="201">
        <v>4379455</v>
      </c>
      <c r="L1283" s="114" t="s">
        <v>238</v>
      </c>
      <c r="M1283" s="114" t="s">
        <v>278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2"/>
        <v/>
      </c>
      <c r="AB1283" s="198"/>
      <c r="AC1283" s="198"/>
    </row>
    <row r="1284" spans="1:29" ht="15.75" hidden="1" customHeight="1">
      <c r="A1284" s="304" t="str">
        <f>IF(B1284&lt;&gt;"",IF(AND(B1284&gt;=_TM1,B1284&lt;=_TM2,OR(TH!L1284="1111",TH!M1284="1111")),TH!D1284,""),"")</f>
        <v/>
      </c>
      <c r="B1284" s="11">
        <f t="shared" si="108"/>
        <v>6</v>
      </c>
      <c r="C1284" s="111">
        <f t="shared" si="109"/>
        <v>42527</v>
      </c>
      <c r="D1284" s="111" t="s">
        <v>1491</v>
      </c>
      <c r="E1284" s="111">
        <v>42527</v>
      </c>
      <c r="F1284" s="110" t="s">
        <v>605</v>
      </c>
      <c r="G1284" s="310" t="s">
        <v>604</v>
      </c>
      <c r="H1284" s="113" t="s">
        <v>505</v>
      </c>
      <c r="I1284" s="129">
        <v>35</v>
      </c>
      <c r="J1284" s="129">
        <v>42858</v>
      </c>
      <c r="K1284" s="201">
        <f>ROUND(I1284*J1284,0)</f>
        <v>1500030</v>
      </c>
      <c r="L1284" s="114" t="s">
        <v>238</v>
      </c>
      <c r="M1284" s="114" t="s">
        <v>162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2"/>
        <v/>
      </c>
      <c r="AB1284" s="198"/>
      <c r="AC1284" s="198"/>
    </row>
    <row r="1285" spans="1:29" ht="15.75" hidden="1" customHeight="1">
      <c r="A1285" s="304" t="str">
        <f>IF(B1285&lt;&gt;"",IF(AND(B1285&gt;=_TM1,B1285&lt;=_TM2,OR(TH!L1285="1111",TH!M1285="1111")),TH!D1285,""),"")</f>
        <v/>
      </c>
      <c r="B1285" s="11">
        <f t="shared" si="108"/>
        <v>6</v>
      </c>
      <c r="C1285" s="111">
        <f t="shared" si="109"/>
        <v>42527</v>
      </c>
      <c r="D1285" s="111" t="s">
        <v>1491</v>
      </c>
      <c r="E1285" s="111">
        <v>42527</v>
      </c>
      <c r="F1285" s="110" t="s">
        <v>332</v>
      </c>
      <c r="G1285" s="310" t="s">
        <v>604</v>
      </c>
      <c r="H1285" s="113" t="s">
        <v>505</v>
      </c>
      <c r="I1285" s="129"/>
      <c r="J1285" s="129"/>
      <c r="K1285" s="201">
        <v>150003</v>
      </c>
      <c r="L1285" s="114" t="s">
        <v>238</v>
      </c>
      <c r="M1285" s="114" t="s">
        <v>278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2"/>
        <v/>
      </c>
    </row>
    <row r="1286" spans="1:29" ht="15.75" hidden="1" customHeight="1">
      <c r="A1286" s="304" t="str">
        <f>IF(B1286&lt;&gt;"",IF(AND(B1286&gt;=_TM1,B1286&lt;=_TM2,OR(TH!L1286="1111",TH!M1286="1111")),TH!D1286,""),"")</f>
        <v/>
      </c>
      <c r="B1286" s="11">
        <f t="shared" si="108"/>
        <v>6</v>
      </c>
      <c r="C1286" s="111">
        <f t="shared" si="109"/>
        <v>42528</v>
      </c>
      <c r="D1286" s="111" t="s">
        <v>1492</v>
      </c>
      <c r="E1286" s="111">
        <v>42528</v>
      </c>
      <c r="F1286" s="112" t="s">
        <v>1090</v>
      </c>
      <c r="G1286" s="310" t="s">
        <v>606</v>
      </c>
      <c r="H1286" s="113" t="s">
        <v>499</v>
      </c>
      <c r="I1286" s="129">
        <v>1373</v>
      </c>
      <c r="J1286" s="129">
        <v>6650</v>
      </c>
      <c r="K1286" s="201">
        <f>ROUND(I1286*J1286,0)</f>
        <v>9130450</v>
      </c>
      <c r="L1286" s="114" t="s">
        <v>238</v>
      </c>
      <c r="M1286" s="114" t="s">
        <v>162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2"/>
        <v/>
      </c>
    </row>
    <row r="1287" spans="1:29" ht="15.75" hidden="1" customHeight="1">
      <c r="A1287" s="304" t="str">
        <f>IF(B1287&lt;&gt;"",IF(AND(B1287&gt;=_TM1,B1287&lt;=_TM2,OR(TH!L1287="1111",TH!M1287="1111")),TH!D1287,""),"")</f>
        <v/>
      </c>
      <c r="B1287" s="11">
        <f t="shared" si="108"/>
        <v>6</v>
      </c>
      <c r="C1287" s="111">
        <f t="shared" si="109"/>
        <v>42528</v>
      </c>
      <c r="D1287" s="111" t="s">
        <v>1492</v>
      </c>
      <c r="E1287" s="111">
        <v>42528</v>
      </c>
      <c r="F1287" s="110" t="s">
        <v>607</v>
      </c>
      <c r="G1287" s="310" t="s">
        <v>606</v>
      </c>
      <c r="H1287" s="113" t="s">
        <v>499</v>
      </c>
      <c r="I1287" s="129"/>
      <c r="J1287" s="129"/>
      <c r="K1287" s="201">
        <v>913045</v>
      </c>
      <c r="L1287" s="114" t="s">
        <v>238</v>
      </c>
      <c r="M1287" s="114" t="s">
        <v>278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 t="str">
        <f t="shared" si="112"/>
        <v/>
      </c>
    </row>
    <row r="1288" spans="1:29" ht="15.75" hidden="1" customHeight="1">
      <c r="A1288" s="304" t="str">
        <f>IF(B1288&lt;&gt;"",IF(AND(B1288&gt;=_TM1,B1288&lt;=_TM2,OR(TH!L1288="1111",TH!M1288="1111")),TH!D1288,""),"")</f>
        <v/>
      </c>
      <c r="B1288" s="11">
        <f t="shared" si="108"/>
        <v>6</v>
      </c>
      <c r="C1288" s="111">
        <f t="shared" si="109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95000000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hidden="1" customHeight="1">
      <c r="A1289" s="304" t="str">
        <f>IF(B1289&lt;&gt;"",IF(AND(B1289&gt;=_TM1,B1289&lt;=_TM2,OR(TH!L1289="1111",TH!M1289="1111")),TH!D1289,""),"")</f>
        <v/>
      </c>
      <c r="B1289" s="11">
        <f t="shared" si="108"/>
        <v>6</v>
      </c>
      <c r="C1289" s="111">
        <f t="shared" si="109"/>
        <v>42529</v>
      </c>
      <c r="D1289" s="111" t="s">
        <v>704</v>
      </c>
      <c r="E1289" s="106">
        <v>42529</v>
      </c>
      <c r="F1289" s="110" t="s">
        <v>708</v>
      </c>
      <c r="G1289" s="310" t="s">
        <v>705</v>
      </c>
      <c r="H1289" s="113" t="s">
        <v>531</v>
      </c>
      <c r="I1289" s="129"/>
      <c r="J1289" s="129"/>
      <c r="K1289" s="13">
        <v>94937000</v>
      </c>
      <c r="L1289" s="114" t="s">
        <v>24</v>
      </c>
      <c r="M1289" s="114" t="s">
        <v>238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/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  <c r="AA1289" s="198"/>
    </row>
    <row r="1290" spans="1:29" ht="15.75" hidden="1" customHeight="1">
      <c r="A1290" s="304" t="str">
        <f>IF(B1290&lt;&gt;"",IF(AND(B1290&gt;=_TM1,B1290&lt;=_TM2,OR(TH!L1290="1111",TH!M1290="1111")),TH!D1290,""),"")</f>
        <v/>
      </c>
      <c r="B1290" s="11">
        <f t="shared" si="108"/>
        <v>6</v>
      </c>
      <c r="C1290" s="111">
        <f t="shared" si="109"/>
        <v>42529</v>
      </c>
      <c r="D1290" s="111" t="s">
        <v>2140</v>
      </c>
      <c r="E1290" s="106">
        <v>42529</v>
      </c>
      <c r="F1290" s="112" t="s">
        <v>712</v>
      </c>
      <c r="G1290" s="310" t="s">
        <v>705</v>
      </c>
      <c r="H1290" s="4" t="s">
        <v>706</v>
      </c>
      <c r="I1290" s="129"/>
      <c r="J1290" s="129"/>
      <c r="K1290" s="13">
        <v>189900000</v>
      </c>
      <c r="L1290" s="114" t="s">
        <v>45</v>
      </c>
      <c r="M1290" s="114" t="s">
        <v>24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>x</v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</row>
    <row r="1291" spans="1:29" ht="15.75" hidden="1" customHeight="1">
      <c r="A1291" s="304" t="str">
        <f>IF(B1291&lt;&gt;"",IF(AND(B1291&gt;=_TM1,B1291&lt;=_TM2,OR(TH!L1291="1111",TH!M1291="1111")),TH!D1291,""),"")</f>
        <v/>
      </c>
      <c r="B1291" s="11">
        <f t="shared" si="108"/>
        <v>6</v>
      </c>
      <c r="C1291" s="111">
        <f t="shared" si="109"/>
        <v>42530</v>
      </c>
      <c r="D1291" s="111" t="s">
        <v>1493</v>
      </c>
      <c r="E1291" s="111">
        <v>42530</v>
      </c>
      <c r="F1291" s="110" t="s">
        <v>610</v>
      </c>
      <c r="G1291" s="310" t="s">
        <v>609</v>
      </c>
      <c r="H1291" s="4" t="s">
        <v>608</v>
      </c>
      <c r="I1291" s="129">
        <v>200</v>
      </c>
      <c r="J1291" s="129">
        <v>8200</v>
      </c>
      <c r="K1291" s="201">
        <f>ROUND(I1291*J1291,0)</f>
        <v>1640000</v>
      </c>
      <c r="L1291" s="114" t="s">
        <v>238</v>
      </c>
      <c r="M1291" s="114" t="s">
        <v>162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hidden="1" customHeight="1">
      <c r="A1292" s="304" t="str">
        <f>IF(B1292&lt;&gt;"",IF(AND(B1292&gt;=_TM1,B1292&lt;=_TM2,OR(TH!L1292="1111",TH!M1292="1111")),TH!D1292,""),"")</f>
        <v/>
      </c>
      <c r="B1292" s="11">
        <f t="shared" si="108"/>
        <v>6</v>
      </c>
      <c r="C1292" s="111">
        <f t="shared" si="109"/>
        <v>42530</v>
      </c>
      <c r="D1292" s="111" t="s">
        <v>1493</v>
      </c>
      <c r="E1292" s="111">
        <v>42530</v>
      </c>
      <c r="F1292" s="110" t="s">
        <v>607</v>
      </c>
      <c r="G1292" s="310" t="s">
        <v>609</v>
      </c>
      <c r="H1292" s="4" t="s">
        <v>608</v>
      </c>
      <c r="I1292" s="129"/>
      <c r="J1292" s="129"/>
      <c r="K1292" s="201">
        <v>164000</v>
      </c>
      <c r="L1292" s="114" t="s">
        <v>238</v>
      </c>
      <c r="M1292" s="114" t="s">
        <v>278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/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hidden="1" customHeight="1">
      <c r="A1293" s="304" t="str">
        <f>IF(B1293&lt;&gt;"",IF(AND(B1293&gt;=_TM1,B1293&lt;=_TM2,OR(TH!L1293="1111",TH!M1293="1111")),TH!D1293,""),"")</f>
        <v/>
      </c>
      <c r="B1293" s="11">
        <f t="shared" si="108"/>
        <v>6</v>
      </c>
      <c r="C1293" s="111">
        <f t="shared" si="109"/>
        <v>42530</v>
      </c>
      <c r="D1293" s="111" t="s">
        <v>2141</v>
      </c>
      <c r="E1293" s="111">
        <v>42530</v>
      </c>
      <c r="F1293" s="110" t="s">
        <v>708</v>
      </c>
      <c r="G1293" s="310" t="s">
        <v>609</v>
      </c>
      <c r="H1293" s="4" t="s">
        <v>608</v>
      </c>
      <c r="I1293" s="129"/>
      <c r="J1293" s="129"/>
      <c r="K1293" s="201">
        <v>1804000</v>
      </c>
      <c r="L1293" s="114" t="s">
        <v>45</v>
      </c>
      <c r="M1293" s="114" t="s">
        <v>238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>x</v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/>
      <c r="AA1293" s="198" t="str">
        <f>IF(VLOOKUP(H1293,DS_131,1,0)=H1293,"","x")</f>
        <v/>
      </c>
    </row>
    <row r="1294" spans="1:29" ht="15.75" hidden="1" customHeight="1">
      <c r="A1294" s="304" t="str">
        <f>IF(B1294&lt;&gt;"",IF(AND(B1294&gt;=_TM1,B1294&lt;=_TM2,OR(TH!L1294="1111",TH!M1294="1111")),TH!D1294,""),"")</f>
        <v/>
      </c>
      <c r="B1294" s="11">
        <f t="shared" si="108"/>
        <v>6</v>
      </c>
      <c r="C1294" s="111">
        <f t="shared" si="109"/>
        <v>42531</v>
      </c>
      <c r="D1294" s="12" t="s">
        <v>1523</v>
      </c>
      <c r="E1294" s="111">
        <v>42531</v>
      </c>
      <c r="F1294" s="112" t="s">
        <v>525</v>
      </c>
      <c r="G1294" s="310" t="s">
        <v>968</v>
      </c>
      <c r="H1294" s="113" t="s">
        <v>316</v>
      </c>
      <c r="I1294" s="129">
        <v>27</v>
      </c>
      <c r="J1294" s="129">
        <v>4285</v>
      </c>
      <c r="K1294" s="201">
        <f t="shared" ref="K1294:K1309" si="113">ROUND(I1294*J1294,0)</f>
        <v>115695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hidden="1" customHeight="1">
      <c r="A1295" s="304" t="str">
        <f>IF(B1295&lt;&gt;"",IF(AND(B1295&gt;=_TM1,B1295&lt;=_TM2,OR(TH!L1295="1111",TH!M1295="1111")),TH!D1295,""),"")</f>
        <v/>
      </c>
      <c r="B1295" s="11">
        <f t="shared" si="108"/>
        <v>6</v>
      </c>
      <c r="C1295" s="111">
        <f t="shared" si="109"/>
        <v>42531</v>
      </c>
      <c r="D1295" s="12" t="s">
        <v>1523</v>
      </c>
      <c r="E1295" s="111">
        <v>42531</v>
      </c>
      <c r="F1295" s="112" t="s">
        <v>559</v>
      </c>
      <c r="G1295" s="310" t="s">
        <v>968</v>
      </c>
      <c r="H1295" s="113" t="s">
        <v>316</v>
      </c>
      <c r="I1295" s="129">
        <v>100</v>
      </c>
      <c r="J1295" s="129">
        <v>4593</v>
      </c>
      <c r="K1295" s="201">
        <f t="shared" si="113"/>
        <v>459300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hidden="1" customHeight="1">
      <c r="A1296" s="304" t="str">
        <f>IF(B1296&lt;&gt;"",IF(AND(B1296&gt;=_TM1,B1296&lt;=_TM2,OR(TH!L1296="1111",TH!M1296="1111")),TH!D1296,""),"")</f>
        <v/>
      </c>
      <c r="B1296" s="11">
        <f t="shared" si="108"/>
        <v>6</v>
      </c>
      <c r="C1296" s="111">
        <f t="shared" si="109"/>
        <v>42531</v>
      </c>
      <c r="D1296" s="12" t="s">
        <v>1523</v>
      </c>
      <c r="E1296" s="111">
        <v>42531</v>
      </c>
      <c r="F1296" s="112" t="s">
        <v>1177</v>
      </c>
      <c r="G1296" s="310" t="s">
        <v>968</v>
      </c>
      <c r="H1296" s="113" t="s">
        <v>316</v>
      </c>
      <c r="I1296" s="129">
        <v>5000</v>
      </c>
      <c r="J1296" s="129">
        <v>4250</v>
      </c>
      <c r="K1296" s="201">
        <f t="shared" si="113"/>
        <v>21250000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hidden="1" customHeight="1">
      <c r="A1297" s="304" t="str">
        <f>IF(B1297&lt;&gt;"",IF(AND(B1297&gt;=_TM1,B1297&lt;=_TM2,OR(TH!L1297="1111",TH!M1297="1111")),TH!D1297,""),"")</f>
        <v/>
      </c>
      <c r="B1297" s="11">
        <f t="shared" si="108"/>
        <v>6</v>
      </c>
      <c r="C1297" s="111">
        <f t="shared" si="109"/>
        <v>42531</v>
      </c>
      <c r="D1297" s="12" t="s">
        <v>1523</v>
      </c>
      <c r="E1297" s="111">
        <v>42531</v>
      </c>
      <c r="F1297" s="112" t="s">
        <v>623</v>
      </c>
      <c r="G1297" s="310" t="s">
        <v>968</v>
      </c>
      <c r="H1297" s="113" t="s">
        <v>316</v>
      </c>
      <c r="I1297" s="129">
        <v>1000</v>
      </c>
      <c r="J1297" s="129">
        <v>768</v>
      </c>
      <c r="K1297" s="201">
        <f t="shared" si="113"/>
        <v>768000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hidden="1" customHeight="1">
      <c r="A1298" s="304" t="str">
        <f>IF(B1298&lt;&gt;"",IF(AND(B1298&gt;=_TM1,B1298&lt;=_TM2,OR(TH!L1298="1111",TH!M1298="1111")),TH!D1298,""),"")</f>
        <v/>
      </c>
      <c r="B1298" s="11">
        <f t="shared" si="108"/>
        <v>6</v>
      </c>
      <c r="C1298" s="111">
        <f t="shared" si="109"/>
        <v>42531</v>
      </c>
      <c r="D1298" s="12" t="s">
        <v>1523</v>
      </c>
      <c r="E1298" s="111">
        <v>42531</v>
      </c>
      <c r="F1298" s="112" t="s">
        <v>533</v>
      </c>
      <c r="G1298" s="310" t="s">
        <v>968</v>
      </c>
      <c r="H1298" s="113" t="s">
        <v>316</v>
      </c>
      <c r="I1298" s="129">
        <v>210</v>
      </c>
      <c r="J1298" s="129">
        <v>83133</v>
      </c>
      <c r="K1298" s="201">
        <f t="shared" si="113"/>
        <v>17457930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hidden="1" customHeight="1">
      <c r="A1299" s="304" t="str">
        <f>IF(B1299&lt;&gt;"",IF(AND(B1299&gt;=_TM1,B1299&lt;=_TM2,OR(TH!L1299="1111",TH!M1299="1111")),TH!D1299,""),"")</f>
        <v/>
      </c>
      <c r="B1299" s="11">
        <f t="shared" si="108"/>
        <v>6</v>
      </c>
      <c r="C1299" s="111">
        <f t="shared" si="109"/>
        <v>42531</v>
      </c>
      <c r="D1299" s="12" t="s">
        <v>1523</v>
      </c>
      <c r="E1299" s="111">
        <v>42531</v>
      </c>
      <c r="F1299" s="112" t="s">
        <v>552</v>
      </c>
      <c r="G1299" s="310" t="s">
        <v>968</v>
      </c>
      <c r="H1299" s="113" t="s">
        <v>316</v>
      </c>
      <c r="I1299" s="129">
        <v>10</v>
      </c>
      <c r="J1299" s="129">
        <v>55421</v>
      </c>
      <c r="K1299" s="201">
        <f t="shared" si="113"/>
        <v>554210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hidden="1" customHeight="1">
      <c r="A1300" s="304" t="str">
        <f>IF(B1300&lt;&gt;"",IF(AND(B1300&gt;=_TM1,B1300&lt;=_TM2,OR(TH!L1300="1111",TH!M1300="1111")),TH!D1300,""),"")</f>
        <v/>
      </c>
      <c r="B1300" s="11">
        <f t="shared" si="108"/>
        <v>6</v>
      </c>
      <c r="C1300" s="111">
        <f t="shared" si="109"/>
        <v>42531</v>
      </c>
      <c r="D1300" s="12" t="s">
        <v>1523</v>
      </c>
      <c r="E1300" s="111">
        <v>42531</v>
      </c>
      <c r="F1300" s="112" t="s">
        <v>624</v>
      </c>
      <c r="G1300" s="310" t="s">
        <v>968</v>
      </c>
      <c r="H1300" s="113" t="s">
        <v>316</v>
      </c>
      <c r="I1300" s="129">
        <v>26</v>
      </c>
      <c r="J1300" s="129">
        <v>33433</v>
      </c>
      <c r="K1300" s="201">
        <f t="shared" si="113"/>
        <v>869258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hidden="1" customHeight="1">
      <c r="A1301" s="304" t="str">
        <f>IF(B1301&lt;&gt;"",IF(AND(B1301&gt;=_TM1,B1301&lt;=_TM2,OR(TH!L1301="1111",TH!M1301="1111")),TH!D1301,""),"")</f>
        <v/>
      </c>
      <c r="B1301" s="11">
        <f t="shared" si="108"/>
        <v>6</v>
      </c>
      <c r="C1301" s="111">
        <f t="shared" si="109"/>
        <v>42531</v>
      </c>
      <c r="D1301" s="12" t="s">
        <v>1523</v>
      </c>
      <c r="E1301" s="111">
        <v>42531</v>
      </c>
      <c r="F1301" s="112" t="s">
        <v>625</v>
      </c>
      <c r="G1301" s="310" t="s">
        <v>968</v>
      </c>
      <c r="H1301" s="113" t="s">
        <v>316</v>
      </c>
      <c r="I1301" s="129">
        <v>14</v>
      </c>
      <c r="J1301" s="129">
        <v>51829</v>
      </c>
      <c r="K1301" s="201">
        <f t="shared" si="113"/>
        <v>725606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hidden="1" customHeight="1">
      <c r="A1302" s="304" t="str">
        <f>IF(B1302&lt;&gt;"",IF(AND(B1302&gt;=_TM1,B1302&lt;=_TM2,OR(TH!L1302="1111",TH!M1302="1111")),TH!D1302,""),"")</f>
        <v/>
      </c>
      <c r="B1302" s="11">
        <f t="shared" si="108"/>
        <v>6</v>
      </c>
      <c r="C1302" s="111">
        <f t="shared" si="109"/>
        <v>42531</v>
      </c>
      <c r="D1302" s="12" t="s">
        <v>1523</v>
      </c>
      <c r="E1302" s="111">
        <v>42531</v>
      </c>
      <c r="F1302" s="112" t="s">
        <v>626</v>
      </c>
      <c r="G1302" s="310" t="s">
        <v>968</v>
      </c>
      <c r="H1302" s="113" t="s">
        <v>316</v>
      </c>
      <c r="I1302" s="129">
        <v>10</v>
      </c>
      <c r="J1302" s="129">
        <v>58227</v>
      </c>
      <c r="K1302" s="201">
        <f t="shared" si="113"/>
        <v>582270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hidden="1" customHeight="1">
      <c r="A1303" s="304" t="str">
        <f>IF(B1303&lt;&gt;"",IF(AND(B1303&gt;=_TM1,B1303&lt;=_TM2,OR(TH!L1303="1111",TH!M1303="1111")),TH!D1303,""),"")</f>
        <v/>
      </c>
      <c r="B1303" s="11">
        <f t="shared" si="108"/>
        <v>6</v>
      </c>
      <c r="C1303" s="111">
        <f t="shared" si="109"/>
        <v>42531</v>
      </c>
      <c r="D1303" s="12" t="s">
        <v>1523</v>
      </c>
      <c r="E1303" s="111">
        <v>42531</v>
      </c>
      <c r="F1303" s="112" t="s">
        <v>627</v>
      </c>
      <c r="G1303" s="310" t="s">
        <v>968</v>
      </c>
      <c r="H1303" s="113" t="s">
        <v>316</v>
      </c>
      <c r="I1303" s="129">
        <v>32</v>
      </c>
      <c r="J1303" s="129">
        <v>40805</v>
      </c>
      <c r="K1303" s="201">
        <f t="shared" si="113"/>
        <v>1305760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hidden="1" customHeight="1">
      <c r="A1304" s="304" t="str">
        <f>IF(B1304&lt;&gt;"",IF(AND(B1304&gt;=_TM1,B1304&lt;=_TM2,OR(TH!L1304="1111",TH!M1304="1111")),TH!D1304,""),"")</f>
        <v/>
      </c>
      <c r="B1304" s="11">
        <f t="shared" ref="B1304:B1368" si="114">IF(C1304&lt;&gt;"",MONTH(C1304),"")</f>
        <v>6</v>
      </c>
      <c r="C1304" s="111">
        <f t="shared" ref="C1304:C1368" si="115">E1304</f>
        <v>42531</v>
      </c>
      <c r="D1304" s="12" t="s">
        <v>1523</v>
      </c>
      <c r="E1304" s="111">
        <v>42531</v>
      </c>
      <c r="F1304" s="112" t="s">
        <v>628</v>
      </c>
      <c r="G1304" s="310" t="s">
        <v>968</v>
      </c>
      <c r="H1304" s="113" t="s">
        <v>316</v>
      </c>
      <c r="I1304" s="129">
        <v>2</v>
      </c>
      <c r="J1304" s="129">
        <v>42591</v>
      </c>
      <c r="K1304" s="201">
        <f t="shared" si="113"/>
        <v>85182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hidden="1" customHeight="1">
      <c r="A1305" s="304" t="str">
        <f>IF(B1305&lt;&gt;"",IF(AND(B1305&gt;=_TM1,B1305&lt;=_TM2,OR(TH!L1305="1111",TH!M1305="1111")),TH!D1305,""),"")</f>
        <v/>
      </c>
      <c r="B1305" s="11">
        <f t="shared" si="114"/>
        <v>6</v>
      </c>
      <c r="C1305" s="111">
        <f t="shared" si="115"/>
        <v>42531</v>
      </c>
      <c r="D1305" s="12" t="s">
        <v>1523</v>
      </c>
      <c r="E1305" s="111">
        <v>42531</v>
      </c>
      <c r="F1305" s="112" t="s">
        <v>629</v>
      </c>
      <c r="G1305" s="310" t="s">
        <v>968</v>
      </c>
      <c r="H1305" s="113" t="s">
        <v>316</v>
      </c>
      <c r="I1305" s="129">
        <v>32</v>
      </c>
      <c r="J1305" s="129">
        <v>40050</v>
      </c>
      <c r="K1305" s="201">
        <f t="shared" si="113"/>
        <v>1281600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hidden="1" customHeight="1">
      <c r="A1306" s="304" t="str">
        <f>IF(B1306&lt;&gt;"",IF(AND(B1306&gt;=_TM1,B1306&lt;=_TM2,OR(TH!L1306="1111",TH!M1306="1111")),TH!D1306,""),"")</f>
        <v/>
      </c>
      <c r="B1306" s="11">
        <f t="shared" si="114"/>
        <v>6</v>
      </c>
      <c r="C1306" s="111">
        <f t="shared" si="115"/>
        <v>42531</v>
      </c>
      <c r="D1306" s="12" t="s">
        <v>1524</v>
      </c>
      <c r="E1306" s="111">
        <v>42531</v>
      </c>
      <c r="F1306" s="112" t="s">
        <v>630</v>
      </c>
      <c r="G1306" s="310" t="s">
        <v>968</v>
      </c>
      <c r="H1306" s="113" t="s">
        <v>316</v>
      </c>
      <c r="I1306" s="129">
        <v>18</v>
      </c>
      <c r="J1306" s="129">
        <v>71461</v>
      </c>
      <c r="K1306" s="201">
        <f t="shared" si="113"/>
        <v>1286298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hidden="1" customHeight="1">
      <c r="A1307" s="304" t="str">
        <f>IF(B1307&lt;&gt;"",IF(AND(B1307&gt;=_TM1,B1307&lt;=_TM2,OR(TH!L1307="1111",TH!M1307="1111")),TH!D1307,""),"")</f>
        <v/>
      </c>
      <c r="B1307" s="11">
        <f t="shared" si="114"/>
        <v>6</v>
      </c>
      <c r="C1307" s="111">
        <f t="shared" si="115"/>
        <v>42531</v>
      </c>
      <c r="D1307" s="12" t="s">
        <v>1524</v>
      </c>
      <c r="E1307" s="111">
        <v>42531</v>
      </c>
      <c r="F1307" s="112" t="s">
        <v>631</v>
      </c>
      <c r="G1307" s="310" t="s">
        <v>968</v>
      </c>
      <c r="H1307" s="113" t="s">
        <v>316</v>
      </c>
      <c r="I1307" s="129">
        <v>19</v>
      </c>
      <c r="J1307" s="129">
        <v>51451</v>
      </c>
      <c r="K1307" s="201">
        <f t="shared" si="113"/>
        <v>977569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hidden="1" customHeight="1">
      <c r="A1308" s="304" t="str">
        <f>IF(B1308&lt;&gt;"",IF(AND(B1308&gt;=_TM1,B1308&lt;=_TM2,OR(TH!L1308="1111",TH!M1308="1111")),TH!D1308,""),"")</f>
        <v/>
      </c>
      <c r="B1308" s="11">
        <f t="shared" si="114"/>
        <v>6</v>
      </c>
      <c r="C1308" s="111">
        <f t="shared" si="115"/>
        <v>42531</v>
      </c>
      <c r="D1308" s="12" t="s">
        <v>1524</v>
      </c>
      <c r="E1308" s="111">
        <v>42531</v>
      </c>
      <c r="F1308" s="112" t="s">
        <v>632</v>
      </c>
      <c r="G1308" s="310" t="s">
        <v>968</v>
      </c>
      <c r="H1308" s="113" t="s">
        <v>316</v>
      </c>
      <c r="I1308" s="129">
        <v>38</v>
      </c>
      <c r="J1308" s="129">
        <v>67136</v>
      </c>
      <c r="K1308" s="201">
        <f t="shared" si="113"/>
        <v>2551168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hidden="1" customHeight="1">
      <c r="A1309" s="304" t="str">
        <f>IF(B1309&lt;&gt;"",IF(AND(B1309&gt;=_TM1,B1309&lt;=_TM2,OR(TH!L1309="1111",TH!M1309="1111")),TH!D1309,""),"")</f>
        <v/>
      </c>
      <c r="B1309" s="11">
        <f t="shared" si="114"/>
        <v>6</v>
      </c>
      <c r="C1309" s="111">
        <f t="shared" si="115"/>
        <v>42531</v>
      </c>
      <c r="D1309" s="12" t="s">
        <v>1524</v>
      </c>
      <c r="E1309" s="111">
        <v>42531</v>
      </c>
      <c r="F1309" s="112" t="s">
        <v>633</v>
      </c>
      <c r="G1309" s="310" t="s">
        <v>968</v>
      </c>
      <c r="H1309" s="113" t="s">
        <v>316</v>
      </c>
      <c r="I1309" s="129">
        <v>38</v>
      </c>
      <c r="J1309" s="129">
        <v>84346</v>
      </c>
      <c r="K1309" s="201">
        <f t="shared" si="113"/>
        <v>3205148</v>
      </c>
      <c r="L1309" s="202" t="s">
        <v>726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 t="str">
        <f>IF(VLOOKUP(F1309,NXT!$B$12:$B$973,1,0)=F1309,"","x")</f>
        <v/>
      </c>
    </row>
    <row r="1310" spans="1:27" ht="15.75" hidden="1" customHeight="1">
      <c r="A1310" s="304" t="str">
        <f>IF(B1310&lt;&gt;"",IF(AND(B1310&gt;=_TM1,B1310&lt;=_TM2,OR(TH!L1310="1111",TH!M1310="1111")),TH!D1310,""),"")</f>
        <v/>
      </c>
      <c r="B1310" s="11">
        <f t="shared" si="114"/>
        <v>6</v>
      </c>
      <c r="C1310" s="111">
        <f t="shared" si="115"/>
        <v>42531</v>
      </c>
      <c r="D1310" s="12" t="s">
        <v>1524</v>
      </c>
      <c r="E1310" s="111">
        <v>42531</v>
      </c>
      <c r="F1310" s="112" t="s">
        <v>332</v>
      </c>
      <c r="G1310" s="310" t="s">
        <v>968</v>
      </c>
      <c r="H1310" s="113" t="s">
        <v>316</v>
      </c>
      <c r="I1310" s="129"/>
      <c r="J1310" s="129"/>
      <c r="K1310" s="201">
        <v>5347499</v>
      </c>
      <c r="L1310" s="14" t="s">
        <v>9</v>
      </c>
      <c r="M1310" s="202" t="s">
        <v>8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  <c r="AA1310" s="198"/>
    </row>
    <row r="1311" spans="1:27" ht="15.75" hidden="1" customHeight="1">
      <c r="A1311" s="304" t="str">
        <f>IF(B1311&lt;&gt;"",IF(AND(B1311&gt;=_TM1,B1311&lt;=_TM2,OR(TH!L1311="1111",TH!M1311="1111")),TH!D1311,""),"")</f>
        <v/>
      </c>
      <c r="B1311" s="11">
        <f t="shared" si="114"/>
        <v>6</v>
      </c>
      <c r="C1311" s="111">
        <f t="shared" si="115"/>
        <v>42532</v>
      </c>
      <c r="D1311" s="111" t="s">
        <v>711</v>
      </c>
      <c r="E1311" s="106">
        <v>42532</v>
      </c>
      <c r="F1311" s="112" t="s">
        <v>714</v>
      </c>
      <c r="G1311" s="310" t="s">
        <v>705</v>
      </c>
      <c r="H1311" s="4"/>
      <c r="I1311" s="129"/>
      <c r="J1311" s="129"/>
      <c r="K1311" s="13">
        <v>50000</v>
      </c>
      <c r="L1311" s="114" t="s">
        <v>81</v>
      </c>
      <c r="M1311" s="114" t="s">
        <v>24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>
        <v>2</v>
      </c>
    </row>
    <row r="1312" spans="1:27" ht="15.75" hidden="1" customHeight="1">
      <c r="A1312" s="304" t="str">
        <f>IF(B1312&lt;&gt;"",IF(AND(B1312&gt;=_TM1,B1312&lt;=_TM2,OR(TH!L1312="1111",TH!M1312="1111")),TH!D1312,""),"")</f>
        <v/>
      </c>
      <c r="B1312" s="11">
        <f>IF(C1312&lt;&gt;"",MONTH(C1312),"")</f>
        <v>6</v>
      </c>
      <c r="C1312" s="111">
        <f>E1312</f>
        <v>42532</v>
      </c>
      <c r="D1312" s="111" t="s">
        <v>711</v>
      </c>
      <c r="E1312" s="106">
        <v>42532</v>
      </c>
      <c r="F1312" s="112" t="s">
        <v>715</v>
      </c>
      <c r="G1312" s="310" t="s">
        <v>705</v>
      </c>
      <c r="H1312" s="4"/>
      <c r="I1312" s="129"/>
      <c r="J1312" s="129"/>
      <c r="K1312" s="13">
        <v>5000</v>
      </c>
      <c r="L1312" s="14" t="s">
        <v>9</v>
      </c>
      <c r="M1312" s="114" t="s">
        <v>24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>
        <v>2</v>
      </c>
    </row>
    <row r="1313" spans="1:29" ht="15.75" hidden="1" customHeight="1">
      <c r="A1313" s="304" t="str">
        <f>IF(B1313&lt;&gt;"",IF(AND(B1313&gt;=_TM1,B1313&lt;=_TM2,OR(TH!L1313="1111",TH!M1313="1111")),TH!D1313,""),"")</f>
        <v/>
      </c>
      <c r="B1313" s="11">
        <f t="shared" si="114"/>
        <v>6</v>
      </c>
      <c r="C1313" s="111">
        <f t="shared" si="115"/>
        <v>42532</v>
      </c>
      <c r="D1313" s="111" t="s">
        <v>1494</v>
      </c>
      <c r="E1313" s="111">
        <v>42532</v>
      </c>
      <c r="F1313" s="110" t="s">
        <v>613</v>
      </c>
      <c r="G1313" s="310" t="s">
        <v>611</v>
      </c>
      <c r="H1313" s="4" t="s">
        <v>612</v>
      </c>
      <c r="I1313" s="129">
        <v>54</v>
      </c>
      <c r="J1313" s="129">
        <v>17752</v>
      </c>
      <c r="K1313" s="201">
        <f t="shared" ref="K1313:K1320" si="116">ROUND(I1313*J1313,0)</f>
        <v>958608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ref="AA1313:AA1359" si="117">IF(VLOOKUP(H1313,DS_131,1,0)=H1313,"","x")</f>
        <v/>
      </c>
    </row>
    <row r="1314" spans="1:29" ht="15.75" hidden="1" customHeight="1">
      <c r="A1314" s="304" t="str">
        <f>IF(B1314&lt;&gt;"",IF(AND(B1314&gt;=_TM1,B1314&lt;=_TM2,OR(TH!L1314="1111",TH!M1314="1111")),TH!D1314,""),"")</f>
        <v/>
      </c>
      <c r="B1314" s="11">
        <f t="shared" si="114"/>
        <v>6</v>
      </c>
      <c r="C1314" s="111">
        <f t="shared" si="115"/>
        <v>42532</v>
      </c>
      <c r="D1314" s="111" t="s">
        <v>1494</v>
      </c>
      <c r="E1314" s="111">
        <v>42532</v>
      </c>
      <c r="F1314" s="110" t="s">
        <v>614</v>
      </c>
      <c r="G1314" s="310" t="s">
        <v>611</v>
      </c>
      <c r="H1314" s="4" t="s">
        <v>612</v>
      </c>
      <c r="I1314" s="129">
        <v>80</v>
      </c>
      <c r="J1314" s="129">
        <v>26970</v>
      </c>
      <c r="K1314" s="201">
        <f t="shared" si="116"/>
        <v>2157600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7"/>
        <v/>
      </c>
    </row>
    <row r="1315" spans="1:29" ht="15.75" hidden="1" customHeight="1">
      <c r="A1315" s="304" t="str">
        <f>IF(B1315&lt;&gt;"",IF(AND(B1315&gt;=_TM1,B1315&lt;=_TM2,OR(TH!L1315="1111",TH!M1315="1111")),TH!D1315,""),"")</f>
        <v/>
      </c>
      <c r="B1315" s="11">
        <f t="shared" si="114"/>
        <v>6</v>
      </c>
      <c r="C1315" s="111">
        <f t="shared" si="115"/>
        <v>42532</v>
      </c>
      <c r="D1315" s="111" t="s">
        <v>1494</v>
      </c>
      <c r="E1315" s="111">
        <v>42532</v>
      </c>
      <c r="F1315" s="110" t="s">
        <v>728</v>
      </c>
      <c r="G1315" s="310" t="s">
        <v>611</v>
      </c>
      <c r="H1315" s="4" t="s">
        <v>612</v>
      </c>
      <c r="I1315" s="129">
        <v>104</v>
      </c>
      <c r="J1315" s="129">
        <v>34280</v>
      </c>
      <c r="K1315" s="201">
        <f t="shared" si="116"/>
        <v>3565120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7"/>
        <v/>
      </c>
    </row>
    <row r="1316" spans="1:29" ht="15.75" hidden="1" customHeight="1">
      <c r="A1316" s="304" t="str">
        <f>IF(B1316&lt;&gt;"",IF(AND(B1316&gt;=_TM1,B1316&lt;=_TM2,OR(TH!L1316="1111",TH!M1316="1111")),TH!D1316,""),"")</f>
        <v/>
      </c>
      <c r="B1316" s="11">
        <f t="shared" si="114"/>
        <v>6</v>
      </c>
      <c r="C1316" s="111">
        <f t="shared" si="115"/>
        <v>42532</v>
      </c>
      <c r="D1316" s="111" t="s">
        <v>1494</v>
      </c>
      <c r="E1316" s="111">
        <v>42532</v>
      </c>
      <c r="F1316" s="110" t="s">
        <v>615</v>
      </c>
      <c r="G1316" s="310" t="s">
        <v>611</v>
      </c>
      <c r="H1316" s="4" t="s">
        <v>612</v>
      </c>
      <c r="I1316" s="129">
        <v>25</v>
      </c>
      <c r="J1316" s="129">
        <v>21250</v>
      </c>
      <c r="K1316" s="201">
        <f t="shared" si="116"/>
        <v>531250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7"/>
        <v/>
      </c>
    </row>
    <row r="1317" spans="1:29" ht="15.75" hidden="1" customHeight="1">
      <c r="A1317" s="304" t="str">
        <f>IF(B1317&lt;&gt;"",IF(AND(B1317&gt;=_TM1,B1317&lt;=_TM2,OR(TH!L1317="1111",TH!M1317="1111")),TH!D1317,""),"")</f>
        <v/>
      </c>
      <c r="B1317" s="11">
        <f t="shared" si="114"/>
        <v>6</v>
      </c>
      <c r="C1317" s="111">
        <f t="shared" si="115"/>
        <v>42532</v>
      </c>
      <c r="D1317" s="111" t="s">
        <v>1494</v>
      </c>
      <c r="E1317" s="111">
        <v>42532</v>
      </c>
      <c r="F1317" s="110" t="s">
        <v>617</v>
      </c>
      <c r="G1317" s="310" t="s">
        <v>611</v>
      </c>
      <c r="H1317" s="4" t="s">
        <v>612</v>
      </c>
      <c r="I1317" s="129">
        <v>22</v>
      </c>
      <c r="J1317" s="129">
        <v>17300</v>
      </c>
      <c r="K1317" s="201">
        <f t="shared" si="116"/>
        <v>380600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7"/>
        <v/>
      </c>
      <c r="AC1317" s="198"/>
    </row>
    <row r="1318" spans="1:29" ht="15.75" hidden="1" customHeight="1">
      <c r="A1318" s="304" t="str">
        <f>IF(B1318&lt;&gt;"",IF(AND(B1318&gt;=_TM1,B1318&lt;=_TM2,OR(TH!L1318="1111",TH!M1318="1111")),TH!D1318,""),"")</f>
        <v/>
      </c>
      <c r="B1318" s="11">
        <f t="shared" si="114"/>
        <v>6</v>
      </c>
      <c r="C1318" s="111">
        <f t="shared" si="115"/>
        <v>42532</v>
      </c>
      <c r="D1318" s="111" t="s">
        <v>1494</v>
      </c>
      <c r="E1318" s="111">
        <v>42532</v>
      </c>
      <c r="F1318" s="110" t="s">
        <v>616</v>
      </c>
      <c r="G1318" s="310" t="s">
        <v>611</v>
      </c>
      <c r="H1318" s="4" t="s">
        <v>612</v>
      </c>
      <c r="I1318" s="129">
        <v>14</v>
      </c>
      <c r="J1318" s="129">
        <v>39431</v>
      </c>
      <c r="K1318" s="201">
        <f t="shared" si="116"/>
        <v>552034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7"/>
        <v/>
      </c>
      <c r="AB1318" s="198"/>
      <c r="AC1318" s="198"/>
    </row>
    <row r="1319" spans="1:29" ht="15.75" hidden="1" customHeight="1">
      <c r="A1319" s="304" t="str">
        <f>IF(B1319&lt;&gt;"",IF(AND(B1319&gt;=_TM1,B1319&lt;=_TM2,OR(TH!L1319="1111",TH!M1319="1111")),TH!D1319,""),"")</f>
        <v/>
      </c>
      <c r="B1319" s="11">
        <f t="shared" si="114"/>
        <v>6</v>
      </c>
      <c r="C1319" s="111">
        <f t="shared" si="115"/>
        <v>42532</v>
      </c>
      <c r="D1319" s="111" t="s">
        <v>1494</v>
      </c>
      <c r="E1319" s="111">
        <v>42532</v>
      </c>
      <c r="F1319" s="110" t="s">
        <v>618</v>
      </c>
      <c r="G1319" s="310" t="s">
        <v>611</v>
      </c>
      <c r="H1319" s="4" t="s">
        <v>612</v>
      </c>
      <c r="I1319" s="130">
        <v>12</v>
      </c>
      <c r="J1319" s="130">
        <v>3286</v>
      </c>
      <c r="K1319" s="201">
        <f t="shared" si="116"/>
        <v>39432</v>
      </c>
      <c r="L1319" s="114" t="s">
        <v>238</v>
      </c>
      <c r="M1319" s="114" t="s">
        <v>162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7"/>
        <v/>
      </c>
      <c r="AB1319" s="198"/>
      <c r="AC1319" s="198"/>
    </row>
    <row r="1320" spans="1:29" ht="15.75" hidden="1" customHeight="1">
      <c r="A1320" s="304" t="str">
        <f>IF(B1320&lt;&gt;"",IF(AND(B1320&gt;=_TM1,B1320&lt;=_TM2,OR(TH!L1320="1111",TH!M1320="1111")),TH!D1320,""),"")</f>
        <v/>
      </c>
      <c r="B1320" s="11">
        <f t="shared" si="114"/>
        <v>6</v>
      </c>
      <c r="C1320" s="111">
        <f t="shared" si="115"/>
        <v>42532</v>
      </c>
      <c r="D1320" s="111" t="s">
        <v>1494</v>
      </c>
      <c r="E1320" s="111">
        <v>42532</v>
      </c>
      <c r="F1320" s="110" t="s">
        <v>619</v>
      </c>
      <c r="G1320" s="310" t="s">
        <v>611</v>
      </c>
      <c r="H1320" s="4" t="s">
        <v>612</v>
      </c>
      <c r="I1320" s="129">
        <v>86</v>
      </c>
      <c r="J1320" s="129">
        <v>4296</v>
      </c>
      <c r="K1320" s="201">
        <f t="shared" si="116"/>
        <v>369456</v>
      </c>
      <c r="L1320" s="114" t="s">
        <v>238</v>
      </c>
      <c r="M1320" s="114" t="s">
        <v>162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7"/>
        <v/>
      </c>
      <c r="AB1320" s="198"/>
      <c r="AC1320" s="198"/>
    </row>
    <row r="1321" spans="1:29" ht="15.75" hidden="1" customHeight="1">
      <c r="A1321" s="304" t="str">
        <f>IF(B1321&lt;&gt;"",IF(AND(B1321&gt;=_TM1,B1321&lt;=_TM2,OR(TH!L1321="1111",TH!M1321="1111")),TH!D1321,""),"")</f>
        <v/>
      </c>
      <c r="B1321" s="11">
        <f t="shared" si="114"/>
        <v>6</v>
      </c>
      <c r="C1321" s="111">
        <f t="shared" si="115"/>
        <v>42532</v>
      </c>
      <c r="D1321" s="111" t="s">
        <v>1494</v>
      </c>
      <c r="E1321" s="111">
        <v>42532</v>
      </c>
      <c r="F1321" s="110" t="s">
        <v>332</v>
      </c>
      <c r="G1321" s="310" t="s">
        <v>611</v>
      </c>
      <c r="H1321" s="4" t="s">
        <v>612</v>
      </c>
      <c r="I1321" s="129"/>
      <c r="J1321" s="129"/>
      <c r="K1321" s="201">
        <v>855410</v>
      </c>
      <c r="L1321" s="114" t="s">
        <v>238</v>
      </c>
      <c r="M1321" s="114" t="s">
        <v>278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7"/>
        <v/>
      </c>
      <c r="AC1321" s="198"/>
    </row>
    <row r="1322" spans="1:29" ht="15.75" hidden="1" customHeight="1">
      <c r="A1322" s="304" t="str">
        <f>IF(B1322&lt;&gt;"",IF(AND(B1322&gt;=_TM1,B1322&lt;=_TM2,OR(TH!L1322="1111",TH!M1322="1111")),TH!D1322,""),"")</f>
        <v/>
      </c>
      <c r="B1322" s="11">
        <f t="shared" si="114"/>
        <v>6</v>
      </c>
      <c r="C1322" s="111">
        <f t="shared" si="115"/>
        <v>42532</v>
      </c>
      <c r="D1322" s="111" t="s">
        <v>1698</v>
      </c>
      <c r="E1322" s="111">
        <v>42532</v>
      </c>
      <c r="F1322" s="112" t="s">
        <v>525</v>
      </c>
      <c r="G1322" s="310" t="s">
        <v>620</v>
      </c>
      <c r="H1322" s="4" t="s">
        <v>622</v>
      </c>
      <c r="I1322" s="129">
        <v>27</v>
      </c>
      <c r="J1322" s="129">
        <v>4464</v>
      </c>
      <c r="K1322" s="201">
        <f t="shared" ref="K1322:K1358" si="118">ROUND(I1322*J1322,0)</f>
        <v>120528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7"/>
        <v/>
      </c>
      <c r="AB1322" s="198"/>
      <c r="AC1322" s="198"/>
    </row>
    <row r="1323" spans="1:29" ht="15.75" hidden="1" customHeight="1">
      <c r="A1323" s="304" t="str">
        <f>IF(B1323&lt;&gt;"",IF(AND(B1323&gt;=_TM1,B1323&lt;=_TM2,OR(TH!L1323="1111",TH!M1323="1111")),TH!D1323,""),"")</f>
        <v/>
      </c>
      <c r="B1323" s="11">
        <f t="shared" si="114"/>
        <v>6</v>
      </c>
      <c r="C1323" s="111">
        <f t="shared" si="115"/>
        <v>42532</v>
      </c>
      <c r="D1323" s="111" t="s">
        <v>1698</v>
      </c>
      <c r="E1323" s="111">
        <v>42532</v>
      </c>
      <c r="F1323" s="110" t="s">
        <v>559</v>
      </c>
      <c r="G1323" s="310" t="s">
        <v>620</v>
      </c>
      <c r="H1323" s="4" t="s">
        <v>622</v>
      </c>
      <c r="I1323" s="129">
        <v>100</v>
      </c>
      <c r="J1323" s="129">
        <v>4785</v>
      </c>
      <c r="K1323" s="201">
        <f t="shared" si="118"/>
        <v>478500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7"/>
        <v/>
      </c>
      <c r="AC1323" s="198"/>
    </row>
    <row r="1324" spans="1:29" ht="15.75" hidden="1" customHeight="1">
      <c r="A1324" s="304" t="str">
        <f>IF(B1324&lt;&gt;"",IF(AND(B1324&gt;=_TM1,B1324&lt;=_TM2,OR(TH!L1324="1111",TH!M1324="1111")),TH!D1324,""),"")</f>
        <v/>
      </c>
      <c r="B1324" s="11">
        <f t="shared" si="114"/>
        <v>6</v>
      </c>
      <c r="C1324" s="111">
        <f t="shared" si="115"/>
        <v>42532</v>
      </c>
      <c r="D1324" s="111" t="s">
        <v>1698</v>
      </c>
      <c r="E1324" s="111">
        <v>42532</v>
      </c>
      <c r="F1324" s="112" t="s">
        <v>525</v>
      </c>
      <c r="G1324" s="310" t="s">
        <v>620</v>
      </c>
      <c r="H1324" s="4" t="s">
        <v>622</v>
      </c>
      <c r="I1324" s="129">
        <v>5000</v>
      </c>
      <c r="J1324" s="129">
        <v>4428</v>
      </c>
      <c r="K1324" s="201">
        <f t="shared" si="118"/>
        <v>22140000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7"/>
        <v/>
      </c>
      <c r="AB1324" s="198"/>
      <c r="AC1324" s="198"/>
    </row>
    <row r="1325" spans="1:29" ht="15.75" hidden="1" customHeight="1">
      <c r="A1325" s="304" t="str">
        <f>IF(B1325&lt;&gt;"",IF(AND(B1325&gt;=_TM1,B1325&lt;=_TM2,OR(TH!L1325="1111",TH!M1325="1111")),TH!D1325,""),"")</f>
        <v/>
      </c>
      <c r="B1325" s="11">
        <f t="shared" si="114"/>
        <v>6</v>
      </c>
      <c r="C1325" s="111">
        <f t="shared" si="115"/>
        <v>42532</v>
      </c>
      <c r="D1325" s="111" t="s">
        <v>1698</v>
      </c>
      <c r="E1325" s="111">
        <v>42532</v>
      </c>
      <c r="F1325" s="110" t="s">
        <v>623</v>
      </c>
      <c r="G1325" s="310" t="s">
        <v>620</v>
      </c>
      <c r="H1325" s="4" t="s">
        <v>622</v>
      </c>
      <c r="I1325" s="129">
        <v>1000</v>
      </c>
      <c r="J1325" s="129">
        <v>801</v>
      </c>
      <c r="K1325" s="201">
        <f t="shared" si="118"/>
        <v>801000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7"/>
        <v/>
      </c>
      <c r="AB1325" s="198"/>
      <c r="AC1325" s="198"/>
    </row>
    <row r="1326" spans="1:29" ht="15.75" hidden="1" customHeight="1">
      <c r="A1326" s="304" t="str">
        <f>IF(B1326&lt;&gt;"",IF(AND(B1326&gt;=_TM1,B1326&lt;=_TM2,OR(TH!L1326="1111",TH!M1326="1111")),TH!D1326,""),"")</f>
        <v/>
      </c>
      <c r="B1326" s="11">
        <f t="shared" si="114"/>
        <v>6</v>
      </c>
      <c r="C1326" s="111">
        <f t="shared" si="115"/>
        <v>42532</v>
      </c>
      <c r="D1326" s="111" t="s">
        <v>1698</v>
      </c>
      <c r="E1326" s="111">
        <v>42532</v>
      </c>
      <c r="F1326" s="110" t="s">
        <v>533</v>
      </c>
      <c r="G1326" s="310" t="s">
        <v>620</v>
      </c>
      <c r="H1326" s="4" t="s">
        <v>622</v>
      </c>
      <c r="I1326" s="129">
        <v>210</v>
      </c>
      <c r="J1326" s="129">
        <v>86597</v>
      </c>
      <c r="K1326" s="201">
        <f t="shared" si="118"/>
        <v>18185370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7"/>
        <v/>
      </c>
      <c r="AB1326" s="198"/>
      <c r="AC1326" s="198"/>
    </row>
    <row r="1327" spans="1:29" ht="15.75" hidden="1" customHeight="1">
      <c r="A1327" s="304" t="str">
        <f>IF(B1327&lt;&gt;"",IF(AND(B1327&gt;=_TM1,B1327&lt;=_TM2,OR(TH!L1327="1111",TH!M1327="1111")),TH!D1327,""),"")</f>
        <v/>
      </c>
      <c r="B1327" s="11">
        <f t="shared" si="114"/>
        <v>6</v>
      </c>
      <c r="C1327" s="111">
        <f t="shared" si="115"/>
        <v>42532</v>
      </c>
      <c r="D1327" s="111" t="s">
        <v>1698</v>
      </c>
      <c r="E1327" s="111">
        <v>42532</v>
      </c>
      <c r="F1327" s="110" t="s">
        <v>552</v>
      </c>
      <c r="G1327" s="310" t="s">
        <v>620</v>
      </c>
      <c r="H1327" s="4" t="s">
        <v>622</v>
      </c>
      <c r="I1327" s="129">
        <v>10</v>
      </c>
      <c r="J1327" s="129">
        <v>57731</v>
      </c>
      <c r="K1327" s="201">
        <f t="shared" si="118"/>
        <v>577310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7"/>
        <v/>
      </c>
      <c r="AB1327" s="198"/>
    </row>
    <row r="1328" spans="1:29" ht="15.75" hidden="1" customHeight="1">
      <c r="A1328" s="304" t="str">
        <f>IF(B1328&lt;&gt;"",IF(AND(B1328&gt;=_TM1,B1328&lt;=_TM2,OR(TH!L1328="1111",TH!M1328="1111")),TH!D1328,""),"")</f>
        <v/>
      </c>
      <c r="B1328" s="11">
        <f t="shared" si="114"/>
        <v>6</v>
      </c>
      <c r="C1328" s="111">
        <f t="shared" si="115"/>
        <v>42532</v>
      </c>
      <c r="D1328" s="111" t="s">
        <v>1698</v>
      </c>
      <c r="E1328" s="111">
        <v>42532</v>
      </c>
      <c r="F1328" s="110" t="s">
        <v>624</v>
      </c>
      <c r="G1328" s="310" t="s">
        <v>620</v>
      </c>
      <c r="H1328" s="4" t="s">
        <v>622</v>
      </c>
      <c r="I1328" s="129">
        <v>26</v>
      </c>
      <c r="J1328" s="129">
        <v>34826</v>
      </c>
      <c r="K1328" s="201">
        <f t="shared" si="118"/>
        <v>905476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7"/>
        <v/>
      </c>
      <c r="AB1328" s="198"/>
      <c r="AC1328" s="198"/>
    </row>
    <row r="1329" spans="1:29" ht="15.75" hidden="1" customHeight="1">
      <c r="A1329" s="304" t="str">
        <f>IF(B1329&lt;&gt;"",IF(AND(B1329&gt;=_TM1,B1329&lt;=_TM2,OR(TH!L1329="1111",TH!M1329="1111")),TH!D1329,""),"")</f>
        <v/>
      </c>
      <c r="B1329" s="11">
        <f t="shared" si="114"/>
        <v>6</v>
      </c>
      <c r="C1329" s="111">
        <f t="shared" si="115"/>
        <v>42532</v>
      </c>
      <c r="D1329" s="111" t="s">
        <v>1698</v>
      </c>
      <c r="E1329" s="111">
        <v>42532</v>
      </c>
      <c r="F1329" s="110" t="s">
        <v>625</v>
      </c>
      <c r="G1329" s="310" t="s">
        <v>620</v>
      </c>
      <c r="H1329" s="4" t="s">
        <v>622</v>
      </c>
      <c r="I1329" s="129">
        <v>14</v>
      </c>
      <c r="J1329" s="129">
        <v>53989</v>
      </c>
      <c r="K1329" s="201">
        <f t="shared" si="118"/>
        <v>755846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7"/>
        <v/>
      </c>
      <c r="AC1329" s="198"/>
    </row>
    <row r="1330" spans="1:29" ht="15.75" hidden="1" customHeight="1">
      <c r="A1330" s="304" t="str">
        <f>IF(B1330&lt;&gt;"",IF(AND(B1330&gt;=_TM1,B1330&lt;=_TM2,OR(TH!L1330="1111",TH!M1330="1111")),TH!D1330,""),"")</f>
        <v/>
      </c>
      <c r="B1330" s="11">
        <f t="shared" si="114"/>
        <v>6</v>
      </c>
      <c r="C1330" s="111">
        <f t="shared" si="115"/>
        <v>42532</v>
      </c>
      <c r="D1330" s="111" t="s">
        <v>1698</v>
      </c>
      <c r="E1330" s="111">
        <v>42532</v>
      </c>
      <c r="F1330" s="110" t="s">
        <v>626</v>
      </c>
      <c r="G1330" s="310" t="s">
        <v>620</v>
      </c>
      <c r="H1330" s="4" t="s">
        <v>622</v>
      </c>
      <c r="I1330" s="129">
        <v>10</v>
      </c>
      <c r="J1330" s="129">
        <v>60654</v>
      </c>
      <c r="K1330" s="201">
        <f t="shared" si="118"/>
        <v>606540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7"/>
        <v/>
      </c>
      <c r="AB1330" s="198"/>
      <c r="AC1330" s="198"/>
    </row>
    <row r="1331" spans="1:29" ht="15.75" hidden="1" customHeight="1">
      <c r="A1331" s="304" t="str">
        <f>IF(B1331&lt;&gt;"",IF(AND(B1331&gt;=_TM1,B1331&lt;=_TM2,OR(TH!L1331="1111",TH!M1331="1111")),TH!D1331,""),"")</f>
        <v/>
      </c>
      <c r="B1331" s="11">
        <f t="shared" si="114"/>
        <v>6</v>
      </c>
      <c r="C1331" s="111">
        <f t="shared" si="115"/>
        <v>42532</v>
      </c>
      <c r="D1331" s="111" t="s">
        <v>1698</v>
      </c>
      <c r="E1331" s="111">
        <v>42532</v>
      </c>
      <c r="F1331" s="110" t="s">
        <v>627</v>
      </c>
      <c r="G1331" s="310" t="s">
        <v>620</v>
      </c>
      <c r="H1331" s="4" t="s">
        <v>622</v>
      </c>
      <c r="I1331" s="129">
        <v>32</v>
      </c>
      <c r="J1331" s="129">
        <v>42506</v>
      </c>
      <c r="K1331" s="201">
        <f t="shared" si="118"/>
        <v>1360192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7"/>
        <v/>
      </c>
      <c r="AC1331" s="198"/>
    </row>
    <row r="1332" spans="1:29" ht="15.75" hidden="1" customHeight="1">
      <c r="A1332" s="304" t="str">
        <f>IF(B1332&lt;&gt;"",IF(AND(B1332&gt;=_TM1,B1332&lt;=_TM2,OR(TH!L1332="1111",TH!M1332="1111")),TH!D1332,""),"")</f>
        <v/>
      </c>
      <c r="B1332" s="11">
        <f t="shared" si="114"/>
        <v>6</v>
      </c>
      <c r="C1332" s="111">
        <f t="shared" si="115"/>
        <v>42532</v>
      </c>
      <c r="D1332" s="111" t="s">
        <v>1698</v>
      </c>
      <c r="E1332" s="111">
        <v>42532</v>
      </c>
      <c r="F1332" s="110" t="s">
        <v>628</v>
      </c>
      <c r="G1332" s="310" t="s">
        <v>620</v>
      </c>
      <c r="H1332" s="4" t="s">
        <v>622</v>
      </c>
      <c r="I1332" s="129">
        <v>2</v>
      </c>
      <c r="J1332" s="129">
        <v>44366</v>
      </c>
      <c r="K1332" s="201">
        <f t="shared" si="118"/>
        <v>88732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7"/>
        <v/>
      </c>
      <c r="AB1332" s="198"/>
    </row>
    <row r="1333" spans="1:29" ht="15.75" hidden="1" customHeight="1">
      <c r="A1333" s="304" t="str">
        <f>IF(B1333&lt;&gt;"",IF(AND(B1333&gt;=_TM1,B1333&lt;=_TM2,OR(TH!L1333="1111",TH!M1333="1111")),TH!D1333,""),"")</f>
        <v/>
      </c>
      <c r="B1333" s="11">
        <f t="shared" si="114"/>
        <v>6</v>
      </c>
      <c r="C1333" s="111">
        <f t="shared" si="115"/>
        <v>42532</v>
      </c>
      <c r="D1333" s="111" t="s">
        <v>1698</v>
      </c>
      <c r="E1333" s="111">
        <v>42532</v>
      </c>
      <c r="F1333" s="110" t="s">
        <v>629</v>
      </c>
      <c r="G1333" s="310" t="s">
        <v>620</v>
      </c>
      <c r="H1333" s="4" t="s">
        <v>622</v>
      </c>
      <c r="I1333" s="129">
        <v>32</v>
      </c>
      <c r="J1333" s="129">
        <v>41719</v>
      </c>
      <c r="K1333" s="201">
        <f t="shared" si="118"/>
        <v>1335008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7"/>
        <v/>
      </c>
      <c r="AB1333" s="198"/>
    </row>
    <row r="1334" spans="1:29" ht="15.75" hidden="1" customHeight="1">
      <c r="A1334" s="304" t="str">
        <f>IF(B1334&lt;&gt;"",IF(AND(B1334&gt;=_TM1,B1334&lt;=_TM2,OR(TH!L1334="1111",TH!M1334="1111")),TH!D1334,""),"")</f>
        <v/>
      </c>
      <c r="B1334" s="11">
        <f t="shared" si="114"/>
        <v>6</v>
      </c>
      <c r="C1334" s="111">
        <f t="shared" si="115"/>
        <v>42532</v>
      </c>
      <c r="D1334" s="111" t="s">
        <v>1699</v>
      </c>
      <c r="E1334" s="111">
        <v>42532</v>
      </c>
      <c r="F1334" s="110" t="s">
        <v>630</v>
      </c>
      <c r="G1334" s="310" t="s">
        <v>620</v>
      </c>
      <c r="H1334" s="4" t="s">
        <v>622</v>
      </c>
      <c r="I1334" s="129">
        <v>18</v>
      </c>
      <c r="J1334" s="129">
        <v>74439</v>
      </c>
      <c r="K1334" s="201">
        <f t="shared" si="118"/>
        <v>1339902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7"/>
        <v/>
      </c>
      <c r="AB1334" s="198"/>
    </row>
    <row r="1335" spans="1:29" ht="15.75" hidden="1" customHeight="1">
      <c r="A1335" s="304" t="str">
        <f>IF(B1335&lt;&gt;"",IF(AND(B1335&gt;=_TM1,B1335&lt;=_TM2,OR(TH!L1335="1111",TH!M1335="1111")),TH!D1335,""),"")</f>
        <v/>
      </c>
      <c r="B1335" s="11">
        <f t="shared" si="114"/>
        <v>6</v>
      </c>
      <c r="C1335" s="111">
        <f t="shared" si="115"/>
        <v>42532</v>
      </c>
      <c r="D1335" s="111" t="s">
        <v>1699</v>
      </c>
      <c r="E1335" s="111">
        <v>42532</v>
      </c>
      <c r="F1335" s="110" t="s">
        <v>631</v>
      </c>
      <c r="G1335" s="310" t="s">
        <v>620</v>
      </c>
      <c r="H1335" s="4" t="s">
        <v>622</v>
      </c>
      <c r="I1335" s="129">
        <v>19</v>
      </c>
      <c r="J1335" s="129">
        <v>53595</v>
      </c>
      <c r="K1335" s="201">
        <f t="shared" si="118"/>
        <v>1018305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7"/>
        <v/>
      </c>
      <c r="AB1335" s="198"/>
      <c r="AC1335" s="198"/>
    </row>
    <row r="1336" spans="1:29" ht="15.75" hidden="1" customHeight="1">
      <c r="A1336" s="304" t="str">
        <f>IF(B1336&lt;&gt;"",IF(AND(B1336&gt;=_TM1,B1336&lt;=_TM2,OR(TH!L1336="1111",TH!M1336="1111")),TH!D1336,""),"")</f>
        <v/>
      </c>
      <c r="B1336" s="11">
        <f t="shared" si="114"/>
        <v>6</v>
      </c>
      <c r="C1336" s="111">
        <f t="shared" si="115"/>
        <v>42532</v>
      </c>
      <c r="D1336" s="111" t="s">
        <v>1699</v>
      </c>
      <c r="E1336" s="111">
        <v>42532</v>
      </c>
      <c r="F1336" s="110" t="s">
        <v>632</v>
      </c>
      <c r="G1336" s="310" t="s">
        <v>620</v>
      </c>
      <c r="H1336" s="4" t="s">
        <v>622</v>
      </c>
      <c r="I1336" s="129">
        <v>38</v>
      </c>
      <c r="J1336" s="129">
        <v>69934</v>
      </c>
      <c r="K1336" s="201">
        <f t="shared" si="118"/>
        <v>2657492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7"/>
        <v/>
      </c>
      <c r="AB1336" s="198"/>
      <c r="AC1336" s="198"/>
    </row>
    <row r="1337" spans="1:29" ht="15.75" hidden="1" customHeight="1">
      <c r="A1337" s="304" t="str">
        <f>IF(B1337&lt;&gt;"",IF(AND(B1337&gt;=_TM1,B1337&lt;=_TM2,OR(TH!L1337="1111",TH!M1337="1111")),TH!D1337,""),"")</f>
        <v/>
      </c>
      <c r="B1337" s="11">
        <f t="shared" si="114"/>
        <v>6</v>
      </c>
      <c r="C1337" s="111">
        <f t="shared" si="115"/>
        <v>42532</v>
      </c>
      <c r="D1337" s="111" t="s">
        <v>1699</v>
      </c>
      <c r="E1337" s="111">
        <v>42532</v>
      </c>
      <c r="F1337" s="110" t="s">
        <v>633</v>
      </c>
      <c r="G1337" s="310" t="s">
        <v>620</v>
      </c>
      <c r="H1337" s="4" t="s">
        <v>622</v>
      </c>
      <c r="I1337" s="129">
        <v>38</v>
      </c>
      <c r="J1337" s="129">
        <v>87861</v>
      </c>
      <c r="K1337" s="201">
        <f t="shared" si="118"/>
        <v>3338718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7"/>
        <v/>
      </c>
    </row>
    <row r="1338" spans="1:29" ht="15.75" hidden="1" customHeight="1">
      <c r="A1338" s="304" t="str">
        <f>IF(B1338&lt;&gt;"",IF(AND(B1338&gt;=_TM1,B1338&lt;=_TM2,OR(TH!L1338="1111",TH!M1338="1111")),TH!D1338,""),"")</f>
        <v/>
      </c>
      <c r="B1338" s="11">
        <f t="shared" si="114"/>
        <v>6</v>
      </c>
      <c r="C1338" s="111">
        <f t="shared" si="115"/>
        <v>42532</v>
      </c>
      <c r="D1338" s="111" t="s">
        <v>1699</v>
      </c>
      <c r="E1338" s="111">
        <v>42532</v>
      </c>
      <c r="F1338" s="110" t="s">
        <v>634</v>
      </c>
      <c r="G1338" s="310" t="s">
        <v>620</v>
      </c>
      <c r="H1338" s="4" t="s">
        <v>622</v>
      </c>
      <c r="I1338" s="129">
        <v>50</v>
      </c>
      <c r="J1338" s="129">
        <v>75999</v>
      </c>
      <c r="K1338" s="201">
        <f t="shared" si="118"/>
        <v>3799950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7"/>
        <v/>
      </c>
      <c r="AB1338" s="198"/>
    </row>
    <row r="1339" spans="1:29" ht="15.75" hidden="1" customHeight="1">
      <c r="A1339" s="304" t="str">
        <f>IF(B1339&lt;&gt;"",IF(AND(B1339&gt;=_TM1,B1339&lt;=_TM2,OR(TH!L1339="1111",TH!M1339="1111")),TH!D1339,""),"")</f>
        <v/>
      </c>
      <c r="B1339" s="11">
        <f t="shared" si="114"/>
        <v>6</v>
      </c>
      <c r="C1339" s="111">
        <f t="shared" si="115"/>
        <v>42532</v>
      </c>
      <c r="D1339" s="111" t="s">
        <v>1699</v>
      </c>
      <c r="E1339" s="111">
        <v>42532</v>
      </c>
      <c r="F1339" s="110" t="s">
        <v>325</v>
      </c>
      <c r="G1339" s="310" t="s">
        <v>620</v>
      </c>
      <c r="H1339" s="4" t="s">
        <v>622</v>
      </c>
      <c r="I1339" s="129">
        <v>40</v>
      </c>
      <c r="J1339" s="129">
        <v>77696</v>
      </c>
      <c r="K1339" s="201">
        <f t="shared" si="118"/>
        <v>3107840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7"/>
        <v/>
      </c>
    </row>
    <row r="1340" spans="1:29" ht="15.75" hidden="1" customHeight="1">
      <c r="A1340" s="304" t="str">
        <f>IF(B1340&lt;&gt;"",IF(AND(B1340&gt;=_TM1,B1340&lt;=_TM2,OR(TH!L1340="1111",TH!M1340="1111")),TH!D1340,""),"")</f>
        <v/>
      </c>
      <c r="B1340" s="11">
        <f t="shared" si="114"/>
        <v>6</v>
      </c>
      <c r="C1340" s="111">
        <f t="shared" si="115"/>
        <v>42532</v>
      </c>
      <c r="D1340" s="111" t="s">
        <v>1699</v>
      </c>
      <c r="E1340" s="111">
        <v>42532</v>
      </c>
      <c r="F1340" s="112" t="s">
        <v>880</v>
      </c>
      <c r="G1340" s="310" t="s">
        <v>620</v>
      </c>
      <c r="H1340" s="4" t="s">
        <v>622</v>
      </c>
      <c r="I1340" s="129">
        <v>20</v>
      </c>
      <c r="J1340" s="129">
        <v>81883</v>
      </c>
      <c r="K1340" s="201">
        <f t="shared" si="118"/>
        <v>1637660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7"/>
        <v/>
      </c>
      <c r="AB1340" s="198"/>
    </row>
    <row r="1341" spans="1:29" ht="15.75" hidden="1" customHeight="1">
      <c r="A1341" s="304" t="str">
        <f>IF(B1341&lt;&gt;"",IF(AND(B1341&gt;=_TM1,B1341&lt;=_TM2,OR(TH!L1341="1111",TH!M1341="1111")),TH!D1341,""),"")</f>
        <v/>
      </c>
      <c r="B1341" s="11">
        <f t="shared" si="114"/>
        <v>6</v>
      </c>
      <c r="C1341" s="111">
        <f t="shared" si="115"/>
        <v>42532</v>
      </c>
      <c r="D1341" s="111" t="s">
        <v>1699</v>
      </c>
      <c r="E1341" s="111">
        <v>42532</v>
      </c>
      <c r="F1341" s="110" t="s">
        <v>635</v>
      </c>
      <c r="G1341" s="310" t="s">
        <v>620</v>
      </c>
      <c r="H1341" s="4" t="s">
        <v>622</v>
      </c>
      <c r="I1341" s="129">
        <v>600</v>
      </c>
      <c r="J1341" s="129">
        <v>13565</v>
      </c>
      <c r="K1341" s="201">
        <f t="shared" si="118"/>
        <v>8139000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7"/>
        <v/>
      </c>
    </row>
    <row r="1342" spans="1:29" ht="15.75" hidden="1" customHeight="1">
      <c r="A1342" s="304" t="str">
        <f>IF(B1342&lt;&gt;"",IF(AND(B1342&gt;=_TM1,B1342&lt;=_TM2,OR(TH!L1342="1111",TH!M1342="1111")),TH!D1342,""),"")</f>
        <v/>
      </c>
      <c r="B1342" s="11">
        <f t="shared" si="114"/>
        <v>6</v>
      </c>
      <c r="C1342" s="111">
        <f t="shared" si="115"/>
        <v>42532</v>
      </c>
      <c r="D1342" s="111" t="s">
        <v>1699</v>
      </c>
      <c r="E1342" s="111">
        <v>42532</v>
      </c>
      <c r="F1342" s="110" t="s">
        <v>330</v>
      </c>
      <c r="G1342" s="310" t="s">
        <v>620</v>
      </c>
      <c r="H1342" s="4" t="s">
        <v>622</v>
      </c>
      <c r="I1342" s="129">
        <v>155</v>
      </c>
      <c r="J1342" s="129">
        <v>16534</v>
      </c>
      <c r="K1342" s="201">
        <f t="shared" si="118"/>
        <v>2562770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7"/>
        <v/>
      </c>
    </row>
    <row r="1343" spans="1:29" ht="15.75" hidden="1" customHeight="1">
      <c r="A1343" s="304" t="str">
        <f>IF(B1343&lt;&gt;"",IF(AND(B1343&gt;=_TM1,B1343&lt;=_TM2,OR(TH!L1343="1111",TH!M1343="1111")),TH!D1343,""),"")</f>
        <v/>
      </c>
      <c r="B1343" s="11">
        <f t="shared" si="114"/>
        <v>6</v>
      </c>
      <c r="C1343" s="111">
        <f t="shared" si="115"/>
        <v>42532</v>
      </c>
      <c r="D1343" s="111" t="s">
        <v>1699</v>
      </c>
      <c r="E1343" s="111">
        <v>42532</v>
      </c>
      <c r="F1343" s="110" t="s">
        <v>330</v>
      </c>
      <c r="G1343" s="310" t="s">
        <v>620</v>
      </c>
      <c r="H1343" s="4" t="s">
        <v>622</v>
      </c>
      <c r="I1343" s="129">
        <v>155</v>
      </c>
      <c r="J1343" s="129">
        <v>11300</v>
      </c>
      <c r="K1343" s="201">
        <f t="shared" si="118"/>
        <v>1751500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7"/>
        <v/>
      </c>
    </row>
    <row r="1344" spans="1:29" ht="15.75" hidden="1" customHeight="1">
      <c r="A1344" s="304" t="str">
        <f>IF(B1344&lt;&gt;"",IF(AND(B1344&gt;=_TM1,B1344&lt;=_TM2,OR(TH!L1344="1111",TH!M1344="1111")),TH!D1344,""),"")</f>
        <v/>
      </c>
      <c r="B1344" s="11">
        <f t="shared" si="114"/>
        <v>6</v>
      </c>
      <c r="C1344" s="111">
        <f t="shared" si="115"/>
        <v>42532</v>
      </c>
      <c r="D1344" s="111" t="s">
        <v>1699</v>
      </c>
      <c r="E1344" s="111">
        <v>42532</v>
      </c>
      <c r="F1344" s="110" t="s">
        <v>636</v>
      </c>
      <c r="G1344" s="310" t="s">
        <v>620</v>
      </c>
      <c r="H1344" s="4" t="s">
        <v>622</v>
      </c>
      <c r="I1344" s="129">
        <v>100</v>
      </c>
      <c r="J1344" s="129">
        <v>6461</v>
      </c>
      <c r="K1344" s="201">
        <f t="shared" si="118"/>
        <v>646100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7"/>
        <v/>
      </c>
    </row>
    <row r="1345" spans="1:29" ht="15.75" hidden="1" customHeight="1">
      <c r="A1345" s="304" t="str">
        <f>IF(B1345&lt;&gt;"",IF(AND(B1345&gt;=_TM1,B1345&lt;=_TM2,OR(TH!L1345="1111",TH!M1345="1111")),TH!D1345,""),"")</f>
        <v/>
      </c>
      <c r="B1345" s="11">
        <f t="shared" si="114"/>
        <v>6</v>
      </c>
      <c r="C1345" s="111">
        <f t="shared" si="115"/>
        <v>42532</v>
      </c>
      <c r="D1345" s="111" t="s">
        <v>1699</v>
      </c>
      <c r="E1345" s="111">
        <v>42532</v>
      </c>
      <c r="F1345" s="110" t="s">
        <v>637</v>
      </c>
      <c r="G1345" s="310" t="s">
        <v>620</v>
      </c>
      <c r="H1345" s="4" t="s">
        <v>622</v>
      </c>
      <c r="I1345" s="129">
        <v>100</v>
      </c>
      <c r="J1345" s="129">
        <v>6462</v>
      </c>
      <c r="K1345" s="201">
        <f t="shared" si="118"/>
        <v>646200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7"/>
        <v/>
      </c>
    </row>
    <row r="1346" spans="1:29" ht="15.75" hidden="1" customHeight="1">
      <c r="A1346" s="304" t="str">
        <f>IF(B1346&lt;&gt;"",IF(AND(B1346&gt;=_TM1,B1346&lt;=_TM2,OR(TH!L1346="1111",TH!M1346="1111")),TH!D1346,""),"")</f>
        <v/>
      </c>
      <c r="B1346" s="11">
        <f t="shared" si="114"/>
        <v>6</v>
      </c>
      <c r="C1346" s="111">
        <f t="shared" si="115"/>
        <v>42532</v>
      </c>
      <c r="D1346" s="111" t="s">
        <v>1700</v>
      </c>
      <c r="E1346" s="111">
        <v>42532</v>
      </c>
      <c r="F1346" s="112" t="s">
        <v>496</v>
      </c>
      <c r="G1346" s="310" t="s">
        <v>620</v>
      </c>
      <c r="H1346" s="4" t="s">
        <v>622</v>
      </c>
      <c r="I1346" s="129">
        <v>1000</v>
      </c>
      <c r="J1346" s="129">
        <v>6519</v>
      </c>
      <c r="K1346" s="201">
        <f t="shared" si="118"/>
        <v>6519000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7"/>
        <v/>
      </c>
    </row>
    <row r="1347" spans="1:29" ht="15.75" hidden="1" customHeight="1">
      <c r="A1347" s="304" t="str">
        <f>IF(B1347&lt;&gt;"",IF(AND(B1347&gt;=_TM1,B1347&lt;=_TM2,OR(TH!L1347="1111",TH!M1347="1111")),TH!D1347,""),"")</f>
        <v/>
      </c>
      <c r="B1347" s="11">
        <f t="shared" si="114"/>
        <v>6</v>
      </c>
      <c r="C1347" s="111">
        <f t="shared" si="115"/>
        <v>42532</v>
      </c>
      <c r="D1347" s="111" t="s">
        <v>1700</v>
      </c>
      <c r="E1347" s="111">
        <v>42532</v>
      </c>
      <c r="F1347" s="110" t="s">
        <v>540</v>
      </c>
      <c r="G1347" s="310" t="s">
        <v>620</v>
      </c>
      <c r="H1347" s="4" t="s">
        <v>622</v>
      </c>
      <c r="I1347" s="129">
        <v>25</v>
      </c>
      <c r="J1347" s="129">
        <v>116171</v>
      </c>
      <c r="K1347" s="201">
        <f t="shared" si="118"/>
        <v>2904275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7"/>
        <v/>
      </c>
    </row>
    <row r="1348" spans="1:29" ht="15.75" hidden="1" customHeight="1">
      <c r="A1348" s="304" t="str">
        <f>IF(B1348&lt;&gt;"",IF(AND(B1348&gt;=_TM1,B1348&lt;=_TM2,OR(TH!L1348="1111",TH!M1348="1111")),TH!D1348,""),"")</f>
        <v/>
      </c>
      <c r="B1348" s="11">
        <f t="shared" si="114"/>
        <v>6</v>
      </c>
      <c r="C1348" s="111">
        <f t="shared" si="115"/>
        <v>42532</v>
      </c>
      <c r="D1348" s="111" t="s">
        <v>1700</v>
      </c>
      <c r="E1348" s="111">
        <v>42532</v>
      </c>
      <c r="F1348" s="110" t="s">
        <v>543</v>
      </c>
      <c r="G1348" s="310" t="s">
        <v>620</v>
      </c>
      <c r="H1348" s="4" t="s">
        <v>622</v>
      </c>
      <c r="I1348" s="129">
        <v>48</v>
      </c>
      <c r="J1348" s="129">
        <v>42537</v>
      </c>
      <c r="K1348" s="201">
        <f t="shared" si="118"/>
        <v>2041776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7"/>
        <v/>
      </c>
    </row>
    <row r="1349" spans="1:29" ht="15.75" hidden="1" customHeight="1">
      <c r="A1349" s="304" t="str">
        <f>IF(B1349&lt;&gt;"",IF(AND(B1349&gt;=_TM1,B1349&lt;=_TM2,OR(TH!L1349="1111",TH!M1349="1111")),TH!D1349,""),"")</f>
        <v/>
      </c>
      <c r="B1349" s="11">
        <f t="shared" si="114"/>
        <v>6</v>
      </c>
      <c r="C1349" s="111">
        <f t="shared" si="115"/>
        <v>42532</v>
      </c>
      <c r="D1349" s="111" t="s">
        <v>1700</v>
      </c>
      <c r="E1349" s="111">
        <v>42532</v>
      </c>
      <c r="F1349" s="110" t="s">
        <v>539</v>
      </c>
      <c r="G1349" s="310" t="s">
        <v>620</v>
      </c>
      <c r="H1349" s="4" t="s">
        <v>622</v>
      </c>
      <c r="I1349" s="129">
        <v>27</v>
      </c>
      <c r="J1349" s="129">
        <v>109826</v>
      </c>
      <c r="K1349" s="201">
        <f t="shared" si="118"/>
        <v>2965302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7"/>
        <v/>
      </c>
    </row>
    <row r="1350" spans="1:29" ht="15.75" hidden="1" customHeight="1">
      <c r="A1350" s="304" t="str">
        <f>IF(B1350&lt;&gt;"",IF(AND(B1350&gt;=_TM1,B1350&lt;=_TM2,OR(TH!L1350="1111",TH!M1350="1111")),TH!D1350,""),"")</f>
        <v/>
      </c>
      <c r="B1350" s="11">
        <f t="shared" si="114"/>
        <v>6</v>
      </c>
      <c r="C1350" s="111">
        <f t="shared" si="115"/>
        <v>42532</v>
      </c>
      <c r="D1350" s="111" t="s">
        <v>1700</v>
      </c>
      <c r="E1350" s="111">
        <v>42532</v>
      </c>
      <c r="F1350" s="110" t="s">
        <v>638</v>
      </c>
      <c r="G1350" s="310" t="s">
        <v>620</v>
      </c>
      <c r="H1350" s="4" t="s">
        <v>622</v>
      </c>
      <c r="I1350" s="129">
        <v>180</v>
      </c>
      <c r="J1350" s="129">
        <v>14848</v>
      </c>
      <c r="K1350" s="201">
        <f t="shared" si="118"/>
        <v>2672640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7"/>
        <v/>
      </c>
    </row>
    <row r="1351" spans="1:29" ht="15.75" hidden="1" customHeight="1">
      <c r="A1351" s="304" t="str">
        <f>IF(B1351&lt;&gt;"",IF(AND(B1351&gt;=_TM1,B1351&lt;=_TM2,OR(TH!L1351="1111",TH!M1351="1111")),TH!D1351,""),"")</f>
        <v/>
      </c>
      <c r="B1351" s="11">
        <f t="shared" si="114"/>
        <v>6</v>
      </c>
      <c r="C1351" s="111">
        <f t="shared" si="115"/>
        <v>42532</v>
      </c>
      <c r="D1351" s="111" t="s">
        <v>1700</v>
      </c>
      <c r="E1351" s="111">
        <v>42532</v>
      </c>
      <c r="F1351" s="110" t="s">
        <v>639</v>
      </c>
      <c r="G1351" s="310" t="s">
        <v>620</v>
      </c>
      <c r="H1351" s="4" t="s">
        <v>622</v>
      </c>
      <c r="I1351" s="129">
        <v>60</v>
      </c>
      <c r="J1351" s="129">
        <v>26152</v>
      </c>
      <c r="K1351" s="201">
        <f t="shared" si="118"/>
        <v>1569120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7"/>
        <v/>
      </c>
      <c r="AB1351" s="198"/>
      <c r="AC1351" s="198"/>
    </row>
    <row r="1352" spans="1:29" ht="15.75" hidden="1" customHeight="1">
      <c r="A1352" s="304" t="str">
        <f>IF(B1352&lt;&gt;"",IF(AND(B1352&gt;=_TM1,B1352&lt;=_TM2,OR(TH!L1352="1111",TH!M1352="1111")),TH!D1352,""),"")</f>
        <v/>
      </c>
      <c r="B1352" s="11">
        <f t="shared" si="114"/>
        <v>6</v>
      </c>
      <c r="C1352" s="111">
        <f t="shared" si="115"/>
        <v>42532</v>
      </c>
      <c r="D1352" s="111" t="s">
        <v>1700</v>
      </c>
      <c r="E1352" s="111">
        <v>42532</v>
      </c>
      <c r="F1352" s="110" t="s">
        <v>640</v>
      </c>
      <c r="G1352" s="310" t="s">
        <v>620</v>
      </c>
      <c r="H1352" s="4" t="s">
        <v>622</v>
      </c>
      <c r="I1352" s="129">
        <v>200</v>
      </c>
      <c r="J1352" s="129">
        <v>12094</v>
      </c>
      <c r="K1352" s="201">
        <f t="shared" si="118"/>
        <v>2418800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7"/>
        <v/>
      </c>
      <c r="AB1352" s="198"/>
      <c r="AC1352" s="198"/>
    </row>
    <row r="1353" spans="1:29" ht="15.75" hidden="1" customHeight="1">
      <c r="A1353" s="304" t="str">
        <f>IF(B1353&lt;&gt;"",IF(AND(B1353&gt;=_TM1,B1353&lt;=_TM2,OR(TH!L1353="1111",TH!M1353="1111")),TH!D1353,""),"")</f>
        <v/>
      </c>
      <c r="B1353" s="11">
        <f t="shared" si="114"/>
        <v>6</v>
      </c>
      <c r="C1353" s="111">
        <f t="shared" si="115"/>
        <v>42532</v>
      </c>
      <c r="D1353" s="111" t="s">
        <v>1700</v>
      </c>
      <c r="E1353" s="111">
        <v>42532</v>
      </c>
      <c r="F1353" s="110" t="s">
        <v>601</v>
      </c>
      <c r="G1353" s="310" t="s">
        <v>620</v>
      </c>
      <c r="H1353" s="4" t="s">
        <v>622</v>
      </c>
      <c r="I1353" s="129">
        <v>39</v>
      </c>
      <c r="J1353" s="129">
        <v>6839</v>
      </c>
      <c r="K1353" s="201">
        <f t="shared" si="118"/>
        <v>266721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7"/>
        <v/>
      </c>
      <c r="AB1353" s="198"/>
      <c r="AC1353" s="198"/>
    </row>
    <row r="1354" spans="1:29" ht="15.75" hidden="1" customHeight="1">
      <c r="A1354" s="304" t="str">
        <f>IF(B1354&lt;&gt;"",IF(AND(B1354&gt;=_TM1,B1354&lt;=_TM2,OR(TH!L1354="1111",TH!M1354="1111")),TH!D1354,""),"")</f>
        <v/>
      </c>
      <c r="B1354" s="11">
        <f t="shared" si="114"/>
        <v>6</v>
      </c>
      <c r="C1354" s="111">
        <f t="shared" si="115"/>
        <v>42532</v>
      </c>
      <c r="D1354" s="111" t="s">
        <v>1700</v>
      </c>
      <c r="E1354" s="111">
        <v>42532</v>
      </c>
      <c r="F1354" s="110" t="s">
        <v>641</v>
      </c>
      <c r="G1354" s="310" t="s">
        <v>620</v>
      </c>
      <c r="H1354" s="4" t="s">
        <v>622</v>
      </c>
      <c r="I1354" s="129">
        <v>150</v>
      </c>
      <c r="J1354" s="129">
        <v>13066</v>
      </c>
      <c r="K1354" s="201">
        <f t="shared" si="118"/>
        <v>1959900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7"/>
        <v/>
      </c>
      <c r="AB1354" s="198"/>
      <c r="AC1354" s="198"/>
    </row>
    <row r="1355" spans="1:29" ht="15.75" hidden="1" customHeight="1">
      <c r="A1355" s="304" t="str">
        <f>IF(B1355&lt;&gt;"",IF(AND(B1355&gt;=_TM1,B1355&lt;=_TM2,OR(TH!L1355="1111",TH!M1355="1111")),TH!D1355,""),"")</f>
        <v/>
      </c>
      <c r="B1355" s="11">
        <f t="shared" si="114"/>
        <v>6</v>
      </c>
      <c r="C1355" s="111">
        <f t="shared" si="115"/>
        <v>42532</v>
      </c>
      <c r="D1355" s="111" t="s">
        <v>1700</v>
      </c>
      <c r="E1355" s="111">
        <v>42532</v>
      </c>
      <c r="F1355" s="110" t="s">
        <v>642</v>
      </c>
      <c r="G1355" s="310" t="s">
        <v>620</v>
      </c>
      <c r="H1355" s="4" t="s">
        <v>622</v>
      </c>
      <c r="I1355" s="129">
        <v>75</v>
      </c>
      <c r="J1355" s="129">
        <v>27895</v>
      </c>
      <c r="K1355" s="201">
        <f t="shared" si="118"/>
        <v>2092125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7"/>
        <v/>
      </c>
      <c r="AB1355" s="198"/>
      <c r="AC1355" s="198"/>
    </row>
    <row r="1356" spans="1:29" ht="15.75" hidden="1" customHeight="1">
      <c r="A1356" s="304" t="str">
        <f>IF(B1356&lt;&gt;"",IF(AND(B1356&gt;=_TM1,B1356&lt;=_TM2,OR(TH!L1356="1111",TH!M1356="1111")),TH!D1356,""),"")</f>
        <v/>
      </c>
      <c r="B1356" s="11">
        <f t="shared" si="114"/>
        <v>6</v>
      </c>
      <c r="C1356" s="111">
        <f t="shared" si="115"/>
        <v>42532</v>
      </c>
      <c r="D1356" s="111" t="s">
        <v>1700</v>
      </c>
      <c r="E1356" s="111">
        <v>42532</v>
      </c>
      <c r="F1356" s="110" t="s">
        <v>643</v>
      </c>
      <c r="G1356" s="310" t="s">
        <v>620</v>
      </c>
      <c r="H1356" s="4" t="s">
        <v>622</v>
      </c>
      <c r="I1356" s="129">
        <v>40</v>
      </c>
      <c r="J1356" s="129">
        <v>25627</v>
      </c>
      <c r="K1356" s="201">
        <f t="shared" si="118"/>
        <v>1025080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7"/>
        <v/>
      </c>
      <c r="AB1356" s="198"/>
      <c r="AC1356" s="198"/>
    </row>
    <row r="1357" spans="1:29" ht="15.75" hidden="1" customHeight="1">
      <c r="A1357" s="304" t="str">
        <f>IF(B1357&lt;&gt;"",IF(AND(B1357&gt;=_TM1,B1357&lt;=_TM2,OR(TH!L1357="1111",TH!M1357="1111")),TH!D1357,""),"")</f>
        <v/>
      </c>
      <c r="B1357" s="11">
        <f t="shared" si="114"/>
        <v>6</v>
      </c>
      <c r="C1357" s="111">
        <f t="shared" si="115"/>
        <v>42532</v>
      </c>
      <c r="D1357" s="111" t="s">
        <v>1700</v>
      </c>
      <c r="E1357" s="111">
        <v>42532</v>
      </c>
      <c r="F1357" s="110" t="s">
        <v>303</v>
      </c>
      <c r="G1357" s="310" t="s">
        <v>620</v>
      </c>
      <c r="H1357" s="4" t="s">
        <v>622</v>
      </c>
      <c r="I1357" s="129">
        <v>180</v>
      </c>
      <c r="J1357" s="129">
        <v>16990</v>
      </c>
      <c r="K1357" s="201">
        <f t="shared" si="118"/>
        <v>3058200</v>
      </c>
      <c r="L1357" s="114" t="s">
        <v>238</v>
      </c>
      <c r="M1357" s="114" t="s">
        <v>162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7"/>
        <v/>
      </c>
      <c r="AB1357" s="198"/>
    </row>
    <row r="1358" spans="1:29" ht="15.75" hidden="1" customHeight="1">
      <c r="A1358" s="304" t="str">
        <f>IF(B1358&lt;&gt;"",IF(AND(B1358&gt;=_TM1,B1358&lt;=_TM2,OR(TH!L1358="1111",TH!M1358="1111")),TH!D1358,""),"")</f>
        <v/>
      </c>
      <c r="B1358" s="11">
        <f t="shared" si="114"/>
        <v>6</v>
      </c>
      <c r="C1358" s="111">
        <f t="shared" si="115"/>
        <v>42532</v>
      </c>
      <c r="D1358" s="111" t="s">
        <v>1701</v>
      </c>
      <c r="E1358" s="111">
        <v>42532</v>
      </c>
      <c r="F1358" s="112" t="s">
        <v>883</v>
      </c>
      <c r="G1358" s="310" t="s">
        <v>620</v>
      </c>
      <c r="H1358" s="4" t="s">
        <v>622</v>
      </c>
      <c r="I1358" s="129">
        <v>44</v>
      </c>
      <c r="J1358" s="129">
        <v>60595</v>
      </c>
      <c r="K1358" s="201">
        <f t="shared" si="118"/>
        <v>2666180</v>
      </c>
      <c r="L1358" s="114" t="s">
        <v>238</v>
      </c>
      <c r="M1358" s="114" t="s">
        <v>162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 t="str">
        <f t="shared" si="117"/>
        <v/>
      </c>
    </row>
    <row r="1359" spans="1:29" ht="15.75" hidden="1" customHeight="1">
      <c r="A1359" s="304" t="str">
        <f>IF(B1359&lt;&gt;"",IF(AND(B1359&gt;=_TM1,B1359&lt;=_TM2,OR(TH!L1359="1111",TH!M1359="1111")),TH!D1359,""),"")</f>
        <v/>
      </c>
      <c r="B1359" s="11">
        <f t="shared" si="114"/>
        <v>6</v>
      </c>
      <c r="C1359" s="111">
        <f t="shared" si="115"/>
        <v>42532</v>
      </c>
      <c r="D1359" s="111" t="s">
        <v>1701</v>
      </c>
      <c r="E1359" s="111">
        <v>42532</v>
      </c>
      <c r="F1359" s="110" t="s">
        <v>332</v>
      </c>
      <c r="G1359" s="310" t="s">
        <v>620</v>
      </c>
      <c r="H1359" s="4" t="s">
        <v>622</v>
      </c>
      <c r="I1359" s="129"/>
      <c r="J1359" s="129"/>
      <c r="K1359" s="201">
        <v>11015906</v>
      </c>
      <c r="L1359" s="114" t="s">
        <v>238</v>
      </c>
      <c r="M1359" s="114" t="s">
        <v>278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/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 t="str">
        <f t="shared" si="117"/>
        <v/>
      </c>
      <c r="AB1359" s="198"/>
    </row>
    <row r="1360" spans="1:29" ht="15.75" hidden="1" customHeight="1">
      <c r="A1360" s="304" t="str">
        <f>IF(B1360&lt;&gt;"",IF(AND(B1360&gt;=_TM1,B1360&lt;=_TM2,OR(TH!L1360="1111",TH!M1360="1111")),TH!D1360,""),"")</f>
        <v/>
      </c>
      <c r="B1360" s="11">
        <f t="shared" si="114"/>
        <v>6</v>
      </c>
      <c r="C1360" s="111">
        <f t="shared" si="115"/>
        <v>42534</v>
      </c>
      <c r="D1360" s="106" t="s">
        <v>2145</v>
      </c>
      <c r="E1360" s="111">
        <v>42534</v>
      </c>
      <c r="F1360" s="112" t="s">
        <v>490</v>
      </c>
      <c r="G1360" s="310" t="s">
        <v>621</v>
      </c>
      <c r="H1360" s="302" t="s">
        <v>495</v>
      </c>
      <c r="I1360" s="129"/>
      <c r="J1360" s="129"/>
      <c r="K1360" s="201">
        <v>700000</v>
      </c>
      <c r="L1360" s="114" t="s">
        <v>45</v>
      </c>
      <c r="M1360" s="114" t="s">
        <v>492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>x</v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/>
      <c r="AA1360" s="198"/>
    </row>
    <row r="1361" spans="1:29" ht="15.75" hidden="1" customHeight="1">
      <c r="A1361" s="304" t="str">
        <f>IF(B1361&lt;&gt;"",IF(AND(B1361&gt;=_TM1,B1361&lt;=_TM2,OR(TH!L1361="1111",TH!M1361="1111")),TH!D1361,""),"")</f>
        <v/>
      </c>
      <c r="B1361" s="11">
        <f t="shared" si="114"/>
        <v>6</v>
      </c>
      <c r="C1361" s="111">
        <f t="shared" si="115"/>
        <v>42534</v>
      </c>
      <c r="D1361" s="106" t="s">
        <v>2145</v>
      </c>
      <c r="E1361" s="111">
        <v>42534</v>
      </c>
      <c r="F1361" s="112" t="s">
        <v>491</v>
      </c>
      <c r="G1361" s="310" t="s">
        <v>621</v>
      </c>
      <c r="H1361" s="302" t="s">
        <v>495</v>
      </c>
      <c r="I1361" s="129"/>
      <c r="J1361" s="129"/>
      <c r="K1361" s="201">
        <v>70000</v>
      </c>
      <c r="L1361" s="114" t="s">
        <v>45</v>
      </c>
      <c r="M1361" s="114" t="s">
        <v>278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>x</v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/>
      <c r="AA1361" s="198"/>
      <c r="AB1361" s="198"/>
      <c r="AC1361" s="198"/>
    </row>
    <row r="1362" spans="1:29" ht="15.75" hidden="1" customHeight="1">
      <c r="A1362" s="304" t="str">
        <f>IF(B1362&lt;&gt;"",IF(AND(B1362&gt;=_TM1,B1362&lt;=_TM2,OR(TH!L1362="1111",TH!M1362="1111")),TH!D1362,""),"")</f>
        <v/>
      </c>
      <c r="B1362" s="11">
        <f t="shared" si="114"/>
        <v>6</v>
      </c>
      <c r="C1362" s="111">
        <f t="shared" si="115"/>
        <v>42535</v>
      </c>
      <c r="D1362" s="12" t="s">
        <v>1525</v>
      </c>
      <c r="E1362" s="111">
        <v>42535</v>
      </c>
      <c r="F1362" s="112" t="s">
        <v>1046</v>
      </c>
      <c r="G1362" s="306" t="s">
        <v>722</v>
      </c>
      <c r="H1362" s="113" t="s">
        <v>316</v>
      </c>
      <c r="I1362" s="129">
        <v>1250</v>
      </c>
      <c r="J1362" s="129">
        <v>33600</v>
      </c>
      <c r="K1362" s="201">
        <f t="shared" ref="K1362:K1375" si="119">ROUND(I1362*J1362,0)</f>
        <v>42000000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/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hidden="1" customHeight="1">
      <c r="A1363" s="304" t="str">
        <f>IF(B1363&lt;&gt;"",IF(AND(B1363&gt;=_TM1,B1363&lt;=_TM2,OR(TH!L1363="1111",TH!M1363="1111")),TH!D1363,""),"")</f>
        <v/>
      </c>
      <c r="B1363" s="11">
        <f t="shared" si="114"/>
        <v>6</v>
      </c>
      <c r="C1363" s="111">
        <f t="shared" si="115"/>
        <v>42535</v>
      </c>
      <c r="D1363" s="12" t="s">
        <v>1525</v>
      </c>
      <c r="E1363" s="111">
        <v>42535</v>
      </c>
      <c r="F1363" s="112" t="s">
        <v>1047</v>
      </c>
      <c r="G1363" s="306" t="s">
        <v>722</v>
      </c>
      <c r="H1363" s="113" t="s">
        <v>316</v>
      </c>
      <c r="I1363" s="129">
        <v>1300</v>
      </c>
      <c r="J1363" s="129">
        <v>31200</v>
      </c>
      <c r="K1363" s="201">
        <f t="shared" si="119"/>
        <v>40560000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/>
      </c>
      <c r="W1363" s="24" t="str">
        <f>IF(AND(OR(LEFT(TH!L1363,2)="15",LEFT(TH!M1363,2)="15"),TK!$E$7=TH!F1363),"x","")</f>
        <v/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hidden="1" customHeight="1">
      <c r="A1364" s="304" t="str">
        <f>IF(B1364&lt;&gt;"",IF(AND(B1364&gt;=_TM1,B1364&lt;=_TM2,OR(TH!L1364="1111",TH!M1364="1111")),TH!D1364,""),"")</f>
        <v/>
      </c>
      <c r="B1364" s="11">
        <f t="shared" si="114"/>
        <v>6</v>
      </c>
      <c r="C1364" s="111">
        <f t="shared" si="115"/>
        <v>42535</v>
      </c>
      <c r="D1364" s="12" t="s">
        <v>1525</v>
      </c>
      <c r="E1364" s="111">
        <v>42535</v>
      </c>
      <c r="F1364" s="15" t="s">
        <v>322</v>
      </c>
      <c r="G1364" s="306" t="s">
        <v>722</v>
      </c>
      <c r="H1364" s="113" t="s">
        <v>316</v>
      </c>
      <c r="I1364" s="129">
        <v>3900</v>
      </c>
      <c r="J1364" s="129">
        <v>17760</v>
      </c>
      <c r="K1364" s="201">
        <f t="shared" si="119"/>
        <v>69264000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/>
      </c>
      <c r="W1364" s="24" t="str">
        <f>IF(AND(OR(LEFT(TH!L1364,2)="15",LEFT(TH!M1364,2)="15"),TK!$E$7=TH!F1364),"x","")</f>
        <v>x</v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hidden="1" customHeight="1">
      <c r="A1365" s="304" t="str">
        <f>IF(B1365&lt;&gt;"",IF(AND(B1365&gt;=_TM1,B1365&lt;=_TM2,OR(TH!L1365="1111",TH!M1365="1111")),TH!D1365,""),"")</f>
        <v/>
      </c>
      <c r="B1365" s="11">
        <f t="shared" si="114"/>
        <v>6</v>
      </c>
      <c r="C1365" s="111">
        <f t="shared" si="115"/>
        <v>42535</v>
      </c>
      <c r="D1365" s="12" t="s">
        <v>1525</v>
      </c>
      <c r="E1365" s="111">
        <v>42535</v>
      </c>
      <c r="F1365" s="15" t="s">
        <v>321</v>
      </c>
      <c r="G1365" s="306" t="s">
        <v>722</v>
      </c>
      <c r="H1365" s="113" t="s">
        <v>316</v>
      </c>
      <c r="I1365" s="129">
        <v>3500</v>
      </c>
      <c r="J1365" s="129">
        <v>17760</v>
      </c>
      <c r="K1365" s="201">
        <f t="shared" si="119"/>
        <v>62160000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>x</v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hidden="1" customHeight="1">
      <c r="A1366" s="304" t="str">
        <f>IF(B1366&lt;&gt;"",IF(AND(B1366&gt;=_TM1,B1366&lt;=_TM2,OR(TH!L1366="1111",TH!M1366="1111")),TH!D1366,""),"")</f>
        <v/>
      </c>
      <c r="B1366" s="11">
        <f t="shared" si="114"/>
        <v>6</v>
      </c>
      <c r="C1366" s="111">
        <f t="shared" si="115"/>
        <v>42535</v>
      </c>
      <c r="D1366" s="12" t="s">
        <v>1525</v>
      </c>
      <c r="E1366" s="111">
        <v>42535</v>
      </c>
      <c r="F1366" s="112" t="s">
        <v>1170</v>
      </c>
      <c r="G1366" s="306" t="s">
        <v>722</v>
      </c>
      <c r="H1366" s="113" t="s">
        <v>316</v>
      </c>
      <c r="I1366" s="129">
        <v>75</v>
      </c>
      <c r="J1366" s="129">
        <v>20592</v>
      </c>
      <c r="K1366" s="201">
        <f t="shared" si="119"/>
        <v>1544400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/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hidden="1" customHeight="1">
      <c r="A1367" s="304" t="str">
        <f>IF(B1367&lt;&gt;"",IF(AND(B1367&gt;=_TM1,B1367&lt;=_TM2,OR(TH!L1367="1111",TH!M1367="1111")),TH!D1367,""),"")</f>
        <v/>
      </c>
      <c r="B1367" s="11">
        <f t="shared" si="114"/>
        <v>6</v>
      </c>
      <c r="C1367" s="111">
        <f t="shared" si="115"/>
        <v>42535</v>
      </c>
      <c r="D1367" s="12" t="s">
        <v>1525</v>
      </c>
      <c r="E1367" s="111">
        <v>42535</v>
      </c>
      <c r="F1367" s="112" t="s">
        <v>656</v>
      </c>
      <c r="G1367" s="306" t="s">
        <v>722</v>
      </c>
      <c r="H1367" s="113" t="s">
        <v>316</v>
      </c>
      <c r="I1367" s="129">
        <v>300</v>
      </c>
      <c r="J1367" s="129">
        <v>5213</v>
      </c>
      <c r="K1367" s="201">
        <f t="shared" si="119"/>
        <v>1563900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/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hidden="1" customHeight="1">
      <c r="A1368" s="304" t="str">
        <f>IF(B1368&lt;&gt;"",IF(AND(B1368&gt;=_TM1,B1368&lt;=_TM2,OR(TH!L1368="1111",TH!M1368="1111")),TH!D1368,""),"")</f>
        <v/>
      </c>
      <c r="B1368" s="11">
        <f t="shared" si="114"/>
        <v>6</v>
      </c>
      <c r="C1368" s="111">
        <f t="shared" si="115"/>
        <v>42535</v>
      </c>
      <c r="D1368" s="12" t="s">
        <v>1525</v>
      </c>
      <c r="E1368" s="111">
        <v>42535</v>
      </c>
      <c r="F1368" s="15" t="s">
        <v>322</v>
      </c>
      <c r="G1368" s="306" t="s">
        <v>722</v>
      </c>
      <c r="H1368" s="113" t="s">
        <v>316</v>
      </c>
      <c r="I1368" s="129">
        <v>1000</v>
      </c>
      <c r="J1368" s="129">
        <v>10080</v>
      </c>
      <c r="K1368" s="201">
        <f t="shared" si="119"/>
        <v>10080000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>x</v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hidden="1" customHeight="1">
      <c r="A1369" s="304" t="str">
        <f>IF(B1369&lt;&gt;"",IF(AND(B1369&gt;=_TM1,B1369&lt;=_TM2,OR(TH!L1369="1111",TH!M1369="1111")),TH!D1369,""),"")</f>
        <v/>
      </c>
      <c r="B1369" s="11">
        <f t="shared" ref="B1369:B1432" si="120">IF(C1369&lt;&gt;"",MONTH(C1369),"")</f>
        <v>6</v>
      </c>
      <c r="C1369" s="111">
        <f t="shared" ref="C1369:C1432" si="121">E1369</f>
        <v>42535</v>
      </c>
      <c r="D1369" s="12" t="s">
        <v>1525</v>
      </c>
      <c r="E1369" s="111">
        <v>42535</v>
      </c>
      <c r="F1369" s="112" t="s">
        <v>656</v>
      </c>
      <c r="G1369" s="306" t="s">
        <v>722</v>
      </c>
      <c r="H1369" s="113" t="s">
        <v>316</v>
      </c>
      <c r="I1369" s="129">
        <v>1000</v>
      </c>
      <c r="J1369" s="129">
        <v>1344</v>
      </c>
      <c r="K1369" s="201">
        <f t="shared" si="119"/>
        <v>1344000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hidden="1" customHeight="1">
      <c r="A1370" s="304" t="str">
        <f>IF(B1370&lt;&gt;"",IF(AND(B1370&gt;=_TM1,B1370&lt;=_TM2,OR(TH!L1370="1111",TH!M1370="1111")),TH!D1370,""),"")</f>
        <v/>
      </c>
      <c r="B1370" s="11">
        <f t="shared" si="120"/>
        <v>6</v>
      </c>
      <c r="C1370" s="111">
        <f t="shared" si="121"/>
        <v>42535</v>
      </c>
      <c r="D1370" s="12" t="s">
        <v>1525</v>
      </c>
      <c r="E1370" s="111">
        <v>42535</v>
      </c>
      <c r="F1370" s="112" t="s">
        <v>496</v>
      </c>
      <c r="G1370" s="306" t="s">
        <v>722</v>
      </c>
      <c r="H1370" s="113" t="s">
        <v>316</v>
      </c>
      <c r="I1370" s="129">
        <v>1090</v>
      </c>
      <c r="J1370" s="129">
        <v>6258</v>
      </c>
      <c r="K1370" s="201">
        <f t="shared" si="119"/>
        <v>6821220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hidden="1" customHeight="1">
      <c r="A1371" s="304" t="str">
        <f>IF(B1371&lt;&gt;"",IF(AND(B1371&gt;=_TM1,B1371&lt;=_TM2,OR(TH!L1371="1111",TH!M1371="1111")),TH!D1371,""),"")</f>
        <v/>
      </c>
      <c r="B1371" s="11">
        <f t="shared" si="120"/>
        <v>6</v>
      </c>
      <c r="C1371" s="111">
        <f t="shared" si="121"/>
        <v>42535</v>
      </c>
      <c r="D1371" s="12" t="s">
        <v>1525</v>
      </c>
      <c r="E1371" s="111">
        <v>42535</v>
      </c>
      <c r="F1371" s="112" t="s">
        <v>525</v>
      </c>
      <c r="G1371" s="306" t="s">
        <v>722</v>
      </c>
      <c r="H1371" s="113" t="s">
        <v>316</v>
      </c>
      <c r="I1371" s="129">
        <v>308</v>
      </c>
      <c r="J1371" s="129">
        <v>4285</v>
      </c>
      <c r="K1371" s="201">
        <f t="shared" si="119"/>
        <v>1319780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hidden="1" customHeight="1">
      <c r="A1372" s="304" t="str">
        <f>IF(B1372&lt;&gt;"",IF(AND(B1372&gt;=_TM1,B1372&lt;=_TM2,OR(TH!L1372="1111",TH!M1372="1111")),TH!D1372,""),"")</f>
        <v/>
      </c>
      <c r="B1372" s="11">
        <f t="shared" si="120"/>
        <v>6</v>
      </c>
      <c r="C1372" s="111">
        <f t="shared" si="121"/>
        <v>42535</v>
      </c>
      <c r="D1372" s="12" t="s">
        <v>1525</v>
      </c>
      <c r="E1372" s="111">
        <v>42535</v>
      </c>
      <c r="F1372" s="112" t="s">
        <v>790</v>
      </c>
      <c r="G1372" s="306" t="s">
        <v>722</v>
      </c>
      <c r="H1372" s="113" t="s">
        <v>316</v>
      </c>
      <c r="I1372" s="129">
        <v>2000</v>
      </c>
      <c r="J1372" s="129">
        <v>6479</v>
      </c>
      <c r="K1372" s="201">
        <f t="shared" si="119"/>
        <v>12958000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hidden="1" customHeight="1">
      <c r="A1373" s="304" t="str">
        <f>IF(B1373&lt;&gt;"",IF(AND(B1373&gt;=_TM1,B1373&lt;=_TM2,OR(TH!L1373="1111",TH!M1373="1111")),TH!D1373,""),"")</f>
        <v/>
      </c>
      <c r="B1373" s="11">
        <f t="shared" si="120"/>
        <v>6</v>
      </c>
      <c r="C1373" s="111">
        <f t="shared" si="121"/>
        <v>42535</v>
      </c>
      <c r="D1373" s="12" t="s">
        <v>1525</v>
      </c>
      <c r="E1373" s="111">
        <v>42535</v>
      </c>
      <c r="F1373" s="112" t="s">
        <v>506</v>
      </c>
      <c r="G1373" s="306" t="s">
        <v>722</v>
      </c>
      <c r="H1373" s="113" t="s">
        <v>316</v>
      </c>
      <c r="I1373" s="129">
        <v>2000</v>
      </c>
      <c r="J1373" s="129">
        <v>5676</v>
      </c>
      <c r="K1373" s="201">
        <f t="shared" si="119"/>
        <v>11352000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hidden="1" customHeight="1">
      <c r="A1374" s="304" t="str">
        <f>IF(B1374&lt;&gt;"",IF(AND(B1374&gt;=_TM1,B1374&lt;=_TM2,OR(TH!L1374="1111",TH!M1374="1111")),TH!D1374,""),"")</f>
        <v/>
      </c>
      <c r="B1374" s="11">
        <f t="shared" si="120"/>
        <v>6</v>
      </c>
      <c r="C1374" s="111">
        <f t="shared" si="121"/>
        <v>42535</v>
      </c>
      <c r="D1374" s="12" t="s">
        <v>1526</v>
      </c>
      <c r="E1374" s="111">
        <v>42535</v>
      </c>
      <c r="F1374" s="112" t="s">
        <v>1046</v>
      </c>
      <c r="G1374" s="306" t="s">
        <v>722</v>
      </c>
      <c r="H1374" s="113" t="s">
        <v>316</v>
      </c>
      <c r="I1374" s="129">
        <v>1275</v>
      </c>
      <c r="J1374" s="129">
        <v>29760</v>
      </c>
      <c r="K1374" s="201">
        <f t="shared" si="119"/>
        <v>37944000</v>
      </c>
      <c r="L1374" s="202" t="s">
        <v>726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 t="str">
        <f>IF(VLOOKUP(F1374,NXT!$B$12:$B$973,1,0)=F1374,"","x")</f>
        <v/>
      </c>
    </row>
    <row r="1375" spans="1:29" ht="15.75" hidden="1" customHeight="1">
      <c r="A1375" s="304" t="str">
        <f>IF(B1375&lt;&gt;"",IF(AND(B1375&gt;=_TM1,B1375&lt;=_TM2,OR(TH!L1375="1111",TH!M1375="1111")),TH!D1375,""),"")</f>
        <v/>
      </c>
      <c r="B1375" s="11">
        <f t="shared" si="120"/>
        <v>6</v>
      </c>
      <c r="C1375" s="111">
        <f t="shared" si="121"/>
        <v>42535</v>
      </c>
      <c r="D1375" s="12" t="s">
        <v>1526</v>
      </c>
      <c r="E1375" s="111">
        <v>42535</v>
      </c>
      <c r="F1375" s="112" t="s">
        <v>1170</v>
      </c>
      <c r="G1375" s="306" t="s">
        <v>722</v>
      </c>
      <c r="H1375" s="113" t="s">
        <v>316</v>
      </c>
      <c r="I1375" s="130">
        <v>997</v>
      </c>
      <c r="J1375" s="130">
        <v>31488</v>
      </c>
      <c r="K1375" s="201">
        <f t="shared" si="119"/>
        <v>31393536</v>
      </c>
      <c r="L1375" s="202" t="s">
        <v>726</v>
      </c>
      <c r="M1375" s="202" t="s">
        <v>8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>
        <v>2</v>
      </c>
      <c r="AA1375" s="198" t="str">
        <f>IF(VLOOKUP(F1375,NXT!$B$12:$B$973,1,0)=F1375,"","x")</f>
        <v/>
      </c>
    </row>
    <row r="1376" spans="1:29" ht="15.75" hidden="1" customHeight="1">
      <c r="A1376" s="304" t="str">
        <f>IF(B1376&lt;&gt;"",IF(AND(B1376&gt;=_TM1,B1376&lt;=_TM2,OR(TH!L1376="1111",TH!M1376="1111")),TH!D1376,""),"")</f>
        <v/>
      </c>
      <c r="B1376" s="11">
        <f t="shared" si="120"/>
        <v>6</v>
      </c>
      <c r="C1376" s="111">
        <f t="shared" si="121"/>
        <v>42535</v>
      </c>
      <c r="D1376" s="12" t="s">
        <v>1526</v>
      </c>
      <c r="E1376" s="111">
        <v>42535</v>
      </c>
      <c r="F1376" s="112" t="s">
        <v>332</v>
      </c>
      <c r="G1376" s="306" t="s">
        <v>722</v>
      </c>
      <c r="H1376" s="113" t="s">
        <v>316</v>
      </c>
      <c r="I1376" s="129"/>
      <c r="J1376" s="129"/>
      <c r="K1376" s="201">
        <v>33030484</v>
      </c>
      <c r="L1376" s="14" t="s">
        <v>9</v>
      </c>
      <c r="M1376" s="202" t="s">
        <v>8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>
        <v>2</v>
      </c>
      <c r="AA1376" s="198"/>
      <c r="AC1376" s="198"/>
    </row>
    <row r="1377" spans="1:29" ht="15.75" hidden="1" customHeight="1">
      <c r="A1377" s="304" t="str">
        <f>IF(B1377&lt;&gt;"",IF(AND(B1377&gt;=_TM1,B1377&lt;=_TM2,OR(TH!L1377="1111",TH!M1377="1111")),TH!D1377,""),"")</f>
        <v/>
      </c>
      <c r="B1377" s="11">
        <f t="shared" si="120"/>
        <v>6</v>
      </c>
      <c r="C1377" s="111">
        <f t="shared" si="121"/>
        <v>42535</v>
      </c>
      <c r="D1377" s="111" t="s">
        <v>1702</v>
      </c>
      <c r="E1377" s="111">
        <v>42535</v>
      </c>
      <c r="F1377" s="112" t="s">
        <v>1046</v>
      </c>
      <c r="G1377" s="310" t="s">
        <v>644</v>
      </c>
      <c r="H1377" s="113" t="s">
        <v>531</v>
      </c>
      <c r="I1377" s="129">
        <v>1250</v>
      </c>
      <c r="J1377" s="129">
        <v>35000</v>
      </c>
      <c r="K1377" s="201">
        <f>ROUND(I1377*J1377,0)</f>
        <v>43750000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hidden="1" customHeight="1">
      <c r="A1378" s="304" t="str">
        <f>IF(B1378&lt;&gt;"",IF(AND(B1378&gt;=_TM1,B1378&lt;=_TM2,OR(TH!L1378="1111",TH!M1378="1111")),TH!D1378,""),"")</f>
        <v/>
      </c>
      <c r="B1378" s="11">
        <f t="shared" si="120"/>
        <v>6</v>
      </c>
      <c r="C1378" s="111">
        <f t="shared" si="121"/>
        <v>42535</v>
      </c>
      <c r="D1378" s="111" t="s">
        <v>1702</v>
      </c>
      <c r="E1378" s="111">
        <v>42535</v>
      </c>
      <c r="F1378" s="112" t="s">
        <v>1047</v>
      </c>
      <c r="G1378" s="310" t="s">
        <v>644</v>
      </c>
      <c r="H1378" s="113" t="s">
        <v>531</v>
      </c>
      <c r="I1378" s="129">
        <v>1300</v>
      </c>
      <c r="J1378" s="129">
        <v>32500</v>
      </c>
      <c r="K1378" s="201">
        <f>ROUND(I1378*J1378,0)</f>
        <v>42250000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C1378" s="198"/>
    </row>
    <row r="1379" spans="1:29" ht="15.75" hidden="1" customHeight="1">
      <c r="A1379" s="304" t="str">
        <f>IF(B1379&lt;&gt;"",IF(AND(B1379&gt;=_TM1,B1379&lt;=_TM2,OR(TH!L1379="1111",TH!M1379="1111")),TH!D1379,""),"")</f>
        <v/>
      </c>
      <c r="B1379" s="11">
        <f t="shared" si="120"/>
        <v>6</v>
      </c>
      <c r="C1379" s="111">
        <f t="shared" si="121"/>
        <v>42535</v>
      </c>
      <c r="D1379" s="111" t="s">
        <v>1702</v>
      </c>
      <c r="E1379" s="111">
        <v>42535</v>
      </c>
      <c r="F1379" s="110" t="s">
        <v>322</v>
      </c>
      <c r="G1379" s="310" t="s">
        <v>644</v>
      </c>
      <c r="H1379" s="113" t="s">
        <v>531</v>
      </c>
      <c r="I1379" s="129">
        <v>3900</v>
      </c>
      <c r="J1379" s="129">
        <v>18500</v>
      </c>
      <c r="K1379" s="201">
        <f>ROUND(I1379*J1379,0)</f>
        <v>72150000</v>
      </c>
      <c r="L1379" s="114" t="s">
        <v>238</v>
      </c>
      <c r="M1379" s="114" t="s">
        <v>162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C1379" s="198"/>
    </row>
    <row r="1380" spans="1:29" ht="15.75" hidden="1" customHeight="1">
      <c r="A1380" s="304" t="str">
        <f>IF(B1380&lt;&gt;"",IF(AND(B1380&gt;=_TM1,B1380&lt;=_TM2,OR(TH!L1380="1111",TH!M1380="1111")),TH!D1380,""),"")</f>
        <v/>
      </c>
      <c r="B1380" s="11">
        <f t="shared" si="120"/>
        <v>6</v>
      </c>
      <c r="C1380" s="111">
        <f t="shared" si="121"/>
        <v>42535</v>
      </c>
      <c r="D1380" s="111" t="s">
        <v>1702</v>
      </c>
      <c r="E1380" s="111">
        <v>42535</v>
      </c>
      <c r="F1380" s="110" t="s">
        <v>321</v>
      </c>
      <c r="G1380" s="310" t="s">
        <v>644</v>
      </c>
      <c r="H1380" s="113" t="s">
        <v>531</v>
      </c>
      <c r="I1380" s="129">
        <v>3500</v>
      </c>
      <c r="J1380" s="129">
        <v>18500</v>
      </c>
      <c r="K1380" s="201">
        <f>ROUND(I1380*J1380,0)</f>
        <v>64750000</v>
      </c>
      <c r="L1380" s="114" t="s">
        <v>238</v>
      </c>
      <c r="M1380" s="114" t="s">
        <v>162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 t="str">
        <f>IF(VLOOKUP(H1380,DS_131,1,0)=H1380,"","x")</f>
        <v/>
      </c>
      <c r="AB1380" s="198"/>
      <c r="AC1380" s="198"/>
    </row>
    <row r="1381" spans="1:29" ht="15.75" hidden="1" customHeight="1">
      <c r="A1381" s="304" t="str">
        <f>IF(B1381&lt;&gt;"",IF(AND(B1381&gt;=_TM1,B1381&lt;=_TM2,OR(TH!L1381="1111",TH!M1381="1111")),TH!D1381,""),"")</f>
        <v/>
      </c>
      <c r="B1381" s="11">
        <f t="shared" si="120"/>
        <v>6</v>
      </c>
      <c r="C1381" s="111">
        <f t="shared" si="121"/>
        <v>42535</v>
      </c>
      <c r="D1381" s="111" t="s">
        <v>1702</v>
      </c>
      <c r="E1381" s="111">
        <v>42535</v>
      </c>
      <c r="F1381" s="112" t="s">
        <v>332</v>
      </c>
      <c r="G1381" s="310" t="s">
        <v>644</v>
      </c>
      <c r="H1381" s="113" t="s">
        <v>531</v>
      </c>
      <c r="I1381" s="129"/>
      <c r="J1381" s="129"/>
      <c r="K1381" s="201">
        <v>22290000</v>
      </c>
      <c r="L1381" s="114" t="s">
        <v>238</v>
      </c>
      <c r="M1381" s="114" t="s">
        <v>278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/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/>
      <c r="AA1381" s="198" t="str">
        <f>IF(VLOOKUP(H1381,DS_131,1,0)=H1381,"","x")</f>
        <v/>
      </c>
      <c r="AB1381" s="198"/>
      <c r="AC1381" s="198"/>
    </row>
    <row r="1382" spans="1:29" ht="15.75" hidden="1" customHeight="1">
      <c r="A1382" s="304" t="str">
        <f>IF(B1382&lt;&gt;"",IF(AND(B1382&gt;=_TM1,B1382&lt;=_TM2,OR(TH!L1382="1111",TH!M1382="1111")),TH!D1382,""),"")</f>
        <v/>
      </c>
      <c r="B1382" s="11">
        <f t="shared" si="120"/>
        <v>6</v>
      </c>
      <c r="C1382" s="111">
        <f t="shared" si="121"/>
        <v>42536</v>
      </c>
      <c r="D1382" s="111" t="s">
        <v>2161</v>
      </c>
      <c r="E1382" s="106">
        <v>42536</v>
      </c>
      <c r="F1382" s="110" t="s">
        <v>707</v>
      </c>
      <c r="G1382" s="310" t="s">
        <v>705</v>
      </c>
      <c r="H1382" s="4" t="s">
        <v>706</v>
      </c>
      <c r="I1382" s="129"/>
      <c r="J1382" s="129"/>
      <c r="K1382" s="13">
        <v>1200000</v>
      </c>
      <c r="L1382" s="114" t="s">
        <v>24</v>
      </c>
      <c r="M1382" s="114" t="s">
        <v>45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>x</v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  <c r="AA1382" s="198"/>
    </row>
    <row r="1383" spans="1:29" ht="15.75" hidden="1" customHeight="1">
      <c r="A1383" s="304" t="str">
        <f>IF(B1383&lt;&gt;"",IF(AND(B1383&gt;=_TM1,B1383&lt;=_TM2,OR(TH!L1383="1111",TH!M1383="1111")),TH!D1383,""),"")</f>
        <v/>
      </c>
      <c r="B1383" s="11">
        <f t="shared" si="120"/>
        <v>6</v>
      </c>
      <c r="C1383" s="111">
        <f t="shared" si="121"/>
        <v>42536</v>
      </c>
      <c r="D1383" s="111" t="s">
        <v>711</v>
      </c>
      <c r="E1383" s="106">
        <v>42536</v>
      </c>
      <c r="F1383" s="112" t="s">
        <v>713</v>
      </c>
      <c r="G1383" s="310" t="s">
        <v>705</v>
      </c>
      <c r="H1383" s="113" t="s">
        <v>306</v>
      </c>
      <c r="I1383" s="129"/>
      <c r="J1383" s="129"/>
      <c r="K1383" s="13">
        <f>1163172-11999</f>
        <v>1151173</v>
      </c>
      <c r="L1383" s="114" t="s">
        <v>8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hidden="1" customHeight="1">
      <c r="A1384" s="304" t="str">
        <f>IF(B1384&lt;&gt;"",IF(AND(B1384&gt;=_TM1,B1384&lt;=_TM2,OR(TH!L1384="1111",TH!M1384="1111")),TH!D1384,""),"")</f>
        <v/>
      </c>
      <c r="B1384" s="11">
        <f t="shared" si="120"/>
        <v>6</v>
      </c>
      <c r="C1384" s="111">
        <f t="shared" si="121"/>
        <v>42536</v>
      </c>
      <c r="D1384" s="111" t="s">
        <v>711</v>
      </c>
      <c r="E1384" s="106">
        <v>42536</v>
      </c>
      <c r="F1384" s="112" t="s">
        <v>761</v>
      </c>
      <c r="G1384" s="310" t="s">
        <v>705</v>
      </c>
      <c r="H1384" s="113"/>
      <c r="I1384" s="129"/>
      <c r="J1384" s="129"/>
      <c r="K1384" s="13">
        <v>11999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/>
    </row>
    <row r="1385" spans="1:29" ht="15.75" hidden="1" customHeight="1">
      <c r="A1385" s="304" t="str">
        <f>IF(B1385&lt;&gt;"",IF(AND(B1385&gt;=_TM1,B1385&lt;=_TM2,OR(TH!L1385="1111",TH!M1385="1111")),TH!D1385,""),"")</f>
        <v/>
      </c>
      <c r="B1385" s="11">
        <f t="shared" si="120"/>
        <v>6</v>
      </c>
      <c r="C1385" s="111">
        <f t="shared" si="121"/>
        <v>42536</v>
      </c>
      <c r="D1385" s="111" t="s">
        <v>711</v>
      </c>
      <c r="E1385" s="106">
        <v>42536</v>
      </c>
      <c r="F1385" s="110" t="s">
        <v>719</v>
      </c>
      <c r="G1385" s="310" t="s">
        <v>705</v>
      </c>
      <c r="H1385" s="4"/>
      <c r="I1385" s="129"/>
      <c r="J1385" s="129"/>
      <c r="K1385" s="13">
        <v>20000</v>
      </c>
      <c r="L1385" s="114" t="s">
        <v>81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hidden="1" customHeight="1">
      <c r="A1386" s="304" t="str">
        <f>IF(B1386&lt;&gt;"",IF(AND(B1386&gt;=_TM1,B1386&lt;=_TM2,OR(TH!L1386="1111",TH!M1386="1111")),TH!D1386,""),"")</f>
        <v/>
      </c>
      <c r="B1386" s="11">
        <f t="shared" si="120"/>
        <v>6</v>
      </c>
      <c r="C1386" s="111">
        <f t="shared" si="121"/>
        <v>42536</v>
      </c>
      <c r="D1386" s="111" t="s">
        <v>711</v>
      </c>
      <c r="E1386" s="106">
        <v>42536</v>
      </c>
      <c r="F1386" s="110" t="s">
        <v>720</v>
      </c>
      <c r="G1386" s="310" t="s">
        <v>705</v>
      </c>
      <c r="H1386" s="4"/>
      <c r="I1386" s="129"/>
      <c r="J1386" s="129"/>
      <c r="K1386" s="13">
        <v>2000</v>
      </c>
      <c r="L1386" s="14" t="s">
        <v>9</v>
      </c>
      <c r="M1386" s="114" t="s">
        <v>24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/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</row>
    <row r="1387" spans="1:29" ht="15.75" hidden="1" customHeight="1">
      <c r="A1387" s="304" t="str">
        <f>IF(B1387&lt;&gt;"",IF(AND(B1387&gt;=_TM1,B1387&lt;=_TM2,OR(TH!L1387="1111",TH!M1387="1111")),TH!D1387,""),"")</f>
        <v/>
      </c>
      <c r="B1387" s="11">
        <f t="shared" si="120"/>
        <v>6</v>
      </c>
      <c r="C1387" s="111">
        <f t="shared" si="121"/>
        <v>42536</v>
      </c>
      <c r="D1387" s="111" t="s">
        <v>2162</v>
      </c>
      <c r="E1387" s="111">
        <v>42536</v>
      </c>
      <c r="F1387" s="112" t="s">
        <v>451</v>
      </c>
      <c r="G1387" s="306" t="s">
        <v>450</v>
      </c>
      <c r="H1387" s="113" t="s">
        <v>449</v>
      </c>
      <c r="I1387" s="129"/>
      <c r="J1387" s="129"/>
      <c r="K1387" s="201">
        <v>250000</v>
      </c>
      <c r="L1387" s="202" t="s">
        <v>158</v>
      </c>
      <c r="M1387" s="202" t="s">
        <v>45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/>
      </c>
      <c r="Q1387" s="24" t="str">
        <f>IF(AND($M1387=$O$7,$B1387&lt;'111'!$N$11),"x","")</f>
        <v>x</v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>
        <v>2</v>
      </c>
      <c r="AA1387" s="198"/>
      <c r="AB1387" s="198"/>
      <c r="AC1387" s="198"/>
    </row>
    <row r="1388" spans="1:29" ht="15.75" hidden="1" customHeight="1">
      <c r="A1388" s="304" t="str">
        <f>IF(B1388&lt;&gt;"",IF(AND(B1388&gt;=_TM1,B1388&lt;=_TM2,OR(TH!L1388="1111",TH!M1388="1111")),TH!D1388,""),"")</f>
        <v/>
      </c>
      <c r="B1388" s="11">
        <f t="shared" si="120"/>
        <v>6</v>
      </c>
      <c r="C1388" s="111">
        <f t="shared" si="121"/>
        <v>42536</v>
      </c>
      <c r="D1388" s="111" t="s">
        <v>2146</v>
      </c>
      <c r="E1388" s="111">
        <v>42536</v>
      </c>
      <c r="F1388" s="112" t="s">
        <v>490</v>
      </c>
      <c r="G1388" s="310" t="s">
        <v>645</v>
      </c>
      <c r="H1388" s="302" t="s">
        <v>646</v>
      </c>
      <c r="I1388" s="129"/>
      <c r="J1388" s="129"/>
      <c r="K1388" s="201">
        <v>820000</v>
      </c>
      <c r="L1388" s="114" t="s">
        <v>45</v>
      </c>
      <c r="M1388" s="114" t="s">
        <v>492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  <c r="AB1388" s="198"/>
      <c r="AC1388" s="198"/>
    </row>
    <row r="1389" spans="1:29" ht="15.75" hidden="1" customHeight="1">
      <c r="A1389" s="304" t="str">
        <f>IF(B1389&lt;&gt;"",IF(AND(B1389&gt;=_TM1,B1389&lt;=_TM2,OR(TH!L1389="1111",TH!M1389="1111")),TH!D1389,""),"")</f>
        <v/>
      </c>
      <c r="B1389" s="11">
        <f t="shared" si="120"/>
        <v>6</v>
      </c>
      <c r="C1389" s="111">
        <f t="shared" si="121"/>
        <v>42536</v>
      </c>
      <c r="D1389" s="111" t="s">
        <v>2146</v>
      </c>
      <c r="E1389" s="111">
        <v>42536</v>
      </c>
      <c r="F1389" s="112" t="s">
        <v>491</v>
      </c>
      <c r="G1389" s="310" t="s">
        <v>645</v>
      </c>
      <c r="H1389" s="302" t="s">
        <v>646</v>
      </c>
      <c r="I1389" s="129"/>
      <c r="J1389" s="129"/>
      <c r="K1389" s="201">
        <v>82000</v>
      </c>
      <c r="L1389" s="114" t="s">
        <v>45</v>
      </c>
      <c r="M1389" s="114" t="s">
        <v>278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>x</v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/>
    </row>
    <row r="1390" spans="1:29" ht="15.75" hidden="1" customHeight="1">
      <c r="A1390" s="304" t="str">
        <f>IF(B1390&lt;&gt;"",IF(AND(B1390&gt;=_TM1,B1390&lt;=_TM2,OR(TH!L1390="1111",TH!M1390="1111")),TH!D1390,""),"")</f>
        <v/>
      </c>
      <c r="B1390" s="11">
        <f t="shared" si="120"/>
        <v>6</v>
      </c>
      <c r="C1390" s="111">
        <f t="shared" si="121"/>
        <v>42536</v>
      </c>
      <c r="D1390" s="111" t="s">
        <v>1703</v>
      </c>
      <c r="E1390" s="111">
        <v>42536</v>
      </c>
      <c r="F1390" s="110" t="s">
        <v>528</v>
      </c>
      <c r="G1390" s="310" t="s">
        <v>647</v>
      </c>
      <c r="H1390" s="4" t="s">
        <v>527</v>
      </c>
      <c r="I1390" s="129">
        <v>1000</v>
      </c>
      <c r="J1390" s="129">
        <v>9800</v>
      </c>
      <c r="K1390" s="201">
        <f>ROUND(I1390*J1390,0)</f>
        <v>9800000</v>
      </c>
      <c r="L1390" s="114" t="s">
        <v>238</v>
      </c>
      <c r="M1390" s="114" t="s">
        <v>162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ref="AA1390:AA1395" si="122">IF(VLOOKUP(H1390,DS_131,1,0)=H1390,"","x")</f>
        <v/>
      </c>
    </row>
    <row r="1391" spans="1:29" ht="15.75" hidden="1" customHeight="1">
      <c r="A1391" s="304" t="str">
        <f>IF(B1391&lt;&gt;"",IF(AND(B1391&gt;=_TM1,B1391&lt;=_TM2,OR(TH!L1391="1111",TH!M1391="1111")),TH!D1391,""),"")</f>
        <v/>
      </c>
      <c r="B1391" s="11">
        <f t="shared" si="120"/>
        <v>6</v>
      </c>
      <c r="C1391" s="111">
        <f t="shared" si="121"/>
        <v>42536</v>
      </c>
      <c r="D1391" s="111" t="s">
        <v>1703</v>
      </c>
      <c r="E1391" s="111">
        <v>42536</v>
      </c>
      <c r="F1391" s="112" t="s">
        <v>332</v>
      </c>
      <c r="G1391" s="310" t="s">
        <v>647</v>
      </c>
      <c r="H1391" s="4" t="s">
        <v>527</v>
      </c>
      <c r="I1391" s="129"/>
      <c r="J1391" s="129"/>
      <c r="K1391" s="201">
        <v>980000</v>
      </c>
      <c r="L1391" s="114" t="s">
        <v>238</v>
      </c>
      <c r="M1391" s="114" t="s">
        <v>278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/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2"/>
        <v/>
      </c>
    </row>
    <row r="1392" spans="1:29" ht="15.75" hidden="1" customHeight="1">
      <c r="A1392" s="304" t="str">
        <f>IF(B1392&lt;&gt;"",IF(AND(B1392&gt;=_TM1,B1392&lt;=_TM2,OR(TH!L1392="1111",TH!M1392="1111")),TH!D1392,""),"")</f>
        <v/>
      </c>
      <c r="B1392" s="11">
        <f t="shared" si="120"/>
        <v>6</v>
      </c>
      <c r="C1392" s="111">
        <f t="shared" si="121"/>
        <v>42536</v>
      </c>
      <c r="D1392" s="111" t="s">
        <v>2147</v>
      </c>
      <c r="E1392" s="111">
        <v>42536</v>
      </c>
      <c r="F1392" s="112" t="s">
        <v>708</v>
      </c>
      <c r="G1392" s="310" t="s">
        <v>647</v>
      </c>
      <c r="H1392" s="4" t="s">
        <v>527</v>
      </c>
      <c r="I1392" s="129"/>
      <c r="J1392" s="129"/>
      <c r="K1392" s="201">
        <v>10780000</v>
      </c>
      <c r="L1392" s="114" t="s">
        <v>45</v>
      </c>
      <c r="M1392" s="114" t="s">
        <v>238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>x</v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2"/>
        <v/>
      </c>
    </row>
    <row r="1393" spans="1:29" ht="15.75" hidden="1" customHeight="1">
      <c r="A1393" s="304" t="str">
        <f>IF(B1393&lt;&gt;"",IF(AND(B1393&gt;=_TM1,B1393&lt;=_TM2,OR(TH!L1393="1111",TH!M1393="1111")),TH!D1393,""),"")</f>
        <v/>
      </c>
      <c r="B1393" s="11">
        <f t="shared" si="120"/>
        <v>6</v>
      </c>
      <c r="C1393" s="111">
        <f t="shared" si="121"/>
        <v>42536</v>
      </c>
      <c r="D1393" s="111" t="s">
        <v>1704</v>
      </c>
      <c r="E1393" s="111">
        <v>42536</v>
      </c>
      <c r="F1393" s="110" t="s">
        <v>649</v>
      </c>
      <c r="G1393" s="310" t="s">
        <v>648</v>
      </c>
      <c r="H1393" s="113" t="s">
        <v>505</v>
      </c>
      <c r="I1393" s="129">
        <v>75</v>
      </c>
      <c r="J1393" s="129">
        <v>21450</v>
      </c>
      <c r="K1393" s="201">
        <f>ROUND(I1393*J1393,0)</f>
        <v>1608750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2"/>
        <v/>
      </c>
    </row>
    <row r="1394" spans="1:29" ht="15.75" hidden="1" customHeight="1">
      <c r="A1394" s="304" t="str">
        <f>IF(B1394&lt;&gt;"",IF(AND(B1394&gt;=_TM1,B1394&lt;=_TM2,OR(TH!L1394="1111",TH!M1394="1111")),TH!D1394,""),"")</f>
        <v/>
      </c>
      <c r="B1394" s="11">
        <f t="shared" si="120"/>
        <v>6</v>
      </c>
      <c r="C1394" s="111">
        <f t="shared" si="121"/>
        <v>42536</v>
      </c>
      <c r="D1394" s="111" t="s">
        <v>1704</v>
      </c>
      <c r="E1394" s="111">
        <v>42536</v>
      </c>
      <c r="F1394" s="110" t="s">
        <v>650</v>
      </c>
      <c r="G1394" s="310" t="s">
        <v>648</v>
      </c>
      <c r="H1394" s="113" t="s">
        <v>505</v>
      </c>
      <c r="I1394" s="129">
        <v>300</v>
      </c>
      <c r="J1394" s="129">
        <v>5430</v>
      </c>
      <c r="K1394" s="201">
        <f>ROUND(I1394*J1394,0)</f>
        <v>1629000</v>
      </c>
      <c r="L1394" s="114" t="s">
        <v>238</v>
      </c>
      <c r="M1394" s="114" t="s">
        <v>162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2"/>
        <v/>
      </c>
    </row>
    <row r="1395" spans="1:29" ht="15.75" hidden="1" customHeight="1">
      <c r="A1395" s="304" t="str">
        <f>IF(B1395&lt;&gt;"",IF(AND(B1395&gt;=_TM1,B1395&lt;=_TM2,OR(TH!L1395="1111",TH!M1395="1111")),TH!D1395,""),"")</f>
        <v/>
      </c>
      <c r="B1395" s="11">
        <f t="shared" si="120"/>
        <v>6</v>
      </c>
      <c r="C1395" s="111">
        <f t="shared" si="121"/>
        <v>42536</v>
      </c>
      <c r="D1395" s="111" t="s">
        <v>1704</v>
      </c>
      <c r="E1395" s="111">
        <v>42536</v>
      </c>
      <c r="F1395" s="112" t="s">
        <v>332</v>
      </c>
      <c r="G1395" s="310" t="s">
        <v>648</v>
      </c>
      <c r="H1395" s="113" t="s">
        <v>505</v>
      </c>
      <c r="I1395" s="129"/>
      <c r="J1395" s="129"/>
      <c r="K1395" s="201">
        <v>323775</v>
      </c>
      <c r="L1395" s="114" t="s">
        <v>238</v>
      </c>
      <c r="M1395" s="114" t="s">
        <v>278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/>
      <c r="AA1395" s="198" t="str">
        <f t="shared" si="122"/>
        <v/>
      </c>
    </row>
    <row r="1396" spans="1:29" ht="15.75" hidden="1" customHeight="1">
      <c r="A1396" s="304" t="str">
        <f>IF(B1396&lt;&gt;"",IF(AND(B1396&gt;=_TM1,B1396&lt;=_TM2,OR(TH!L1396="1111",TH!M1396="1111")),TH!D1396,""),"")</f>
        <v/>
      </c>
      <c r="B1396" s="11">
        <f t="shared" si="120"/>
        <v>6</v>
      </c>
      <c r="C1396" s="106">
        <f t="shared" si="121"/>
        <v>42538</v>
      </c>
      <c r="D1396" s="12" t="s">
        <v>1681</v>
      </c>
      <c r="E1396" s="106">
        <v>42538</v>
      </c>
      <c r="F1396" s="110" t="s">
        <v>1165</v>
      </c>
      <c r="G1396" s="306" t="s">
        <v>311</v>
      </c>
      <c r="H1396" s="113" t="s">
        <v>306</v>
      </c>
      <c r="I1396" s="129">
        <v>34</v>
      </c>
      <c r="J1396" s="129">
        <v>30780</v>
      </c>
      <c r="K1396" s="201">
        <f>ROUND(I1396*J1396,0)</f>
        <v>1046520</v>
      </c>
      <c r="L1396" s="202" t="s">
        <v>726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A1396" s="198" t="str">
        <f>IF(VLOOKUP(F1396,NXT!$B$12:$B$973,1,0)=F1396,"","x")</f>
        <v/>
      </c>
      <c r="AB1396" s="198"/>
      <c r="AC1396" s="198"/>
    </row>
    <row r="1397" spans="1:29" ht="15.75" hidden="1" customHeight="1">
      <c r="A1397" s="304" t="str">
        <f>IF(B1397&lt;&gt;"",IF(AND(B1397&gt;=_TM1,B1397&lt;=_TM2,OR(TH!L1397="1111",TH!M1397="1111")),TH!D1397,""),"")</f>
        <v/>
      </c>
      <c r="B1397" s="11">
        <f t="shared" si="120"/>
        <v>6</v>
      </c>
      <c r="C1397" s="106">
        <f t="shared" si="121"/>
        <v>42538</v>
      </c>
      <c r="D1397" s="12" t="s">
        <v>1681</v>
      </c>
      <c r="E1397" s="106">
        <v>42538</v>
      </c>
      <c r="F1397" s="110" t="s">
        <v>312</v>
      </c>
      <c r="G1397" s="306" t="s">
        <v>311</v>
      </c>
      <c r="H1397" s="113" t="s">
        <v>306</v>
      </c>
      <c r="I1397" s="129"/>
      <c r="J1397" s="129"/>
      <c r="K1397" s="201">
        <v>104652</v>
      </c>
      <c r="L1397" s="14" t="s">
        <v>9</v>
      </c>
      <c r="M1397" s="202" t="s">
        <v>8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>
        <v>2</v>
      </c>
      <c r="AC1397" s="198"/>
    </row>
    <row r="1398" spans="1:29" ht="15.75" hidden="1" customHeight="1">
      <c r="A1398" s="304" t="str">
        <f>IF(B1398&lt;&gt;"",IF(AND(B1398&gt;=_TM1,B1398&lt;=_TM2,OR(TH!L1398="1111",TH!M1398="1111")),TH!D1398,""),"")</f>
        <v/>
      </c>
      <c r="B1398" s="11">
        <f t="shared" si="120"/>
        <v>6</v>
      </c>
      <c r="C1398" s="111">
        <f t="shared" si="121"/>
        <v>42539</v>
      </c>
      <c r="D1398" s="111" t="s">
        <v>1705</v>
      </c>
      <c r="E1398" s="111">
        <v>42539</v>
      </c>
      <c r="F1398" s="110" t="s">
        <v>322</v>
      </c>
      <c r="G1398" s="310" t="s">
        <v>651</v>
      </c>
      <c r="H1398" s="4" t="s">
        <v>652</v>
      </c>
      <c r="I1398" s="129">
        <v>1000</v>
      </c>
      <c r="J1398" s="129">
        <v>10500</v>
      </c>
      <c r="K1398" s="201">
        <f>ROUND(I1398*J1398,0)</f>
        <v>10500000</v>
      </c>
      <c r="L1398" s="114" t="s">
        <v>238</v>
      </c>
      <c r="M1398" s="114" t="s">
        <v>162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hidden="1" customHeight="1">
      <c r="A1399" s="304" t="str">
        <f>IF(B1399&lt;&gt;"",IF(AND(B1399&gt;=_TM1,B1399&lt;=_TM2,OR(TH!L1399="1111",TH!M1399="1111")),TH!D1399,""),"")</f>
        <v/>
      </c>
      <c r="B1399" s="11">
        <f t="shared" si="120"/>
        <v>6</v>
      </c>
      <c r="C1399" s="111">
        <f t="shared" si="121"/>
        <v>42539</v>
      </c>
      <c r="D1399" s="111" t="s">
        <v>1705</v>
      </c>
      <c r="E1399" s="111">
        <v>42539</v>
      </c>
      <c r="F1399" s="110" t="s">
        <v>501</v>
      </c>
      <c r="G1399" s="310" t="s">
        <v>651</v>
      </c>
      <c r="H1399" s="4" t="s">
        <v>652</v>
      </c>
      <c r="I1399" s="129"/>
      <c r="J1399" s="129"/>
      <c r="K1399" s="201">
        <v>1050000</v>
      </c>
      <c r="L1399" s="114" t="s">
        <v>238</v>
      </c>
      <c r="M1399" s="114" t="s">
        <v>278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/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  <c r="AA1399" s="198" t="str">
        <f>IF(VLOOKUP(H1399,DS_131,1,0)=H1399,"","x")</f>
        <v/>
      </c>
    </row>
    <row r="1400" spans="1:29" ht="15.75" hidden="1" customHeight="1">
      <c r="A1400" s="304" t="str">
        <f>IF(B1400&lt;&gt;"",IF(AND(B1400&gt;=_TM1,B1400&lt;=_TM2,OR(TH!L1400="1111",TH!M1400="1111")),TH!D1400,""),"")</f>
        <v/>
      </c>
      <c r="B1400" s="11">
        <f t="shared" si="120"/>
        <v>6</v>
      </c>
      <c r="C1400" s="111">
        <f t="shared" si="121"/>
        <v>42541</v>
      </c>
      <c r="D1400" s="111" t="s">
        <v>2163</v>
      </c>
      <c r="E1400" s="265">
        <v>42541</v>
      </c>
      <c r="F1400" s="110" t="s">
        <v>707</v>
      </c>
      <c r="G1400" s="310" t="s">
        <v>2077</v>
      </c>
      <c r="H1400" s="113" t="s">
        <v>2086</v>
      </c>
      <c r="I1400" s="129"/>
      <c r="J1400" s="129"/>
      <c r="K1400" s="201">
        <v>15400000</v>
      </c>
      <c r="L1400" s="14" t="s">
        <v>24</v>
      </c>
      <c r="M1400" s="14" t="s">
        <v>45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>x</v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hidden="1" customHeight="1">
      <c r="A1401" s="304" t="str">
        <f>IF(B1401&lt;&gt;"",IF(AND(B1401&gt;=_TM1,B1401&lt;=_TM2,OR(TH!L1401="1111",TH!M1401="1111")),TH!D1401,""),"")</f>
        <v/>
      </c>
      <c r="B1401" s="11">
        <f t="shared" si="120"/>
        <v>6</v>
      </c>
      <c r="C1401" s="111">
        <f t="shared" si="121"/>
        <v>42541</v>
      </c>
      <c r="D1401" s="111" t="s">
        <v>711</v>
      </c>
      <c r="E1401" s="265">
        <v>42541</v>
      </c>
      <c r="F1401" s="110" t="s">
        <v>2087</v>
      </c>
      <c r="G1401" s="310" t="s">
        <v>2077</v>
      </c>
      <c r="H1401" s="113"/>
      <c r="I1401" s="129"/>
      <c r="J1401" s="129"/>
      <c r="K1401" s="201">
        <v>5919317</v>
      </c>
      <c r="L1401" s="14" t="s">
        <v>79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/>
      </c>
      <c r="Y1401" s="24" t="str">
        <f>IF(AND(B1401&lt;=NKC!$N$8,B1401&gt;=NKC!$M$8),"x","")</f>
        <v/>
      </c>
      <c r="Z1401" s="303"/>
    </row>
    <row r="1402" spans="1:29" ht="15.75" customHeight="1">
      <c r="A1402" s="304" t="str">
        <f>IF(B1402&lt;&gt;"",IF(AND(B1402&gt;=_TM1,B1402&lt;=_TM2,OR(TH!L1402="1111",TH!M1402="1111")),TH!D1402,""),"")</f>
        <v/>
      </c>
      <c r="B1402" s="11">
        <f t="shared" si="120"/>
        <v>6</v>
      </c>
      <c r="C1402" s="111">
        <f t="shared" si="121"/>
        <v>42541</v>
      </c>
      <c r="D1402" s="111" t="s">
        <v>711</v>
      </c>
      <c r="E1402" s="265">
        <v>42541</v>
      </c>
      <c r="F1402" s="110" t="s">
        <v>2088</v>
      </c>
      <c r="G1402" s="310" t="s">
        <v>2077</v>
      </c>
      <c r="H1402" s="113"/>
      <c r="I1402" s="129"/>
      <c r="J1402" s="129"/>
      <c r="K1402" s="201">
        <v>9420000</v>
      </c>
      <c r="L1402" s="14" t="s">
        <v>2080</v>
      </c>
      <c r="M1402" s="14" t="s">
        <v>24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/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>x</v>
      </c>
      <c r="Y1402" s="24" t="str">
        <f>IF(AND(B1402&lt;=NKC!$N$8,B1402&gt;=NKC!$M$8),"x","")</f>
        <v/>
      </c>
      <c r="Z1402" s="303"/>
    </row>
    <row r="1403" spans="1:29" ht="15.75" hidden="1" customHeight="1">
      <c r="A1403" s="304" t="str">
        <f>IF(B1403&lt;&gt;"",IF(AND(B1403&gt;=_TM1,B1403&lt;=_TM2,OR(TH!L1403="1111",TH!M1403="1111")),TH!D1403,""),"")</f>
        <v/>
      </c>
      <c r="B1403" s="11">
        <f t="shared" si="120"/>
        <v>6</v>
      </c>
      <c r="C1403" s="111">
        <f t="shared" si="121"/>
        <v>42543</v>
      </c>
      <c r="D1403" s="111" t="s">
        <v>2164</v>
      </c>
      <c r="E1403" s="106">
        <v>42543</v>
      </c>
      <c r="F1403" s="110" t="s">
        <v>707</v>
      </c>
      <c r="G1403" s="310" t="s">
        <v>705</v>
      </c>
      <c r="H1403" s="4" t="s">
        <v>706</v>
      </c>
      <c r="I1403" s="129"/>
      <c r="J1403" s="129"/>
      <c r="K1403" s="13">
        <v>4500000</v>
      </c>
      <c r="L1403" s="114" t="s">
        <v>24</v>
      </c>
      <c r="M1403" s="114" t="s">
        <v>45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>x</v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hidden="1" customHeight="1">
      <c r="A1404" s="304" t="str">
        <f>IF(B1404&lt;&gt;"",IF(AND(B1404&gt;=_TM1,B1404&lt;=_TM2,OR(TH!L1404="1111",TH!M1404="1111")),TH!D1404,""),"")</f>
        <v/>
      </c>
      <c r="B1404" s="11">
        <f t="shared" si="120"/>
        <v>6</v>
      </c>
      <c r="C1404" s="111">
        <f t="shared" si="121"/>
        <v>42543</v>
      </c>
      <c r="D1404" s="111" t="s">
        <v>704</v>
      </c>
      <c r="E1404" s="106">
        <v>42543</v>
      </c>
      <c r="F1404" s="110" t="s">
        <v>708</v>
      </c>
      <c r="G1404" s="310" t="s">
        <v>705</v>
      </c>
      <c r="H1404" s="113" t="s">
        <v>547</v>
      </c>
      <c r="I1404" s="129"/>
      <c r="J1404" s="129"/>
      <c r="K1404" s="13">
        <v>155597591</v>
      </c>
      <c r="L1404" s="114" t="s">
        <v>24</v>
      </c>
      <c r="M1404" s="114" t="s">
        <v>238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/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  <c r="AA1404" s="198"/>
    </row>
    <row r="1405" spans="1:29" ht="15.75" hidden="1" customHeight="1">
      <c r="A1405" s="304" t="str">
        <f>IF(B1405&lt;&gt;"",IF(AND(B1405&gt;=_TM1,B1405&lt;=_TM2,OR(TH!L1405="1111",TH!M1405="1111")),TH!D1405,""),"")</f>
        <v/>
      </c>
      <c r="B1405" s="11">
        <f t="shared" si="120"/>
        <v>6</v>
      </c>
      <c r="C1405" s="111">
        <f t="shared" si="121"/>
        <v>42543</v>
      </c>
      <c r="D1405" s="111" t="s">
        <v>2148</v>
      </c>
      <c r="E1405" s="106">
        <v>42543</v>
      </c>
      <c r="F1405" s="112" t="s">
        <v>712</v>
      </c>
      <c r="G1405" s="310" t="s">
        <v>705</v>
      </c>
      <c r="H1405" s="4" t="s">
        <v>706</v>
      </c>
      <c r="I1405" s="129"/>
      <c r="J1405" s="129"/>
      <c r="K1405" s="13">
        <v>130500000</v>
      </c>
      <c r="L1405" s="114" t="s">
        <v>45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>x</v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hidden="1" customHeight="1">
      <c r="A1406" s="304" t="str">
        <f>IF(B1406&lt;&gt;"",IF(AND(B1406&gt;=_TM1,B1406&lt;=_TM2,OR(TH!L1406="1111",TH!M1406="1111")),TH!D1406,""),"")</f>
        <v/>
      </c>
      <c r="B1406" s="11">
        <f t="shared" si="120"/>
        <v>6</v>
      </c>
      <c r="C1406" s="111">
        <f t="shared" si="121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299</v>
      </c>
      <c r="I1406" s="129"/>
      <c r="J1406" s="129"/>
      <c r="K1406" s="13">
        <v>25022000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hidden="1" customHeight="1">
      <c r="A1407" s="304" t="str">
        <f>IF(B1407&lt;&gt;"",IF(AND(B1407&gt;=_TM1,B1407&lt;=_TM2,OR(TH!L1407="1111",TH!M1407="1111")),TH!D1407,""),"")</f>
        <v/>
      </c>
      <c r="B1407" s="11">
        <f t="shared" si="120"/>
        <v>6</v>
      </c>
      <c r="C1407" s="111">
        <f t="shared" si="121"/>
        <v>42543</v>
      </c>
      <c r="D1407" s="111" t="s">
        <v>711</v>
      </c>
      <c r="E1407" s="106">
        <v>42543</v>
      </c>
      <c r="F1407" s="112" t="s">
        <v>713</v>
      </c>
      <c r="G1407" s="310" t="s">
        <v>705</v>
      </c>
      <c r="H1407" s="113" t="s">
        <v>306</v>
      </c>
      <c r="I1407" s="129"/>
      <c r="J1407" s="129"/>
      <c r="K1407" s="13">
        <f>4586225-11000</f>
        <v>4575225</v>
      </c>
      <c r="L1407" s="114" t="s">
        <v>8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03"/>
    </row>
    <row r="1408" spans="1:29" ht="15.75" hidden="1" customHeight="1">
      <c r="A1408" s="304" t="str">
        <f>IF(B1408&lt;&gt;"",IF(AND(B1408&gt;=_TM1,B1408&lt;=_TM2,OR(TH!L1408="1111",TH!M1408="1111")),TH!D1408,""),"")</f>
        <v/>
      </c>
      <c r="B1408" s="11">
        <f t="shared" si="120"/>
        <v>6</v>
      </c>
      <c r="C1408" s="111">
        <f t="shared" si="121"/>
        <v>42543</v>
      </c>
      <c r="D1408" s="111" t="s">
        <v>711</v>
      </c>
      <c r="E1408" s="106">
        <v>42543</v>
      </c>
      <c r="F1408" s="112" t="s">
        <v>761</v>
      </c>
      <c r="G1408" s="310" t="s">
        <v>705</v>
      </c>
      <c r="H1408" s="113"/>
      <c r="I1408" s="129"/>
      <c r="J1408" s="129"/>
      <c r="K1408" s="13">
        <v>10000</v>
      </c>
      <c r="L1408" s="114" t="s">
        <v>81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21">
        <v>3</v>
      </c>
    </row>
    <row r="1409" spans="1:29" ht="15.75" hidden="1" customHeight="1">
      <c r="A1409" s="304" t="str">
        <f>IF(B1409&lt;&gt;"",IF(AND(B1409&gt;=_TM1,B1409&lt;=_TM2,OR(TH!L1409="1111",TH!M1409="1111")),TH!D1409,""),"")</f>
        <v/>
      </c>
      <c r="B1409" s="11">
        <f t="shared" si="120"/>
        <v>6</v>
      </c>
      <c r="C1409" s="111">
        <f t="shared" ref="C1409" si="123">E1409</f>
        <v>42543</v>
      </c>
      <c r="D1409" s="111" t="s">
        <v>711</v>
      </c>
      <c r="E1409" s="106">
        <v>42543</v>
      </c>
      <c r="F1409" s="112" t="s">
        <v>967</v>
      </c>
      <c r="G1409" s="310" t="s">
        <v>705</v>
      </c>
      <c r="H1409" s="113"/>
      <c r="I1409" s="129"/>
      <c r="J1409" s="129"/>
      <c r="K1409" s="13">
        <v>1000</v>
      </c>
      <c r="L1409" s="114" t="s">
        <v>9</v>
      </c>
      <c r="M1409" s="114" t="s">
        <v>24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21">
        <v>3</v>
      </c>
    </row>
    <row r="1410" spans="1:29" ht="15.75" hidden="1" customHeight="1">
      <c r="A1410" s="304" t="str">
        <f>IF(B1410&lt;&gt;"",IF(AND(B1410&gt;=_TM1,B1410&lt;=_TM2,OR(TH!L1410="1111",TH!M1410="1111")),TH!D1410,""),"")</f>
        <v/>
      </c>
      <c r="B1410" s="11">
        <f t="shared" si="120"/>
        <v>6</v>
      </c>
      <c r="C1410" s="111">
        <f t="shared" si="121"/>
        <v>42544</v>
      </c>
      <c r="D1410" s="111" t="s">
        <v>1706</v>
      </c>
      <c r="E1410" s="111">
        <v>42544</v>
      </c>
      <c r="F1410" s="112" t="s">
        <v>496</v>
      </c>
      <c r="G1410" s="310" t="s">
        <v>653</v>
      </c>
      <c r="H1410" s="4" t="s">
        <v>654</v>
      </c>
      <c r="I1410" s="129">
        <v>1090</v>
      </c>
      <c r="J1410" s="129">
        <v>6519</v>
      </c>
      <c r="K1410" s="201">
        <f>ROUND(I1410*J1410,0)</f>
        <v>7105710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21"/>
      <c r="AA1410" s="198" t="str">
        <f>IF(VLOOKUP(H1410,DS_131,1,0)=H1410,"","x")</f>
        <v/>
      </c>
    </row>
    <row r="1411" spans="1:29" ht="15.75" hidden="1" customHeight="1">
      <c r="A1411" s="304" t="str">
        <f>IF(B1411&lt;&gt;"",IF(AND(B1411&gt;=_TM1,B1411&lt;=_TM2,OR(TH!L1411="1111",TH!M1411="1111")),TH!D1411,""),"")</f>
        <v/>
      </c>
      <c r="B1411" s="11">
        <f t="shared" si="120"/>
        <v>6</v>
      </c>
      <c r="C1411" s="111">
        <f t="shared" si="121"/>
        <v>42544</v>
      </c>
      <c r="D1411" s="111" t="s">
        <v>1706</v>
      </c>
      <c r="E1411" s="111">
        <v>42544</v>
      </c>
      <c r="F1411" s="112" t="s">
        <v>525</v>
      </c>
      <c r="G1411" s="310" t="s">
        <v>653</v>
      </c>
      <c r="H1411" s="4" t="s">
        <v>654</v>
      </c>
      <c r="I1411" s="129">
        <v>308</v>
      </c>
      <c r="J1411" s="129">
        <v>4464</v>
      </c>
      <c r="K1411" s="201">
        <f>ROUND(I1411*J1411,0)</f>
        <v>1374912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B1411" s="198"/>
      <c r="AC1411" s="198"/>
    </row>
    <row r="1412" spans="1:29" ht="15.75" hidden="1" customHeight="1">
      <c r="A1412" s="304" t="str">
        <f>IF(B1412&lt;&gt;"",IF(AND(B1412&gt;=_TM1,B1412&lt;=_TM2,OR(TH!L1412="1111",TH!M1412="1111")),TH!D1412,""),"")</f>
        <v/>
      </c>
      <c r="B1412" s="11">
        <f t="shared" si="120"/>
        <v>6</v>
      </c>
      <c r="C1412" s="111">
        <f t="shared" si="121"/>
        <v>42544</v>
      </c>
      <c r="D1412" s="111" t="s">
        <v>1706</v>
      </c>
      <c r="E1412" s="111">
        <v>42544</v>
      </c>
      <c r="F1412" s="112" t="s">
        <v>790</v>
      </c>
      <c r="G1412" s="310" t="s">
        <v>653</v>
      </c>
      <c r="H1412" s="4" t="s">
        <v>654</v>
      </c>
      <c r="I1412" s="129">
        <v>2000</v>
      </c>
      <c r="J1412" s="129">
        <v>6749</v>
      </c>
      <c r="K1412" s="201">
        <f>ROUND(I1412*J1412,0)</f>
        <v>13498000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hidden="1" customHeight="1">
      <c r="A1413" s="304" t="str">
        <f>IF(B1413&lt;&gt;"",IF(AND(B1413&gt;=_TM1,B1413&lt;=_TM2,OR(TH!L1413="1111",TH!M1413="1111")),TH!D1413,""),"")</f>
        <v/>
      </c>
      <c r="B1413" s="11">
        <f t="shared" si="120"/>
        <v>6</v>
      </c>
      <c r="C1413" s="111">
        <f t="shared" si="121"/>
        <v>42544</v>
      </c>
      <c r="D1413" s="111" t="s">
        <v>1706</v>
      </c>
      <c r="E1413" s="111">
        <v>42544</v>
      </c>
      <c r="F1413" s="110" t="s">
        <v>506</v>
      </c>
      <c r="G1413" s="310" t="s">
        <v>653</v>
      </c>
      <c r="H1413" s="4" t="s">
        <v>654</v>
      </c>
      <c r="I1413" s="129">
        <v>2000</v>
      </c>
      <c r="J1413" s="129">
        <v>5912</v>
      </c>
      <c r="K1413" s="201">
        <f>ROUND(I1413*J1413,0)</f>
        <v>11824000</v>
      </c>
      <c r="L1413" s="114" t="s">
        <v>238</v>
      </c>
      <c r="M1413" s="114" t="s">
        <v>162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C1413" s="198"/>
    </row>
    <row r="1414" spans="1:29" ht="15.75" hidden="1" customHeight="1">
      <c r="A1414" s="304" t="str">
        <f>IF(B1414&lt;&gt;"",IF(AND(B1414&gt;=_TM1,B1414&lt;=_TM2,OR(TH!L1414="1111",TH!M1414="1111")),TH!D1414,""),"")</f>
        <v/>
      </c>
      <c r="B1414" s="11">
        <f t="shared" si="120"/>
        <v>6</v>
      </c>
      <c r="C1414" s="111">
        <f t="shared" si="121"/>
        <v>42544</v>
      </c>
      <c r="D1414" s="111" t="s">
        <v>1706</v>
      </c>
      <c r="E1414" s="111">
        <v>42544</v>
      </c>
      <c r="F1414" s="112" t="s">
        <v>332</v>
      </c>
      <c r="G1414" s="310" t="s">
        <v>653</v>
      </c>
      <c r="H1414" s="4" t="s">
        <v>654</v>
      </c>
      <c r="I1414" s="129"/>
      <c r="J1414" s="129"/>
      <c r="K1414" s="201">
        <v>3380262</v>
      </c>
      <c r="L1414" s="114" t="s">
        <v>238</v>
      </c>
      <c r="M1414" s="114" t="s">
        <v>278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 t="str">
        <f>IF(VLOOKUP(H1414,DS_131,1,0)=H1414,"","x")</f>
        <v/>
      </c>
      <c r="AB1414" s="198"/>
      <c r="AC1414" s="198"/>
    </row>
    <row r="1415" spans="1:29" ht="15.75" hidden="1" customHeight="1">
      <c r="A1415" s="304" t="str">
        <f>IF(B1415&lt;&gt;"",IF(AND(B1415&gt;=_TM1,B1415&lt;=_TM2,OR(TH!L1415="1111",TH!M1415="1111")),TH!D1415,""),"")</f>
        <v/>
      </c>
      <c r="B1415" s="11">
        <f t="shared" si="120"/>
        <v>6</v>
      </c>
      <c r="C1415" s="111">
        <f t="shared" si="121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100000000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hidden="1" customHeight="1">
      <c r="A1416" s="304" t="str">
        <f>IF(B1416&lt;&gt;"",IF(AND(B1416&gt;=_TM1,B1416&lt;=_TM2,OR(TH!L1416="1111",TH!M1416="1111")),TH!D1416,""),"")</f>
        <v/>
      </c>
      <c r="B1416" s="11">
        <f t="shared" si="120"/>
        <v>6</v>
      </c>
      <c r="C1416" s="111">
        <f t="shared" si="121"/>
        <v>42545</v>
      </c>
      <c r="D1416" s="111" t="s">
        <v>704</v>
      </c>
      <c r="E1416" s="106">
        <v>42545</v>
      </c>
      <c r="F1416" s="110" t="s">
        <v>708</v>
      </c>
      <c r="G1416" s="310" t="s">
        <v>705</v>
      </c>
      <c r="H1416" s="113" t="s">
        <v>531</v>
      </c>
      <c r="I1416" s="129"/>
      <c r="J1416" s="129"/>
      <c r="K1416" s="13">
        <v>117893500</v>
      </c>
      <c r="L1416" s="114" t="s">
        <v>24</v>
      </c>
      <c r="M1416" s="114" t="s">
        <v>238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/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  <c r="AA1416" s="198"/>
    </row>
    <row r="1417" spans="1:29" ht="15.75" hidden="1" customHeight="1">
      <c r="A1417" s="304" t="str">
        <f>IF(B1417&lt;&gt;"",IF(AND(B1417&gt;=_TM1,B1417&lt;=_TM2,OR(TH!L1417="1111",TH!M1417="1111")),TH!D1417,""),"")</f>
        <v/>
      </c>
      <c r="B1417" s="11">
        <f t="shared" si="120"/>
        <v>6</v>
      </c>
      <c r="C1417" s="111">
        <f t="shared" si="121"/>
        <v>42545</v>
      </c>
      <c r="D1417" s="111" t="s">
        <v>2151</v>
      </c>
      <c r="E1417" s="106">
        <v>42545</v>
      </c>
      <c r="F1417" s="112" t="s">
        <v>712</v>
      </c>
      <c r="G1417" s="310" t="s">
        <v>705</v>
      </c>
      <c r="H1417" s="4" t="s">
        <v>706</v>
      </c>
      <c r="I1417" s="129"/>
      <c r="J1417" s="129"/>
      <c r="K1417" s="13">
        <v>217890000</v>
      </c>
      <c r="L1417" s="114" t="s">
        <v>45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>x</v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/>
    </row>
    <row r="1418" spans="1:29" ht="15.75" hidden="1" customHeight="1">
      <c r="A1418" s="304" t="str">
        <f>IF(B1418&lt;&gt;"",IF(AND(B1418&gt;=_TM1,B1418&lt;=_TM2,OR(TH!L1418="1111",TH!M1418="1111")),TH!D1418,""),"")</f>
        <v/>
      </c>
      <c r="B1418" s="11">
        <f t="shared" si="120"/>
        <v>6</v>
      </c>
      <c r="C1418" s="111">
        <f t="shared" si="121"/>
        <v>42546</v>
      </c>
      <c r="D1418" s="111" t="s">
        <v>711</v>
      </c>
      <c r="E1418" s="106">
        <v>42546</v>
      </c>
      <c r="F1418" s="110" t="s">
        <v>716</v>
      </c>
      <c r="G1418" s="310" t="s">
        <v>705</v>
      </c>
      <c r="H1418" s="4"/>
      <c r="I1418" s="129"/>
      <c r="J1418" s="129"/>
      <c r="K1418" s="13">
        <v>10000</v>
      </c>
      <c r="L1418" s="114" t="s">
        <v>81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hidden="1" customHeight="1">
      <c r="A1419" s="304" t="str">
        <f>IF(B1419&lt;&gt;"",IF(AND(B1419&gt;=_TM1,B1419&lt;=_TM2,OR(TH!L1419="1111",TH!M1419="1111")),TH!D1419,""),"")</f>
        <v/>
      </c>
      <c r="B1419" s="11">
        <f t="shared" si="120"/>
        <v>6</v>
      </c>
      <c r="C1419" s="111">
        <f t="shared" si="121"/>
        <v>42546</v>
      </c>
      <c r="D1419" s="111" t="s">
        <v>711</v>
      </c>
      <c r="E1419" s="106">
        <v>42546</v>
      </c>
      <c r="F1419" s="110" t="s">
        <v>717</v>
      </c>
      <c r="G1419" s="310" t="s">
        <v>705</v>
      </c>
      <c r="H1419" s="4"/>
      <c r="I1419" s="129"/>
      <c r="J1419" s="129"/>
      <c r="K1419" s="13">
        <v>1000</v>
      </c>
      <c r="L1419" s="14" t="s">
        <v>9</v>
      </c>
      <c r="M1419" s="114" t="s">
        <v>24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</row>
    <row r="1420" spans="1:29" ht="15.75" hidden="1" customHeight="1">
      <c r="A1420" s="304" t="str">
        <f>IF(B1420&lt;&gt;"",IF(AND(B1420&gt;=_TM1,B1420&lt;=_TM2,OR(TH!L1420="1111",TH!M1420="1111")),TH!D1420,""),"")</f>
        <v/>
      </c>
      <c r="B1420" s="11">
        <f t="shared" si="120"/>
        <v>6</v>
      </c>
      <c r="C1420" s="106">
        <f t="shared" si="121"/>
        <v>42546</v>
      </c>
      <c r="D1420" s="12" t="s">
        <v>1682</v>
      </c>
      <c r="E1420" s="106">
        <v>42546</v>
      </c>
      <c r="F1420" s="110" t="s">
        <v>1166</v>
      </c>
      <c r="G1420" s="306" t="s">
        <v>313</v>
      </c>
      <c r="H1420" s="113" t="s">
        <v>306</v>
      </c>
      <c r="I1420" s="129">
        <v>26</v>
      </c>
      <c r="J1420" s="129">
        <v>25137</v>
      </c>
      <c r="K1420" s="201">
        <f t="shared" ref="K1420:K1423" si="124">ROUND(I1420*J1420,0)</f>
        <v>653562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C1420" s="198"/>
    </row>
    <row r="1421" spans="1:29" ht="15.75" hidden="1" customHeight="1">
      <c r="A1421" s="304" t="str">
        <f>IF(B1421&lt;&gt;"",IF(AND(B1421&gt;=_TM1,B1421&lt;=_TM2,OR(TH!L1421="1111",TH!M1421="1111")),TH!D1421,""),"")</f>
        <v/>
      </c>
      <c r="B1421" s="11">
        <f t="shared" si="120"/>
        <v>6</v>
      </c>
      <c r="C1421" s="106">
        <f t="shared" si="121"/>
        <v>42546</v>
      </c>
      <c r="D1421" s="12" t="s">
        <v>1682</v>
      </c>
      <c r="E1421" s="106">
        <v>42546</v>
      </c>
      <c r="F1421" s="110" t="s">
        <v>1167</v>
      </c>
      <c r="G1421" s="306" t="s">
        <v>313</v>
      </c>
      <c r="H1421" s="113" t="s">
        <v>306</v>
      </c>
      <c r="I1421" s="129">
        <v>60</v>
      </c>
      <c r="J1421" s="129">
        <v>30267</v>
      </c>
      <c r="K1421" s="201">
        <f t="shared" si="124"/>
        <v>1816020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hidden="1" customHeight="1">
      <c r="A1422" s="304" t="str">
        <f>IF(B1422&lt;&gt;"",IF(AND(B1422&gt;=_TM1,B1422&lt;=_TM2,OR(TH!L1422="1111",TH!M1422="1111")),TH!D1422,""),"")</f>
        <v/>
      </c>
      <c r="B1422" s="11">
        <f t="shared" si="120"/>
        <v>6</v>
      </c>
      <c r="C1422" s="106">
        <f t="shared" si="121"/>
        <v>42546</v>
      </c>
      <c r="D1422" s="12" t="s">
        <v>1682</v>
      </c>
      <c r="E1422" s="106">
        <v>42546</v>
      </c>
      <c r="F1422" s="110" t="s">
        <v>1166</v>
      </c>
      <c r="G1422" s="306" t="s">
        <v>313</v>
      </c>
      <c r="H1422" s="113" t="s">
        <v>306</v>
      </c>
      <c r="I1422" s="129">
        <v>26</v>
      </c>
      <c r="J1422" s="129">
        <v>17199</v>
      </c>
      <c r="K1422" s="201">
        <f t="shared" si="124"/>
        <v>447174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hidden="1" customHeight="1">
      <c r="A1423" s="304" t="str">
        <f>IF(B1423&lt;&gt;"",IF(AND(B1423&gt;=_TM1,B1423&lt;=_TM2,OR(TH!L1423="1111",TH!M1423="1111")),TH!D1423,""),"")</f>
        <v/>
      </c>
      <c r="B1423" s="11">
        <f t="shared" si="120"/>
        <v>6</v>
      </c>
      <c r="C1423" s="106">
        <f t="shared" si="121"/>
        <v>42546</v>
      </c>
      <c r="D1423" s="12" t="s">
        <v>1682</v>
      </c>
      <c r="E1423" s="106">
        <v>42546</v>
      </c>
      <c r="F1423" s="110" t="s">
        <v>1167</v>
      </c>
      <c r="G1423" s="306" t="s">
        <v>313</v>
      </c>
      <c r="H1423" s="113" t="s">
        <v>306</v>
      </c>
      <c r="I1423" s="129">
        <v>60</v>
      </c>
      <c r="J1423" s="129">
        <v>20709</v>
      </c>
      <c r="K1423" s="201">
        <f t="shared" si="124"/>
        <v>1242540</v>
      </c>
      <c r="L1423" s="202" t="s">
        <v>726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 t="str">
        <f>IF(VLOOKUP(F1423,NXT!$B$12:$B$973,1,0)=F1423,"","x")</f>
        <v/>
      </c>
      <c r="AB1423" s="198"/>
      <c r="AC1423" s="198"/>
    </row>
    <row r="1424" spans="1:29" ht="15.75" hidden="1" customHeight="1">
      <c r="A1424" s="304" t="str">
        <f>IF(B1424&lt;&gt;"",IF(AND(B1424&gt;=_TM1,B1424&lt;=_TM2,OR(TH!L1424="1111",TH!M1424="1111")),TH!D1424,""),"")</f>
        <v/>
      </c>
      <c r="B1424" s="11">
        <f t="shared" si="120"/>
        <v>6</v>
      </c>
      <c r="C1424" s="106">
        <f t="shared" si="121"/>
        <v>42546</v>
      </c>
      <c r="D1424" s="12" t="s">
        <v>1682</v>
      </c>
      <c r="E1424" s="106">
        <v>42546</v>
      </c>
      <c r="F1424" s="110" t="s">
        <v>314</v>
      </c>
      <c r="G1424" s="306" t="s">
        <v>313</v>
      </c>
      <c r="H1424" s="113" t="s">
        <v>306</v>
      </c>
      <c r="I1424" s="129"/>
      <c r="J1424" s="129"/>
      <c r="K1424" s="201">
        <v>415930</v>
      </c>
      <c r="L1424" s="14" t="s">
        <v>9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/>
      <c r="AB1424" s="198"/>
      <c r="AC1424" s="198"/>
    </row>
    <row r="1425" spans="1:29" ht="15.75" hidden="1" customHeight="1">
      <c r="A1425" s="304" t="str">
        <f>IF(B1425&lt;&gt;"",IF(AND(B1425&gt;=_TM1,B1425&lt;=_TM2,OR(TH!L1425="1111",TH!M1425="1111")),TH!D1425,""),"")</f>
        <v/>
      </c>
      <c r="B1425" s="11">
        <f t="shared" si="120"/>
        <v>6</v>
      </c>
      <c r="C1425" s="111">
        <f t="shared" si="121"/>
        <v>42546</v>
      </c>
      <c r="D1425" s="12" t="s">
        <v>1683</v>
      </c>
      <c r="E1425" s="111">
        <v>42546</v>
      </c>
      <c r="F1425" s="112" t="s">
        <v>1046</v>
      </c>
      <c r="G1425" s="310" t="s">
        <v>1224</v>
      </c>
      <c r="H1425" s="113" t="s">
        <v>316</v>
      </c>
      <c r="I1425" s="129">
        <v>1000</v>
      </c>
      <c r="J1425" s="129">
        <v>33600</v>
      </c>
      <c r="K1425" s="201">
        <f t="shared" ref="K1425:K1428" si="125">ROUND(I1425*J1425,0)</f>
        <v>33600000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hidden="1" customHeight="1">
      <c r="A1426" s="304" t="str">
        <f>IF(B1426&lt;&gt;"",IF(AND(B1426&gt;=_TM1,B1426&lt;=_TM2,OR(TH!L1426="1111",TH!M1426="1111")),TH!D1426,""),"")</f>
        <v/>
      </c>
      <c r="B1426" s="11">
        <f t="shared" si="120"/>
        <v>6</v>
      </c>
      <c r="C1426" s="111">
        <f t="shared" si="121"/>
        <v>42546</v>
      </c>
      <c r="D1426" s="12" t="s">
        <v>1683</v>
      </c>
      <c r="E1426" s="111">
        <v>42546</v>
      </c>
      <c r="F1426" s="112" t="s">
        <v>1047</v>
      </c>
      <c r="G1426" s="310" t="s">
        <v>1224</v>
      </c>
      <c r="H1426" s="113" t="s">
        <v>316</v>
      </c>
      <c r="I1426" s="129">
        <v>900</v>
      </c>
      <c r="J1426" s="129">
        <v>31200</v>
      </c>
      <c r="K1426" s="201">
        <f t="shared" si="125"/>
        <v>28080000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/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hidden="1" customHeight="1">
      <c r="A1427" s="304" t="str">
        <f>IF(B1427&lt;&gt;"",IF(AND(B1427&gt;=_TM1,B1427&lt;=_TM2,OR(TH!L1427="1111",TH!M1427="1111")),TH!D1427,""),"")</f>
        <v/>
      </c>
      <c r="B1427" s="11">
        <f t="shared" si="120"/>
        <v>6</v>
      </c>
      <c r="C1427" s="111">
        <f t="shared" si="121"/>
        <v>42546</v>
      </c>
      <c r="D1427" s="12" t="s">
        <v>1683</v>
      </c>
      <c r="E1427" s="111">
        <v>42546</v>
      </c>
      <c r="F1427" s="140" t="s">
        <v>322</v>
      </c>
      <c r="G1427" s="310" t="s">
        <v>1224</v>
      </c>
      <c r="H1427" s="113" t="s">
        <v>316</v>
      </c>
      <c r="I1427" s="129">
        <v>1400</v>
      </c>
      <c r="J1427" s="129">
        <v>17760</v>
      </c>
      <c r="K1427" s="201">
        <f t="shared" si="125"/>
        <v>24864000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/>
      </c>
      <c r="W1427" s="24" t="str">
        <f>IF(AND(OR(LEFT(TH!L1427,2)="15",LEFT(TH!M1427,2)="15"),TK!$E$7=TH!F1427),"x","")</f>
        <v>x</v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hidden="1" customHeight="1">
      <c r="A1428" s="304" t="str">
        <f>IF(B1428&lt;&gt;"",IF(AND(B1428&gt;=_TM1,B1428&lt;=_TM2,OR(TH!L1428="1111",TH!M1428="1111")),TH!D1428,""),"")</f>
        <v/>
      </c>
      <c r="B1428" s="11">
        <f t="shared" si="120"/>
        <v>6</v>
      </c>
      <c r="C1428" s="111">
        <f t="shared" si="121"/>
        <v>42546</v>
      </c>
      <c r="D1428" s="12" t="s">
        <v>1683</v>
      </c>
      <c r="E1428" s="111">
        <v>42546</v>
      </c>
      <c r="F1428" s="140" t="s">
        <v>321</v>
      </c>
      <c r="G1428" s="310" t="s">
        <v>1224</v>
      </c>
      <c r="H1428" s="113" t="s">
        <v>316</v>
      </c>
      <c r="I1428" s="129">
        <v>1150</v>
      </c>
      <c r="J1428" s="129">
        <v>17760</v>
      </c>
      <c r="K1428" s="201">
        <f t="shared" si="125"/>
        <v>20424000</v>
      </c>
      <c r="L1428" s="202" t="s">
        <v>726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>x</v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 t="str">
        <f>IF(VLOOKUP(F1428,NXT!$B$12:$B$973,1,0)=F1428,"","x")</f>
        <v/>
      </c>
    </row>
    <row r="1429" spans="1:29" ht="15.75" hidden="1" customHeight="1">
      <c r="A1429" s="304" t="str">
        <f>IF(B1429&lt;&gt;"",IF(AND(B1429&gt;=_TM1,B1429&lt;=_TM2,OR(TH!L1429="1111",TH!M1429="1111")),TH!D1429,""),"")</f>
        <v/>
      </c>
      <c r="B1429" s="11">
        <f t="shared" si="120"/>
        <v>6</v>
      </c>
      <c r="C1429" s="111">
        <f t="shared" si="121"/>
        <v>42546</v>
      </c>
      <c r="D1429" s="12" t="s">
        <v>1683</v>
      </c>
      <c r="E1429" s="111">
        <v>42546</v>
      </c>
      <c r="F1429" s="112" t="s">
        <v>332</v>
      </c>
      <c r="G1429" s="310" t="s">
        <v>1224</v>
      </c>
      <c r="H1429" s="113" t="s">
        <v>316</v>
      </c>
      <c r="I1429" s="129"/>
      <c r="J1429" s="129"/>
      <c r="K1429" s="201">
        <v>10696800</v>
      </c>
      <c r="L1429" s="14" t="s">
        <v>9</v>
      </c>
      <c r="M1429" s="202" t="s">
        <v>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>
        <v>2</v>
      </c>
      <c r="AA1429" s="198"/>
    </row>
    <row r="1430" spans="1:29" ht="15.75" hidden="1" customHeight="1">
      <c r="A1430" s="304" t="str">
        <f>IF(B1430&lt;&gt;"",IF(AND(B1430&gt;=_TM1,B1430&lt;=_TM2,OR(TH!L1430="1111",TH!M1430="1111")),TH!D1430,""),"")</f>
        <v/>
      </c>
      <c r="B1430" s="11">
        <f t="shared" si="120"/>
        <v>6</v>
      </c>
      <c r="C1430" s="111">
        <f t="shared" si="121"/>
        <v>42548</v>
      </c>
      <c r="D1430" s="111" t="s">
        <v>704</v>
      </c>
      <c r="E1430" s="106">
        <v>42548</v>
      </c>
      <c r="F1430" s="110" t="s">
        <v>708</v>
      </c>
      <c r="G1430" s="310" t="s">
        <v>705</v>
      </c>
      <c r="H1430" s="113" t="s">
        <v>505</v>
      </c>
      <c r="I1430" s="129"/>
      <c r="J1430" s="129"/>
      <c r="K1430" s="13">
        <v>1927209</v>
      </c>
      <c r="L1430" s="114" t="s">
        <v>24</v>
      </c>
      <c r="M1430" s="114" t="s">
        <v>238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/>
    </row>
    <row r="1431" spans="1:29" ht="15.75" hidden="1" customHeight="1">
      <c r="A1431" s="304" t="str">
        <f>IF(B1431&lt;&gt;"",IF(AND(B1431&gt;=_TM1,B1431&lt;=_TM2,OR(TH!L1431="1111",TH!M1431="1111")),TH!D1431,""),"")</f>
        <v/>
      </c>
      <c r="B1431" s="11">
        <f t="shared" si="120"/>
        <v>6</v>
      </c>
      <c r="C1431" s="111">
        <f t="shared" si="121"/>
        <v>42548</v>
      </c>
      <c r="D1431" s="111" t="s">
        <v>711</v>
      </c>
      <c r="E1431" s="265">
        <v>42548</v>
      </c>
      <c r="F1431" s="110" t="s">
        <v>2091</v>
      </c>
      <c r="G1431" s="310" t="s">
        <v>2077</v>
      </c>
      <c r="H1431" s="4"/>
      <c r="I1431" s="129"/>
      <c r="J1431" s="129"/>
      <c r="K1431" s="201">
        <v>50000</v>
      </c>
      <c r="L1431" s="14" t="s">
        <v>81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hidden="1" customHeight="1">
      <c r="A1432" s="304" t="str">
        <f>IF(B1432&lt;&gt;"",IF(AND(B1432&gt;=_TM1,B1432&lt;=_TM2,OR(TH!L1432="1111",TH!M1432="1111")),TH!D1432,""),"")</f>
        <v/>
      </c>
      <c r="B1432" s="11">
        <f t="shared" si="120"/>
        <v>6</v>
      </c>
      <c r="C1432" s="111">
        <f t="shared" si="121"/>
        <v>42548</v>
      </c>
      <c r="D1432" s="111" t="s">
        <v>711</v>
      </c>
      <c r="E1432" s="265">
        <v>42548</v>
      </c>
      <c r="F1432" s="110" t="s">
        <v>2090</v>
      </c>
      <c r="G1432" s="310" t="s">
        <v>2077</v>
      </c>
      <c r="H1432" s="113"/>
      <c r="I1432" s="129"/>
      <c r="J1432" s="129"/>
      <c r="K1432" s="201">
        <v>5000</v>
      </c>
      <c r="L1432" s="398" t="s">
        <v>9</v>
      </c>
      <c r="M1432" s="14" t="s">
        <v>24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>
        <v>3</v>
      </c>
    </row>
    <row r="1433" spans="1:29" ht="15.75" hidden="1" customHeight="1">
      <c r="A1433" s="304" t="str">
        <f>IF(B1433&lt;&gt;"",IF(AND(B1433&gt;=_TM1,B1433&lt;=_TM2,OR(TH!L1433="1111",TH!M1433="1111")),TH!D1433,""),"")</f>
        <v/>
      </c>
      <c r="B1433" s="11">
        <f t="shared" ref="B1433:B1496" si="126">IF(C1433&lt;&gt;"",MONTH(C1433),"")</f>
        <v>6</v>
      </c>
      <c r="C1433" s="111">
        <f t="shared" ref="C1433:C1496" si="127">E1433</f>
        <v>42548</v>
      </c>
      <c r="D1433" s="111" t="s">
        <v>1707</v>
      </c>
      <c r="E1433" s="111">
        <v>42548</v>
      </c>
      <c r="F1433" s="112" t="s">
        <v>1170</v>
      </c>
      <c r="G1433" s="310" t="s">
        <v>655</v>
      </c>
      <c r="H1433" s="113" t="s">
        <v>505</v>
      </c>
      <c r="I1433" s="129">
        <v>57</v>
      </c>
      <c r="J1433" s="129">
        <v>30737</v>
      </c>
      <c r="K1433" s="201">
        <f>ROUND(I1433*J1433,0)</f>
        <v>1752009</v>
      </c>
      <c r="L1433" s="114" t="s">
        <v>238</v>
      </c>
      <c r="M1433" s="114" t="s">
        <v>162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ref="AA1433:AA1441" si="128">IF(VLOOKUP(H1433,DS_131,1,0)=H1433,"","x")</f>
        <v/>
      </c>
      <c r="AC1433" s="198"/>
    </row>
    <row r="1434" spans="1:29" ht="15.75" hidden="1" customHeight="1">
      <c r="A1434" s="304" t="str">
        <f>IF(B1434&lt;&gt;"",IF(AND(B1434&gt;=_TM1,B1434&lt;=_TM2,OR(TH!L1434="1111",TH!M1434="1111")),TH!D1434,""),"")</f>
        <v/>
      </c>
      <c r="B1434" s="11">
        <f t="shared" si="126"/>
        <v>6</v>
      </c>
      <c r="C1434" s="111">
        <f t="shared" si="127"/>
        <v>42548</v>
      </c>
      <c r="D1434" s="111" t="s">
        <v>1707</v>
      </c>
      <c r="E1434" s="111">
        <v>42548</v>
      </c>
      <c r="F1434" s="112" t="s">
        <v>332</v>
      </c>
      <c r="G1434" s="310" t="s">
        <v>655</v>
      </c>
      <c r="H1434" s="113" t="s">
        <v>505</v>
      </c>
      <c r="I1434" s="129"/>
      <c r="J1434" s="129"/>
      <c r="K1434" s="201">
        <v>175200</v>
      </c>
      <c r="L1434" s="114" t="s">
        <v>238</v>
      </c>
      <c r="M1434" s="114" t="s">
        <v>278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8"/>
        <v/>
      </c>
      <c r="AC1434" s="198"/>
    </row>
    <row r="1435" spans="1:29" ht="15.75" hidden="1" customHeight="1">
      <c r="A1435" s="304" t="str">
        <f>IF(B1435&lt;&gt;"",IF(AND(B1435&gt;=_TM1,B1435&lt;=_TM2,OR(TH!L1435="1111",TH!M1435="1111")),TH!D1435,""),"")</f>
        <v/>
      </c>
      <c r="B1435" s="11">
        <f t="shared" si="126"/>
        <v>6</v>
      </c>
      <c r="C1435" s="111">
        <f t="shared" si="127"/>
        <v>42548</v>
      </c>
      <c r="D1435" s="111" t="s">
        <v>1708</v>
      </c>
      <c r="E1435" s="111">
        <v>42548</v>
      </c>
      <c r="F1435" s="110" t="s">
        <v>528</v>
      </c>
      <c r="G1435" s="310" t="s">
        <v>657</v>
      </c>
      <c r="H1435" s="4" t="s">
        <v>527</v>
      </c>
      <c r="I1435" s="129">
        <v>980</v>
      </c>
      <c r="J1435" s="129">
        <v>9800</v>
      </c>
      <c r="K1435" s="201">
        <f>ROUND(I1435*J1435,0)</f>
        <v>9604000</v>
      </c>
      <c r="L1435" s="114" t="s">
        <v>238</v>
      </c>
      <c r="M1435" s="114" t="s">
        <v>162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8"/>
        <v/>
      </c>
      <c r="AB1435" s="198"/>
    </row>
    <row r="1436" spans="1:29" ht="15.75" hidden="1" customHeight="1">
      <c r="A1436" s="304" t="str">
        <f>IF(B1436&lt;&gt;"",IF(AND(B1436&gt;=_TM1,B1436&lt;=_TM2,OR(TH!L1436="1111",TH!M1436="1111")),TH!D1436,""),"")</f>
        <v/>
      </c>
      <c r="B1436" s="11">
        <f t="shared" si="126"/>
        <v>6</v>
      </c>
      <c r="C1436" s="111">
        <f t="shared" si="127"/>
        <v>42548</v>
      </c>
      <c r="D1436" s="111" t="s">
        <v>1708</v>
      </c>
      <c r="E1436" s="111">
        <v>42548</v>
      </c>
      <c r="F1436" s="112" t="s">
        <v>332</v>
      </c>
      <c r="G1436" s="310" t="s">
        <v>657</v>
      </c>
      <c r="H1436" s="4" t="s">
        <v>527</v>
      </c>
      <c r="I1436" s="129"/>
      <c r="J1436" s="129"/>
      <c r="K1436" s="201">
        <v>960400</v>
      </c>
      <c r="L1436" s="114" t="s">
        <v>238</v>
      </c>
      <c r="M1436" s="114" t="s">
        <v>278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8"/>
        <v/>
      </c>
    </row>
    <row r="1437" spans="1:29" ht="15.75" hidden="1" customHeight="1">
      <c r="A1437" s="304" t="str">
        <f>IF(B1437&lt;&gt;"",IF(AND(B1437&gt;=_TM1,B1437&lt;=_TM2,OR(TH!L1437="1111",TH!M1437="1111")),TH!D1437,""),"")</f>
        <v/>
      </c>
      <c r="B1437" s="11">
        <f t="shared" si="126"/>
        <v>6</v>
      </c>
      <c r="C1437" s="111">
        <f t="shared" si="127"/>
        <v>42548</v>
      </c>
      <c r="D1437" s="111" t="s">
        <v>1709</v>
      </c>
      <c r="E1437" s="111">
        <v>42548</v>
      </c>
      <c r="F1437" s="110" t="s">
        <v>659</v>
      </c>
      <c r="G1437" s="310" t="s">
        <v>658</v>
      </c>
      <c r="H1437" s="4" t="s">
        <v>612</v>
      </c>
      <c r="I1437" s="129">
        <v>7</v>
      </c>
      <c r="J1437" s="129">
        <v>127240</v>
      </c>
      <c r="K1437" s="201">
        <f>ROUND(I1437*J1437,0)</f>
        <v>890680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8"/>
        <v/>
      </c>
      <c r="AB1437" s="198"/>
    </row>
    <row r="1438" spans="1:29" ht="15.75" hidden="1" customHeight="1">
      <c r="A1438" s="304" t="str">
        <f>IF(B1438&lt;&gt;"",IF(AND(B1438&gt;=_TM1,B1438&lt;=_TM2,OR(TH!L1438="1111",TH!M1438="1111")),TH!D1438,""),"")</f>
        <v/>
      </c>
      <c r="B1438" s="11">
        <f t="shared" si="126"/>
        <v>6</v>
      </c>
      <c r="C1438" s="111">
        <f t="shared" si="127"/>
        <v>42548</v>
      </c>
      <c r="D1438" s="111" t="s">
        <v>1709</v>
      </c>
      <c r="E1438" s="111">
        <v>42548</v>
      </c>
      <c r="F1438" s="110" t="s">
        <v>660</v>
      </c>
      <c r="G1438" s="310" t="s">
        <v>658</v>
      </c>
      <c r="H1438" s="4" t="s">
        <v>612</v>
      </c>
      <c r="I1438" s="129">
        <v>15</v>
      </c>
      <c r="J1438" s="129">
        <v>27120</v>
      </c>
      <c r="K1438" s="201">
        <f>ROUND(I1438*J1438,0)</f>
        <v>406800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8"/>
        <v/>
      </c>
    </row>
    <row r="1439" spans="1:29" ht="15.75" hidden="1" customHeight="1">
      <c r="A1439" s="304" t="str">
        <f>IF(B1439&lt;&gt;"",IF(AND(B1439&gt;=_TM1,B1439&lt;=_TM2,OR(TH!L1439="1111",TH!M1439="1111")),TH!D1439,""),"")</f>
        <v/>
      </c>
      <c r="B1439" s="11">
        <f t="shared" si="126"/>
        <v>6</v>
      </c>
      <c r="C1439" s="111">
        <f t="shared" si="127"/>
        <v>42548</v>
      </c>
      <c r="D1439" s="111" t="s">
        <v>1709</v>
      </c>
      <c r="E1439" s="111">
        <v>42548</v>
      </c>
      <c r="F1439" s="110" t="s">
        <v>661</v>
      </c>
      <c r="G1439" s="310" t="s">
        <v>658</v>
      </c>
      <c r="H1439" s="4" t="s">
        <v>612</v>
      </c>
      <c r="I1439" s="129">
        <v>304</v>
      </c>
      <c r="J1439" s="129">
        <v>30770</v>
      </c>
      <c r="K1439" s="201">
        <f>ROUND(I1439*J1439,0)</f>
        <v>9354080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8"/>
        <v/>
      </c>
      <c r="AB1439" s="198"/>
    </row>
    <row r="1440" spans="1:29" ht="15.75" hidden="1" customHeight="1">
      <c r="A1440" s="304" t="str">
        <f>IF(B1440&lt;&gt;"",IF(AND(B1440&gt;=_TM1,B1440&lt;=_TM2,OR(TH!L1440="1111",TH!M1440="1111")),TH!D1440,""),"")</f>
        <v/>
      </c>
      <c r="B1440" s="11">
        <f t="shared" si="126"/>
        <v>6</v>
      </c>
      <c r="C1440" s="111">
        <f t="shared" si="127"/>
        <v>42548</v>
      </c>
      <c r="D1440" s="111" t="s">
        <v>1709</v>
      </c>
      <c r="E1440" s="111">
        <v>42548</v>
      </c>
      <c r="F1440" s="110" t="s">
        <v>662</v>
      </c>
      <c r="G1440" s="310" t="s">
        <v>658</v>
      </c>
      <c r="H1440" s="4" t="s">
        <v>612</v>
      </c>
      <c r="I1440" s="129">
        <v>50</v>
      </c>
      <c r="J1440" s="129">
        <v>44870</v>
      </c>
      <c r="K1440" s="201">
        <f>ROUND(I1440*J1440,0)</f>
        <v>2243500</v>
      </c>
      <c r="L1440" s="114" t="s">
        <v>238</v>
      </c>
      <c r="M1440" s="114" t="s">
        <v>162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8"/>
        <v/>
      </c>
    </row>
    <row r="1441" spans="1:27" ht="15.75" hidden="1" customHeight="1">
      <c r="A1441" s="304" t="str">
        <f>IF(B1441&lt;&gt;"",IF(AND(B1441&gt;=_TM1,B1441&lt;=_TM2,OR(TH!L1441="1111",TH!M1441="1111")),TH!D1441,""),"")</f>
        <v/>
      </c>
      <c r="B1441" s="11">
        <f t="shared" si="126"/>
        <v>6</v>
      </c>
      <c r="C1441" s="111">
        <f t="shared" si="127"/>
        <v>42548</v>
      </c>
      <c r="D1441" s="111" t="s">
        <v>1709</v>
      </c>
      <c r="E1441" s="111">
        <v>42548</v>
      </c>
      <c r="F1441" s="112" t="s">
        <v>332</v>
      </c>
      <c r="G1441" s="310" t="s">
        <v>658</v>
      </c>
      <c r="H1441" s="4" t="s">
        <v>612</v>
      </c>
      <c r="I1441" s="129"/>
      <c r="J1441" s="129"/>
      <c r="K1441" s="201">
        <v>1289506</v>
      </c>
      <c r="L1441" s="114" t="s">
        <v>238</v>
      </c>
      <c r="M1441" s="114" t="s">
        <v>278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/>
      <c r="AA1441" s="198" t="str">
        <f t="shared" si="128"/>
        <v/>
      </c>
    </row>
    <row r="1442" spans="1:27" ht="15.75" hidden="1" customHeight="1">
      <c r="A1442" s="304" t="str">
        <f>IF(B1442&lt;&gt;"",IF(AND(B1442&gt;=_TM1,B1442&lt;=_TM2,OR(TH!L1442="1111",TH!M1442="1111")),TH!D1442,""),"")</f>
        <v/>
      </c>
      <c r="B1442" s="11">
        <f t="shared" si="126"/>
        <v>6</v>
      </c>
      <c r="C1442" s="111">
        <f t="shared" si="127"/>
        <v>42549</v>
      </c>
      <c r="D1442" s="111" t="s">
        <v>711</v>
      </c>
      <c r="E1442" s="265">
        <v>42549</v>
      </c>
      <c r="F1442" s="110" t="s">
        <v>1722</v>
      </c>
      <c r="G1442" s="310" t="s">
        <v>2077</v>
      </c>
      <c r="H1442" s="113"/>
      <c r="I1442" s="129"/>
      <c r="J1442" s="129"/>
      <c r="K1442" s="201">
        <v>20000</v>
      </c>
      <c r="L1442" s="14" t="s">
        <v>81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hidden="1" customHeight="1">
      <c r="A1443" s="304" t="str">
        <f>IF(B1443&lt;&gt;"",IF(AND(B1443&gt;=_TM1,B1443&lt;=_TM2,OR(TH!L1443="1111",TH!M1443="1111")),TH!D1443,""),"")</f>
        <v/>
      </c>
      <c r="B1443" s="11">
        <f t="shared" si="126"/>
        <v>6</v>
      </c>
      <c r="C1443" s="111">
        <f t="shared" si="127"/>
        <v>42549</v>
      </c>
      <c r="D1443" s="111" t="s">
        <v>711</v>
      </c>
      <c r="E1443" s="265">
        <v>42549</v>
      </c>
      <c r="F1443" s="110" t="s">
        <v>1723</v>
      </c>
      <c r="G1443" s="310" t="s">
        <v>2077</v>
      </c>
      <c r="H1443" s="4"/>
      <c r="I1443" s="129"/>
      <c r="J1443" s="129"/>
      <c r="K1443" s="201">
        <v>2000</v>
      </c>
      <c r="L1443" s="398" t="s">
        <v>9</v>
      </c>
      <c r="M1443" s="14" t="s">
        <v>24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/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3</v>
      </c>
    </row>
    <row r="1444" spans="1:27" ht="15.75" hidden="1" customHeight="1">
      <c r="A1444" s="304" t="str">
        <f>IF(B1444&lt;&gt;"",IF(AND(B1444&gt;=_TM1,B1444&lt;=_TM2,OR(TH!L1444="1111",TH!M1444="1111")),TH!D1444,""),"")</f>
        <v/>
      </c>
      <c r="B1444" s="11">
        <f t="shared" si="126"/>
        <v>6</v>
      </c>
      <c r="C1444" s="111">
        <f t="shared" si="127"/>
        <v>42549</v>
      </c>
      <c r="D1444" s="12" t="s">
        <v>1684</v>
      </c>
      <c r="E1444" s="111">
        <v>42549</v>
      </c>
      <c r="F1444" s="112" t="s">
        <v>322</v>
      </c>
      <c r="G1444" s="306" t="s">
        <v>723</v>
      </c>
      <c r="H1444" s="113" t="s">
        <v>316</v>
      </c>
      <c r="I1444" s="129">
        <v>1500</v>
      </c>
      <c r="J1444" s="129">
        <v>10560</v>
      </c>
      <c r="K1444" s="201">
        <f t="shared" ref="K1444:K1507" si="129">ROUND(I1444*J1444,0)</f>
        <v>15840000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>x</v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hidden="1" customHeight="1">
      <c r="A1445" s="304" t="str">
        <f>IF(B1445&lt;&gt;"",IF(AND(B1445&gt;=_TM1,B1445&lt;=_TM2,OR(TH!L1445="1111",TH!M1445="1111")),TH!D1445,""),"")</f>
        <v/>
      </c>
      <c r="B1445" s="11">
        <f t="shared" si="126"/>
        <v>6</v>
      </c>
      <c r="C1445" s="111">
        <f t="shared" si="127"/>
        <v>42549</v>
      </c>
      <c r="D1445" s="12" t="s">
        <v>1684</v>
      </c>
      <c r="E1445" s="111">
        <v>42549</v>
      </c>
      <c r="F1445" s="112" t="s">
        <v>678</v>
      </c>
      <c r="G1445" s="306" t="s">
        <v>723</v>
      </c>
      <c r="H1445" s="113" t="s">
        <v>316</v>
      </c>
      <c r="I1445" s="129">
        <v>280</v>
      </c>
      <c r="J1445" s="129">
        <v>38924</v>
      </c>
      <c r="K1445" s="201">
        <f t="shared" si="129"/>
        <v>10898720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hidden="1" customHeight="1">
      <c r="A1446" s="304" t="str">
        <f>IF(B1446&lt;&gt;"",IF(AND(B1446&gt;=_TM1,B1446&lt;=_TM2,OR(TH!L1446="1111",TH!M1446="1111")),TH!D1446,""),"")</f>
        <v/>
      </c>
      <c r="B1446" s="11">
        <f t="shared" si="126"/>
        <v>6</v>
      </c>
      <c r="C1446" s="111">
        <f t="shared" si="127"/>
        <v>42549</v>
      </c>
      <c r="D1446" s="12" t="s">
        <v>1684</v>
      </c>
      <c r="E1446" s="111">
        <v>42549</v>
      </c>
      <c r="F1446" s="112" t="s">
        <v>405</v>
      </c>
      <c r="G1446" s="306" t="s">
        <v>723</v>
      </c>
      <c r="H1446" s="113" t="s">
        <v>316</v>
      </c>
      <c r="I1446" s="129">
        <v>20</v>
      </c>
      <c r="J1446" s="129">
        <v>86666</v>
      </c>
      <c r="K1446" s="201">
        <f t="shared" si="129"/>
        <v>1733320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hidden="1" customHeight="1">
      <c r="A1447" s="304" t="str">
        <f>IF(B1447&lt;&gt;"",IF(AND(B1447&gt;=_TM1,B1447&lt;=_TM2,OR(TH!L1447="1111",TH!M1447="1111")),TH!D1447,""),"")</f>
        <v/>
      </c>
      <c r="B1447" s="11">
        <f t="shared" si="126"/>
        <v>6</v>
      </c>
      <c r="C1447" s="111">
        <f t="shared" si="127"/>
        <v>42549</v>
      </c>
      <c r="D1447" s="12" t="s">
        <v>1684</v>
      </c>
      <c r="E1447" s="111">
        <v>42549</v>
      </c>
      <c r="F1447" s="112" t="s">
        <v>571</v>
      </c>
      <c r="G1447" s="306" t="s">
        <v>723</v>
      </c>
      <c r="H1447" s="113" t="s">
        <v>316</v>
      </c>
      <c r="I1447" s="129">
        <v>6</v>
      </c>
      <c r="J1447" s="129">
        <v>64744</v>
      </c>
      <c r="K1447" s="201">
        <f t="shared" si="129"/>
        <v>388464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hidden="1" customHeight="1">
      <c r="A1448" s="304" t="str">
        <f>IF(B1448&lt;&gt;"",IF(AND(B1448&gt;=_TM1,B1448&lt;=_TM2,OR(TH!L1448="1111",TH!M1448="1111")),TH!D1448,""),"")</f>
        <v/>
      </c>
      <c r="B1448" s="11">
        <f t="shared" si="126"/>
        <v>6</v>
      </c>
      <c r="C1448" s="111">
        <f t="shared" si="127"/>
        <v>42549</v>
      </c>
      <c r="D1448" s="12" t="s">
        <v>1684</v>
      </c>
      <c r="E1448" s="111">
        <v>42549</v>
      </c>
      <c r="F1448" s="112" t="s">
        <v>576</v>
      </c>
      <c r="G1448" s="306" t="s">
        <v>723</v>
      </c>
      <c r="H1448" s="113" t="s">
        <v>316</v>
      </c>
      <c r="I1448" s="129">
        <v>4</v>
      </c>
      <c r="J1448" s="129">
        <v>118863</v>
      </c>
      <c r="K1448" s="201">
        <f t="shared" si="129"/>
        <v>475452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hidden="1" customHeight="1">
      <c r="A1449" s="304" t="str">
        <f>IF(B1449&lt;&gt;"",IF(AND(B1449&gt;=_TM1,B1449&lt;=_TM2,OR(TH!L1449="1111",TH!M1449="1111")),TH!D1449,""),"")</f>
        <v/>
      </c>
      <c r="B1449" s="11">
        <f t="shared" si="126"/>
        <v>6</v>
      </c>
      <c r="C1449" s="111">
        <f t="shared" si="127"/>
        <v>42549</v>
      </c>
      <c r="D1449" s="12" t="s">
        <v>1684</v>
      </c>
      <c r="E1449" s="111">
        <v>42549</v>
      </c>
      <c r="F1449" s="112" t="s">
        <v>410</v>
      </c>
      <c r="G1449" s="306" t="s">
        <v>723</v>
      </c>
      <c r="H1449" s="113" t="s">
        <v>316</v>
      </c>
      <c r="I1449" s="129">
        <v>6</v>
      </c>
      <c r="J1449" s="129">
        <v>137834</v>
      </c>
      <c r="K1449" s="201">
        <f t="shared" si="129"/>
        <v>827004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hidden="1" customHeight="1">
      <c r="A1450" s="304" t="str">
        <f>IF(B1450&lt;&gt;"",IF(AND(B1450&gt;=_TM1,B1450&lt;=_TM2,OR(TH!L1450="1111",TH!M1450="1111")),TH!D1450,""),"")</f>
        <v/>
      </c>
      <c r="B1450" s="11">
        <f t="shared" si="126"/>
        <v>6</v>
      </c>
      <c r="C1450" s="111">
        <f t="shared" si="127"/>
        <v>42549</v>
      </c>
      <c r="D1450" s="12" t="s">
        <v>1684</v>
      </c>
      <c r="E1450" s="111">
        <v>42549</v>
      </c>
      <c r="F1450" s="110" t="s">
        <v>355</v>
      </c>
      <c r="G1450" s="306" t="s">
        <v>723</v>
      </c>
      <c r="H1450" s="113" t="s">
        <v>316</v>
      </c>
      <c r="I1450" s="267">
        <v>10</v>
      </c>
      <c r="J1450" s="129">
        <v>37679</v>
      </c>
      <c r="K1450" s="201">
        <f t="shared" si="129"/>
        <v>376790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hidden="1" customHeight="1">
      <c r="A1451" s="304" t="str">
        <f>IF(B1451&lt;&gt;"",IF(AND(B1451&gt;=_TM1,B1451&lt;=_TM2,OR(TH!L1451="1111",TH!M1451="1111")),TH!D1451,""),"")</f>
        <v/>
      </c>
      <c r="B1451" s="11">
        <f t="shared" si="126"/>
        <v>6</v>
      </c>
      <c r="C1451" s="111">
        <f t="shared" si="127"/>
        <v>42549</v>
      </c>
      <c r="D1451" s="12" t="s">
        <v>1684</v>
      </c>
      <c r="E1451" s="111">
        <v>42549</v>
      </c>
      <c r="F1451" s="110" t="s">
        <v>682</v>
      </c>
      <c r="G1451" s="306" t="s">
        <v>723</v>
      </c>
      <c r="H1451" s="113" t="s">
        <v>316</v>
      </c>
      <c r="I1451" s="129">
        <v>100</v>
      </c>
      <c r="J1451" s="129">
        <v>47825</v>
      </c>
      <c r="K1451" s="201">
        <f t="shared" si="129"/>
        <v>4782500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hidden="1" customHeight="1">
      <c r="A1452" s="304" t="str">
        <f>IF(B1452&lt;&gt;"",IF(AND(B1452&gt;=_TM1,B1452&lt;=_TM2,OR(TH!L1452="1111",TH!M1452="1111")),TH!D1452,""),"")</f>
        <v/>
      </c>
      <c r="B1452" s="11">
        <f t="shared" si="126"/>
        <v>6</v>
      </c>
      <c r="C1452" s="111">
        <f t="shared" si="127"/>
        <v>42549</v>
      </c>
      <c r="D1452" s="12" t="s">
        <v>1684</v>
      </c>
      <c r="E1452" s="111">
        <v>42549</v>
      </c>
      <c r="F1452" s="15" t="s">
        <v>407</v>
      </c>
      <c r="G1452" s="306" t="s">
        <v>723</v>
      </c>
      <c r="H1452" s="113" t="s">
        <v>316</v>
      </c>
      <c r="I1452" s="129">
        <v>50</v>
      </c>
      <c r="J1452" s="129">
        <v>58806</v>
      </c>
      <c r="K1452" s="201">
        <f t="shared" si="129"/>
        <v>2940300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hidden="1" customHeight="1">
      <c r="A1453" s="304" t="str">
        <f>IF(B1453&lt;&gt;"",IF(AND(B1453&gt;=_TM1,B1453&lt;=_TM2,OR(TH!L1453="1111",TH!M1453="1111")),TH!D1453,""),"")</f>
        <v/>
      </c>
      <c r="B1453" s="11">
        <f t="shared" si="126"/>
        <v>6</v>
      </c>
      <c r="C1453" s="111">
        <f t="shared" si="127"/>
        <v>42549</v>
      </c>
      <c r="D1453" s="12" t="s">
        <v>1684</v>
      </c>
      <c r="E1453" s="111">
        <v>42549</v>
      </c>
      <c r="F1453" s="110" t="s">
        <v>409</v>
      </c>
      <c r="G1453" s="306" t="s">
        <v>723</v>
      </c>
      <c r="H1453" s="113" t="s">
        <v>316</v>
      </c>
      <c r="I1453" s="129">
        <v>30</v>
      </c>
      <c r="J1453" s="129">
        <v>69735</v>
      </c>
      <c r="K1453" s="201">
        <f t="shared" si="129"/>
        <v>2092050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hidden="1" customHeight="1">
      <c r="A1454" s="304" t="str">
        <f>IF(B1454&lt;&gt;"",IF(AND(B1454&gt;=_TM1,B1454&lt;=_TM2,OR(TH!L1454="1111",TH!M1454="1111")),TH!D1454,""),"")</f>
        <v/>
      </c>
      <c r="B1454" s="11">
        <f t="shared" si="126"/>
        <v>6</v>
      </c>
      <c r="C1454" s="111">
        <f t="shared" si="127"/>
        <v>42549</v>
      </c>
      <c r="D1454" s="12" t="s">
        <v>1684</v>
      </c>
      <c r="E1454" s="111">
        <v>42549</v>
      </c>
      <c r="F1454" s="15" t="s">
        <v>573</v>
      </c>
      <c r="G1454" s="306" t="s">
        <v>723</v>
      </c>
      <c r="H1454" s="113" t="s">
        <v>316</v>
      </c>
      <c r="I1454" s="129">
        <v>20</v>
      </c>
      <c r="J1454" s="129">
        <v>36418</v>
      </c>
      <c r="K1454" s="201">
        <f t="shared" si="129"/>
        <v>728360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hidden="1" customHeight="1">
      <c r="A1455" s="304" t="str">
        <f>IF(B1455&lt;&gt;"",IF(AND(B1455&gt;=_TM1,B1455&lt;=_TM2,OR(TH!L1455="1111",TH!M1455="1111")),TH!D1455,""),"")</f>
        <v/>
      </c>
      <c r="B1455" s="11">
        <f t="shared" si="126"/>
        <v>6</v>
      </c>
      <c r="C1455" s="111">
        <f t="shared" si="127"/>
        <v>42549</v>
      </c>
      <c r="D1455" s="12" t="s">
        <v>1684</v>
      </c>
      <c r="E1455" s="111">
        <v>42549</v>
      </c>
      <c r="F1455" s="15" t="s">
        <v>579</v>
      </c>
      <c r="G1455" s="306" t="s">
        <v>723</v>
      </c>
      <c r="H1455" s="113" t="s">
        <v>316</v>
      </c>
      <c r="I1455" s="129">
        <v>20</v>
      </c>
      <c r="J1455" s="129">
        <v>68527</v>
      </c>
      <c r="K1455" s="201">
        <f t="shared" si="129"/>
        <v>1370540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hidden="1" customHeight="1">
      <c r="A1456" s="304" t="str">
        <f>IF(B1456&lt;&gt;"",IF(AND(B1456&gt;=_TM1,B1456&lt;=_TM2,OR(TH!L1456="1111",TH!M1456="1111")),TH!D1456,""),"")</f>
        <v/>
      </c>
      <c r="B1456" s="11">
        <f t="shared" si="126"/>
        <v>6</v>
      </c>
      <c r="C1456" s="111">
        <f t="shared" si="127"/>
        <v>42549</v>
      </c>
      <c r="D1456" s="12" t="s">
        <v>1685</v>
      </c>
      <c r="E1456" s="111">
        <v>42549</v>
      </c>
      <c r="F1456" s="15" t="s">
        <v>694</v>
      </c>
      <c r="G1456" s="306" t="s">
        <v>723</v>
      </c>
      <c r="H1456" s="113" t="s">
        <v>316</v>
      </c>
      <c r="I1456" s="129">
        <v>50</v>
      </c>
      <c r="J1456" s="129">
        <v>36980</v>
      </c>
      <c r="K1456" s="201">
        <f t="shared" si="129"/>
        <v>1849000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hidden="1" customHeight="1">
      <c r="A1457" s="304" t="str">
        <f>IF(B1457&lt;&gt;"",IF(AND(B1457&gt;=_TM1,B1457&lt;=_TM2,OR(TH!L1457="1111",TH!M1457="1111")),TH!D1457,""),"")</f>
        <v/>
      </c>
      <c r="B1457" s="11">
        <f t="shared" si="126"/>
        <v>6</v>
      </c>
      <c r="C1457" s="111">
        <f t="shared" si="127"/>
        <v>42549</v>
      </c>
      <c r="D1457" s="12" t="s">
        <v>1685</v>
      </c>
      <c r="E1457" s="111">
        <v>42549</v>
      </c>
      <c r="F1457" s="15" t="s">
        <v>696</v>
      </c>
      <c r="G1457" s="306" t="s">
        <v>723</v>
      </c>
      <c r="H1457" s="113" t="s">
        <v>316</v>
      </c>
      <c r="I1457" s="129">
        <v>10</v>
      </c>
      <c r="J1457" s="129">
        <v>98119</v>
      </c>
      <c r="K1457" s="201">
        <f t="shared" si="129"/>
        <v>981190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hidden="1" customHeight="1">
      <c r="A1458" s="304" t="str">
        <f>IF(B1458&lt;&gt;"",IF(AND(B1458&gt;=_TM1,B1458&lt;=_TM2,OR(TH!L1458="1111",TH!M1458="1111")),TH!D1458,""),"")</f>
        <v/>
      </c>
      <c r="B1458" s="11">
        <f t="shared" si="126"/>
        <v>6</v>
      </c>
      <c r="C1458" s="111">
        <f t="shared" si="127"/>
        <v>42549</v>
      </c>
      <c r="D1458" s="12" t="s">
        <v>1685</v>
      </c>
      <c r="E1458" s="111">
        <v>42549</v>
      </c>
      <c r="F1458" s="15" t="s">
        <v>574</v>
      </c>
      <c r="G1458" s="306" t="s">
        <v>723</v>
      </c>
      <c r="H1458" s="113" t="s">
        <v>316</v>
      </c>
      <c r="I1458" s="129">
        <v>20</v>
      </c>
      <c r="J1458" s="129">
        <v>60484</v>
      </c>
      <c r="K1458" s="201">
        <f t="shared" si="129"/>
        <v>1209680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hidden="1" customHeight="1">
      <c r="A1459" s="304" t="str">
        <f>IF(B1459&lt;&gt;"",IF(AND(B1459&gt;=_TM1,B1459&lt;=_TM2,OR(TH!L1459="1111",TH!M1459="1111")),TH!D1459,""),"")</f>
        <v/>
      </c>
      <c r="B1459" s="11">
        <f t="shared" si="126"/>
        <v>6</v>
      </c>
      <c r="C1459" s="111">
        <f t="shared" si="127"/>
        <v>42549</v>
      </c>
      <c r="D1459" s="12" t="s">
        <v>1685</v>
      </c>
      <c r="E1459" s="111">
        <v>42549</v>
      </c>
      <c r="F1459" s="15" t="s">
        <v>729</v>
      </c>
      <c r="G1459" s="306" t="s">
        <v>723</v>
      </c>
      <c r="H1459" s="113" t="s">
        <v>316</v>
      </c>
      <c r="I1459" s="129">
        <v>100</v>
      </c>
      <c r="J1459" s="129">
        <v>13292</v>
      </c>
      <c r="K1459" s="201">
        <f t="shared" si="129"/>
        <v>1329200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hidden="1" customHeight="1">
      <c r="A1460" s="304" t="str">
        <f>IF(B1460&lt;&gt;"",IF(AND(B1460&gt;=_TM1,B1460&lt;=_TM2,OR(TH!L1460="1111",TH!M1460="1111")),TH!D1460,""),"")</f>
        <v/>
      </c>
      <c r="B1460" s="11">
        <f t="shared" si="126"/>
        <v>6</v>
      </c>
      <c r="C1460" s="111">
        <f t="shared" si="127"/>
        <v>42549</v>
      </c>
      <c r="D1460" s="12" t="s">
        <v>1685</v>
      </c>
      <c r="E1460" s="111">
        <v>42549</v>
      </c>
      <c r="F1460" s="15" t="s">
        <v>730</v>
      </c>
      <c r="G1460" s="306" t="s">
        <v>723</v>
      </c>
      <c r="H1460" s="113" t="s">
        <v>316</v>
      </c>
      <c r="I1460" s="129">
        <v>100</v>
      </c>
      <c r="J1460" s="129">
        <v>8120</v>
      </c>
      <c r="K1460" s="201">
        <f t="shared" si="129"/>
        <v>812000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hidden="1" customHeight="1">
      <c r="A1461" s="304" t="str">
        <f>IF(B1461&lt;&gt;"",IF(AND(B1461&gt;=_TM1,B1461&lt;=_TM2,OR(TH!L1461="1111",TH!M1461="1111")),TH!D1461,""),"")</f>
        <v/>
      </c>
      <c r="B1461" s="11">
        <f t="shared" si="126"/>
        <v>6</v>
      </c>
      <c r="C1461" s="111">
        <f t="shared" si="127"/>
        <v>42549</v>
      </c>
      <c r="D1461" s="12" t="s">
        <v>1685</v>
      </c>
      <c r="E1461" s="111">
        <v>42549</v>
      </c>
      <c r="F1461" s="15" t="s">
        <v>731</v>
      </c>
      <c r="G1461" s="306" t="s">
        <v>723</v>
      </c>
      <c r="H1461" s="113" t="s">
        <v>316</v>
      </c>
      <c r="I1461" s="129">
        <v>100</v>
      </c>
      <c r="J1461" s="129">
        <v>9439</v>
      </c>
      <c r="K1461" s="201">
        <f t="shared" si="129"/>
        <v>943900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hidden="1" customHeight="1">
      <c r="A1462" s="304" t="str">
        <f>IF(B1462&lt;&gt;"",IF(AND(B1462&gt;=_TM1,B1462&lt;=_TM2,OR(TH!L1462="1111",TH!M1462="1111")),TH!D1462,""),"")</f>
        <v/>
      </c>
      <c r="B1462" s="11">
        <f t="shared" si="126"/>
        <v>6</v>
      </c>
      <c r="C1462" s="111">
        <f t="shared" si="127"/>
        <v>42549</v>
      </c>
      <c r="D1462" s="12" t="s">
        <v>1685</v>
      </c>
      <c r="E1462" s="111">
        <v>42549</v>
      </c>
      <c r="F1462" s="112" t="s">
        <v>382</v>
      </c>
      <c r="G1462" s="306" t="s">
        <v>723</v>
      </c>
      <c r="H1462" s="113" t="s">
        <v>316</v>
      </c>
      <c r="I1462" s="129">
        <v>25</v>
      </c>
      <c r="J1462" s="129">
        <v>30589</v>
      </c>
      <c r="K1462" s="201">
        <f t="shared" si="129"/>
        <v>764725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hidden="1" customHeight="1">
      <c r="A1463" s="304" t="str">
        <f>IF(B1463&lt;&gt;"",IF(AND(B1463&gt;=_TM1,B1463&lt;=_TM2,OR(TH!L1463="1111",TH!M1463="1111")),TH!D1463,""),"")</f>
        <v/>
      </c>
      <c r="B1463" s="11">
        <f t="shared" si="126"/>
        <v>6</v>
      </c>
      <c r="C1463" s="111">
        <f t="shared" si="127"/>
        <v>42549</v>
      </c>
      <c r="D1463" s="12" t="s">
        <v>1685</v>
      </c>
      <c r="E1463" s="111">
        <v>42549</v>
      </c>
      <c r="F1463" s="15" t="s">
        <v>339</v>
      </c>
      <c r="G1463" s="306" t="s">
        <v>723</v>
      </c>
      <c r="H1463" s="113" t="s">
        <v>316</v>
      </c>
      <c r="I1463" s="129">
        <v>75</v>
      </c>
      <c r="J1463" s="129">
        <v>66868</v>
      </c>
      <c r="K1463" s="201">
        <f t="shared" si="129"/>
        <v>5015100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hidden="1" customHeight="1">
      <c r="A1464" s="304" t="str">
        <f>IF(B1464&lt;&gt;"",IF(AND(B1464&gt;=_TM1,B1464&lt;=_TM2,OR(TH!L1464="1111",TH!M1464="1111")),TH!D1464,""),"")</f>
        <v/>
      </c>
      <c r="B1464" s="11">
        <f t="shared" si="126"/>
        <v>6</v>
      </c>
      <c r="C1464" s="111">
        <f t="shared" si="127"/>
        <v>42549</v>
      </c>
      <c r="D1464" s="12" t="s">
        <v>1685</v>
      </c>
      <c r="E1464" s="111">
        <v>42549</v>
      </c>
      <c r="F1464" s="15" t="s">
        <v>574</v>
      </c>
      <c r="G1464" s="306" t="s">
        <v>723</v>
      </c>
      <c r="H1464" s="113" t="s">
        <v>316</v>
      </c>
      <c r="I1464" s="129">
        <v>56</v>
      </c>
      <c r="J1464" s="129">
        <v>38417</v>
      </c>
      <c r="K1464" s="201">
        <f t="shared" si="129"/>
        <v>2151352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hidden="1" customHeight="1">
      <c r="A1465" s="304" t="str">
        <f>IF(B1465&lt;&gt;"",IF(AND(B1465&gt;=_TM1,B1465&lt;=_TM2,OR(TH!L1465="1111",TH!M1465="1111")),TH!D1465,""),"")</f>
        <v/>
      </c>
      <c r="B1465" s="11">
        <f t="shared" si="126"/>
        <v>6</v>
      </c>
      <c r="C1465" s="111">
        <f t="shared" si="127"/>
        <v>42549</v>
      </c>
      <c r="D1465" s="12" t="s">
        <v>1685</v>
      </c>
      <c r="E1465" s="111">
        <v>42549</v>
      </c>
      <c r="F1465" s="15" t="s">
        <v>340</v>
      </c>
      <c r="G1465" s="306" t="s">
        <v>723</v>
      </c>
      <c r="H1465" s="113" t="s">
        <v>316</v>
      </c>
      <c r="I1465" s="129">
        <v>4</v>
      </c>
      <c r="J1465" s="129">
        <v>59912</v>
      </c>
      <c r="K1465" s="201">
        <f t="shared" si="129"/>
        <v>239648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hidden="1" customHeight="1">
      <c r="A1466" s="304" t="str">
        <f>IF(B1466&lt;&gt;"",IF(AND(B1466&gt;=_TM1,B1466&lt;=_TM2,OR(TH!L1466="1111",TH!M1466="1111")),TH!D1466,""),"")</f>
        <v/>
      </c>
      <c r="B1466" s="11">
        <f t="shared" si="126"/>
        <v>6</v>
      </c>
      <c r="C1466" s="111">
        <f t="shared" si="127"/>
        <v>42549</v>
      </c>
      <c r="D1466" s="12" t="s">
        <v>1685</v>
      </c>
      <c r="E1466" s="111">
        <v>42549</v>
      </c>
      <c r="F1466" s="15" t="s">
        <v>341</v>
      </c>
      <c r="G1466" s="306" t="s">
        <v>723</v>
      </c>
      <c r="H1466" s="113" t="s">
        <v>316</v>
      </c>
      <c r="I1466" s="129">
        <v>12</v>
      </c>
      <c r="J1466" s="129">
        <v>95076</v>
      </c>
      <c r="K1466" s="201">
        <f t="shared" si="129"/>
        <v>1140912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hidden="1" customHeight="1">
      <c r="A1467" s="304" t="str">
        <f>IF(B1467&lt;&gt;"",IF(AND(B1467&gt;=_TM1,B1467&lt;=_TM2,OR(TH!L1467="1111",TH!M1467="1111")),TH!D1467,""),"")</f>
        <v/>
      </c>
      <c r="B1467" s="11">
        <f t="shared" si="126"/>
        <v>6</v>
      </c>
      <c r="C1467" s="111">
        <f t="shared" si="127"/>
        <v>42549</v>
      </c>
      <c r="D1467" s="12" t="s">
        <v>1685</v>
      </c>
      <c r="E1467" s="111">
        <v>42549</v>
      </c>
      <c r="F1467" s="15" t="s">
        <v>342</v>
      </c>
      <c r="G1467" s="306" t="s">
        <v>723</v>
      </c>
      <c r="H1467" s="113" t="s">
        <v>316</v>
      </c>
      <c r="I1467" s="129">
        <v>12</v>
      </c>
      <c r="J1467" s="129">
        <v>53767</v>
      </c>
      <c r="K1467" s="201">
        <f t="shared" si="129"/>
        <v>645204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hidden="1" customHeight="1">
      <c r="A1468" s="304" t="str">
        <f>IF(B1468&lt;&gt;"",IF(AND(B1468&gt;=_TM1,B1468&lt;=_TM2,OR(TH!L1468="1111",TH!M1468="1111")),TH!D1468,""),"")</f>
        <v/>
      </c>
      <c r="B1468" s="11">
        <f t="shared" si="126"/>
        <v>6</v>
      </c>
      <c r="C1468" s="111">
        <f t="shared" si="127"/>
        <v>42549</v>
      </c>
      <c r="D1468" s="12" t="s">
        <v>1686</v>
      </c>
      <c r="E1468" s="111">
        <v>42549</v>
      </c>
      <c r="F1468" s="15" t="s">
        <v>346</v>
      </c>
      <c r="G1468" s="306" t="s">
        <v>723</v>
      </c>
      <c r="H1468" s="113" t="s">
        <v>316</v>
      </c>
      <c r="I1468" s="129">
        <v>12</v>
      </c>
      <c r="J1468" s="129">
        <v>84590</v>
      </c>
      <c r="K1468" s="201">
        <f t="shared" si="129"/>
        <v>1015080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hidden="1" customHeight="1">
      <c r="A1469" s="304" t="str">
        <f>IF(B1469&lt;&gt;"",IF(AND(B1469&gt;=_TM1,B1469&lt;=_TM2,OR(TH!L1469="1111",TH!M1469="1111")),TH!D1469,""),"")</f>
        <v/>
      </c>
      <c r="B1469" s="11">
        <f t="shared" si="126"/>
        <v>6</v>
      </c>
      <c r="C1469" s="111">
        <f t="shared" si="127"/>
        <v>42549</v>
      </c>
      <c r="D1469" s="12" t="s">
        <v>1686</v>
      </c>
      <c r="E1469" s="111">
        <v>42549</v>
      </c>
      <c r="F1469" s="15" t="s">
        <v>335</v>
      </c>
      <c r="G1469" s="306" t="s">
        <v>723</v>
      </c>
      <c r="H1469" s="113" t="s">
        <v>316</v>
      </c>
      <c r="I1469" s="129">
        <v>24</v>
      </c>
      <c r="J1469" s="129">
        <v>134424</v>
      </c>
      <c r="K1469" s="201">
        <f t="shared" si="129"/>
        <v>3226176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hidden="1" customHeight="1">
      <c r="A1470" s="304" t="str">
        <f>IF(B1470&lt;&gt;"",IF(AND(B1470&gt;=_TM1,B1470&lt;=_TM2,OR(TH!L1470="1111",TH!M1470="1111")),TH!D1470,""),"")</f>
        <v/>
      </c>
      <c r="B1470" s="11">
        <f t="shared" si="126"/>
        <v>6</v>
      </c>
      <c r="C1470" s="111">
        <f t="shared" si="127"/>
        <v>42549</v>
      </c>
      <c r="D1470" s="12" t="s">
        <v>1686</v>
      </c>
      <c r="E1470" s="111">
        <v>42549</v>
      </c>
      <c r="F1470" s="15" t="s">
        <v>356</v>
      </c>
      <c r="G1470" s="306" t="s">
        <v>723</v>
      </c>
      <c r="H1470" s="113" t="s">
        <v>316</v>
      </c>
      <c r="I1470" s="129">
        <v>24</v>
      </c>
      <c r="J1470" s="129">
        <v>42825</v>
      </c>
      <c r="K1470" s="201">
        <f t="shared" si="129"/>
        <v>1027800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hidden="1" customHeight="1">
      <c r="A1471" s="304" t="str">
        <f>IF(B1471&lt;&gt;"",IF(AND(B1471&gt;=_TM1,B1471&lt;=_TM2,OR(TH!L1471="1111",TH!M1471="1111")),TH!D1471,""),"")</f>
        <v/>
      </c>
      <c r="B1471" s="11">
        <f t="shared" si="126"/>
        <v>6</v>
      </c>
      <c r="C1471" s="111">
        <f t="shared" si="127"/>
        <v>42549</v>
      </c>
      <c r="D1471" s="12" t="s">
        <v>1686</v>
      </c>
      <c r="E1471" s="111">
        <v>42549</v>
      </c>
      <c r="F1471" s="112" t="s">
        <v>589</v>
      </c>
      <c r="G1471" s="306" t="s">
        <v>723</v>
      </c>
      <c r="H1471" s="113" t="s">
        <v>316</v>
      </c>
      <c r="I1471" s="129">
        <v>6</v>
      </c>
      <c r="J1471" s="129">
        <v>81285</v>
      </c>
      <c r="K1471" s="201">
        <f t="shared" si="129"/>
        <v>487710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hidden="1" customHeight="1">
      <c r="A1472" s="304" t="str">
        <f>IF(B1472&lt;&gt;"",IF(AND(B1472&gt;=_TM1,B1472&lt;=_TM2,OR(TH!L1472="1111",TH!M1472="1111")),TH!D1472,""),"")</f>
        <v/>
      </c>
      <c r="B1472" s="11">
        <f t="shared" si="126"/>
        <v>6</v>
      </c>
      <c r="C1472" s="111">
        <f t="shared" si="127"/>
        <v>42549</v>
      </c>
      <c r="D1472" s="12" t="s">
        <v>1686</v>
      </c>
      <c r="E1472" s="111">
        <v>42549</v>
      </c>
      <c r="F1472" s="112" t="s">
        <v>594</v>
      </c>
      <c r="G1472" s="306" t="s">
        <v>723</v>
      </c>
      <c r="H1472" s="113" t="s">
        <v>316</v>
      </c>
      <c r="I1472" s="129">
        <v>40</v>
      </c>
      <c r="J1472" s="129">
        <v>18825</v>
      </c>
      <c r="K1472" s="201">
        <f t="shared" si="129"/>
        <v>753000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hidden="1" customHeight="1">
      <c r="A1473" s="304" t="str">
        <f>IF(B1473&lt;&gt;"",IF(AND(B1473&gt;=_TM1,B1473&lt;=_TM2,OR(TH!L1473="1111",TH!M1473="1111")),TH!D1473,""),"")</f>
        <v/>
      </c>
      <c r="B1473" s="11">
        <f t="shared" si="126"/>
        <v>6</v>
      </c>
      <c r="C1473" s="111">
        <f t="shared" si="127"/>
        <v>42549</v>
      </c>
      <c r="D1473" s="12" t="s">
        <v>1686</v>
      </c>
      <c r="E1473" s="111">
        <v>42549</v>
      </c>
      <c r="F1473" s="112" t="s">
        <v>732</v>
      </c>
      <c r="G1473" s="306" t="s">
        <v>723</v>
      </c>
      <c r="H1473" s="113" t="s">
        <v>316</v>
      </c>
      <c r="I1473" s="129">
        <v>40</v>
      </c>
      <c r="J1473" s="129">
        <v>19483</v>
      </c>
      <c r="K1473" s="201">
        <f t="shared" si="129"/>
        <v>779320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hidden="1" customHeight="1">
      <c r="A1474" s="304" t="str">
        <f>IF(B1474&lt;&gt;"",IF(AND(B1474&gt;=_TM1,B1474&lt;=_TM2,OR(TH!L1474="1111",TH!M1474="1111")),TH!D1474,""),"")</f>
        <v/>
      </c>
      <c r="B1474" s="11">
        <f t="shared" si="126"/>
        <v>6</v>
      </c>
      <c r="C1474" s="111">
        <f t="shared" si="127"/>
        <v>42549</v>
      </c>
      <c r="D1474" s="12" t="s">
        <v>1686</v>
      </c>
      <c r="E1474" s="111">
        <v>42549</v>
      </c>
      <c r="F1474" s="112" t="s">
        <v>345</v>
      </c>
      <c r="G1474" s="306" t="s">
        <v>723</v>
      </c>
      <c r="H1474" s="113" t="s">
        <v>316</v>
      </c>
      <c r="I1474" s="129">
        <v>12</v>
      </c>
      <c r="J1474" s="129">
        <v>28383</v>
      </c>
      <c r="K1474" s="201">
        <f t="shared" si="129"/>
        <v>340596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hidden="1" customHeight="1">
      <c r="A1475" s="304" t="str">
        <f>IF(B1475&lt;&gt;"",IF(AND(B1475&gt;=_TM1,B1475&lt;=_TM2,OR(TH!L1475="1111",TH!M1475="1111")),TH!D1475,""),"")</f>
        <v/>
      </c>
      <c r="B1475" s="11">
        <f t="shared" si="126"/>
        <v>6</v>
      </c>
      <c r="C1475" s="111">
        <f t="shared" si="127"/>
        <v>42549</v>
      </c>
      <c r="D1475" s="12" t="s">
        <v>1686</v>
      </c>
      <c r="E1475" s="111">
        <v>42549</v>
      </c>
      <c r="F1475" s="112" t="s">
        <v>697</v>
      </c>
      <c r="G1475" s="306" t="s">
        <v>723</v>
      </c>
      <c r="H1475" s="113" t="s">
        <v>316</v>
      </c>
      <c r="I1475" s="129">
        <v>10</v>
      </c>
      <c r="J1475" s="129">
        <v>67593</v>
      </c>
      <c r="K1475" s="201">
        <f t="shared" si="129"/>
        <v>675930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hidden="1" customHeight="1">
      <c r="A1476" s="304" t="str">
        <f>IF(B1476&lt;&gt;"",IF(AND(B1476&gt;=_TM1,B1476&lt;=_TM2,OR(TH!L1476="1111",TH!M1476="1111")),TH!D1476,""),"")</f>
        <v/>
      </c>
      <c r="B1476" s="11">
        <f t="shared" si="126"/>
        <v>6</v>
      </c>
      <c r="C1476" s="111">
        <f t="shared" si="127"/>
        <v>42549</v>
      </c>
      <c r="D1476" s="12" t="s">
        <v>1686</v>
      </c>
      <c r="E1476" s="111">
        <v>42549</v>
      </c>
      <c r="F1476" s="110" t="s">
        <v>698</v>
      </c>
      <c r="G1476" s="306" t="s">
        <v>723</v>
      </c>
      <c r="H1476" s="113" t="s">
        <v>316</v>
      </c>
      <c r="I1476" s="129">
        <v>20</v>
      </c>
      <c r="J1476" s="129">
        <v>44917</v>
      </c>
      <c r="K1476" s="201">
        <f t="shared" si="129"/>
        <v>898340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hidden="1" customHeight="1">
      <c r="A1477" s="304" t="str">
        <f>IF(B1477&lt;&gt;"",IF(AND(B1477&gt;=_TM1,B1477&lt;=_TM2,OR(TH!L1477="1111",TH!M1477="1111")),TH!D1477,""),"")</f>
        <v/>
      </c>
      <c r="B1477" s="11">
        <f t="shared" si="126"/>
        <v>6</v>
      </c>
      <c r="C1477" s="111">
        <f t="shared" si="127"/>
        <v>42549</v>
      </c>
      <c r="D1477" s="12" t="s">
        <v>1686</v>
      </c>
      <c r="E1477" s="111">
        <v>42549</v>
      </c>
      <c r="F1477" s="112" t="s">
        <v>397</v>
      </c>
      <c r="G1477" s="306" t="s">
        <v>723</v>
      </c>
      <c r="H1477" s="113" t="s">
        <v>316</v>
      </c>
      <c r="I1477" s="129">
        <v>8</v>
      </c>
      <c r="J1477" s="129">
        <v>44769</v>
      </c>
      <c r="K1477" s="201">
        <f t="shared" si="129"/>
        <v>358152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hidden="1" customHeight="1">
      <c r="A1478" s="304" t="str">
        <f>IF(B1478&lt;&gt;"",IF(AND(B1478&gt;=_TM1,B1478&lt;=_TM2,OR(TH!L1478="1111",TH!M1478="1111")),TH!D1478,""),"")</f>
        <v/>
      </c>
      <c r="B1478" s="11">
        <f t="shared" si="126"/>
        <v>6</v>
      </c>
      <c r="C1478" s="111">
        <f t="shared" si="127"/>
        <v>42549</v>
      </c>
      <c r="D1478" s="12" t="s">
        <v>1686</v>
      </c>
      <c r="E1478" s="111">
        <v>42549</v>
      </c>
      <c r="F1478" s="112" t="s">
        <v>396</v>
      </c>
      <c r="G1478" s="306" t="s">
        <v>723</v>
      </c>
      <c r="H1478" s="113" t="s">
        <v>316</v>
      </c>
      <c r="I1478" s="129">
        <v>30</v>
      </c>
      <c r="J1478" s="129">
        <v>16898</v>
      </c>
      <c r="K1478" s="201">
        <f t="shared" si="129"/>
        <v>506940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hidden="1" customHeight="1">
      <c r="A1479" s="304" t="str">
        <f>IF(B1479&lt;&gt;"",IF(AND(B1479&gt;=_TM1,B1479&lt;=_TM2,OR(TH!L1479="1111",TH!M1479="1111")),TH!D1479,""),"")</f>
        <v/>
      </c>
      <c r="B1479" s="11">
        <f t="shared" si="126"/>
        <v>6</v>
      </c>
      <c r="C1479" s="111">
        <f t="shared" si="127"/>
        <v>42549</v>
      </c>
      <c r="D1479" s="12" t="s">
        <v>1686</v>
      </c>
      <c r="E1479" s="111">
        <v>42549</v>
      </c>
      <c r="F1479" s="112" t="s">
        <v>699</v>
      </c>
      <c r="G1479" s="306" t="s">
        <v>723</v>
      </c>
      <c r="H1479" s="113" t="s">
        <v>316</v>
      </c>
      <c r="I1479" s="129">
        <v>25</v>
      </c>
      <c r="J1479" s="129">
        <v>31090</v>
      </c>
      <c r="K1479" s="201">
        <f t="shared" si="129"/>
        <v>777250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hidden="1" customHeight="1">
      <c r="A1480" s="304" t="str">
        <f>IF(B1480&lt;&gt;"",IF(AND(B1480&gt;=_TM1,B1480&lt;=_TM2,OR(TH!L1480="1111",TH!M1480="1111")),TH!D1480,""),"")</f>
        <v/>
      </c>
      <c r="B1480" s="11">
        <f t="shared" si="126"/>
        <v>6</v>
      </c>
      <c r="C1480" s="111">
        <f t="shared" si="127"/>
        <v>42549</v>
      </c>
      <c r="D1480" s="12" t="s">
        <v>1687</v>
      </c>
      <c r="E1480" s="111">
        <v>42549</v>
      </c>
      <c r="F1480" s="15" t="s">
        <v>700</v>
      </c>
      <c r="G1480" s="306" t="s">
        <v>723</v>
      </c>
      <c r="H1480" s="113" t="s">
        <v>316</v>
      </c>
      <c r="I1480" s="129">
        <v>25</v>
      </c>
      <c r="J1480" s="129">
        <v>40497</v>
      </c>
      <c r="K1480" s="201">
        <f t="shared" si="129"/>
        <v>1012425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hidden="1" customHeight="1">
      <c r="A1481" s="304" t="str">
        <f>IF(B1481&lt;&gt;"",IF(AND(B1481&gt;=_TM1,B1481&lt;=_TM2,OR(TH!L1481="1111",TH!M1481="1111")),TH!D1481,""),"")</f>
        <v/>
      </c>
      <c r="B1481" s="11">
        <f t="shared" si="126"/>
        <v>6</v>
      </c>
      <c r="C1481" s="111">
        <f t="shared" si="127"/>
        <v>42549</v>
      </c>
      <c r="D1481" s="12" t="s">
        <v>1687</v>
      </c>
      <c r="E1481" s="111">
        <v>42549</v>
      </c>
      <c r="F1481" s="15" t="s">
        <v>701</v>
      </c>
      <c r="G1481" s="306" t="s">
        <v>723</v>
      </c>
      <c r="H1481" s="113" t="s">
        <v>316</v>
      </c>
      <c r="I1481" s="267">
        <v>40</v>
      </c>
      <c r="J1481" s="129">
        <v>21594</v>
      </c>
      <c r="K1481" s="201">
        <f t="shared" si="129"/>
        <v>863760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hidden="1" customHeight="1">
      <c r="A1482" s="304" t="str">
        <f>IF(B1482&lt;&gt;"",IF(AND(B1482&gt;=_TM1,B1482&lt;=_TM2,OR(TH!L1482="1111",TH!M1482="1111")),TH!D1482,""),"")</f>
        <v/>
      </c>
      <c r="B1482" s="11">
        <f t="shared" si="126"/>
        <v>6</v>
      </c>
      <c r="C1482" s="111">
        <f t="shared" si="127"/>
        <v>42549</v>
      </c>
      <c r="D1482" s="12" t="s">
        <v>1687</v>
      </c>
      <c r="E1482" s="111">
        <v>42549</v>
      </c>
      <c r="F1482" s="15" t="s">
        <v>733</v>
      </c>
      <c r="G1482" s="306" t="s">
        <v>723</v>
      </c>
      <c r="H1482" s="113" t="s">
        <v>316</v>
      </c>
      <c r="I1482" s="129">
        <v>15</v>
      </c>
      <c r="J1482" s="129">
        <v>113827</v>
      </c>
      <c r="K1482" s="201">
        <f t="shared" si="129"/>
        <v>1707405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hidden="1" customHeight="1">
      <c r="A1483" s="304" t="str">
        <f>IF(B1483&lt;&gt;"",IF(AND(B1483&gt;=_TM1,B1483&lt;=_TM2,OR(TH!L1483="1111",TH!M1483="1111")),TH!D1483,""),"")</f>
        <v/>
      </c>
      <c r="B1483" s="11">
        <f t="shared" si="126"/>
        <v>6</v>
      </c>
      <c r="C1483" s="111">
        <f t="shared" si="127"/>
        <v>42549</v>
      </c>
      <c r="D1483" s="12" t="s">
        <v>1687</v>
      </c>
      <c r="E1483" s="111">
        <v>42549</v>
      </c>
      <c r="F1483" s="15" t="s">
        <v>702</v>
      </c>
      <c r="G1483" s="306" t="s">
        <v>723</v>
      </c>
      <c r="H1483" s="113" t="s">
        <v>316</v>
      </c>
      <c r="I1483" s="129">
        <v>30</v>
      </c>
      <c r="J1483" s="129">
        <v>45177</v>
      </c>
      <c r="K1483" s="201">
        <f t="shared" si="129"/>
        <v>1355310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hidden="1" customHeight="1">
      <c r="A1484" s="304" t="str">
        <f>IF(B1484&lt;&gt;"",IF(AND(B1484&gt;=_TM1,B1484&lt;=_TM2,OR(TH!L1484="1111",TH!M1484="1111")),TH!D1484,""),"")</f>
        <v/>
      </c>
      <c r="B1484" s="11">
        <f t="shared" si="126"/>
        <v>6</v>
      </c>
      <c r="C1484" s="111">
        <f t="shared" si="127"/>
        <v>42549</v>
      </c>
      <c r="D1484" s="12" t="s">
        <v>1687</v>
      </c>
      <c r="E1484" s="111">
        <v>42549</v>
      </c>
      <c r="F1484" s="15" t="s">
        <v>703</v>
      </c>
      <c r="G1484" s="306" t="s">
        <v>723</v>
      </c>
      <c r="H1484" s="113" t="s">
        <v>316</v>
      </c>
      <c r="I1484" s="129">
        <v>15</v>
      </c>
      <c r="J1484" s="129">
        <v>91164</v>
      </c>
      <c r="K1484" s="201">
        <f t="shared" si="129"/>
        <v>1367460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hidden="1" customHeight="1">
      <c r="A1485" s="304" t="str">
        <f>IF(B1485&lt;&gt;"",IF(AND(B1485&gt;=_TM1,B1485&lt;=_TM2,OR(TH!L1485="1111",TH!M1485="1111")),TH!D1485,""),"")</f>
        <v/>
      </c>
      <c r="B1485" s="11">
        <f t="shared" si="126"/>
        <v>6</v>
      </c>
      <c r="C1485" s="111">
        <f t="shared" si="127"/>
        <v>42549</v>
      </c>
      <c r="D1485" s="12" t="s">
        <v>1687</v>
      </c>
      <c r="E1485" s="111">
        <v>42549</v>
      </c>
      <c r="F1485" s="112" t="s">
        <v>348</v>
      </c>
      <c r="G1485" s="306" t="s">
        <v>723</v>
      </c>
      <c r="H1485" s="113" t="s">
        <v>316</v>
      </c>
      <c r="I1485" s="129">
        <v>180</v>
      </c>
      <c r="J1485" s="129">
        <v>64140</v>
      </c>
      <c r="K1485" s="201">
        <f t="shared" si="129"/>
        <v>11545200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hidden="1" customHeight="1">
      <c r="A1486" s="304" t="str">
        <f>IF(B1486&lt;&gt;"",IF(AND(B1486&gt;=_TM1,B1486&lt;=_TM2,OR(TH!L1486="1111",TH!M1486="1111")),TH!D1486,""),"")</f>
        <v/>
      </c>
      <c r="B1486" s="11">
        <f t="shared" si="126"/>
        <v>6</v>
      </c>
      <c r="C1486" s="111">
        <f t="shared" si="127"/>
        <v>42549</v>
      </c>
      <c r="D1486" s="12" t="s">
        <v>1687</v>
      </c>
      <c r="E1486" s="111">
        <v>42549</v>
      </c>
      <c r="F1486" s="15" t="s">
        <v>396</v>
      </c>
      <c r="G1486" s="306" t="s">
        <v>723</v>
      </c>
      <c r="H1486" s="113" t="s">
        <v>316</v>
      </c>
      <c r="I1486" s="129">
        <v>144</v>
      </c>
      <c r="J1486" s="129">
        <v>16898</v>
      </c>
      <c r="K1486" s="201">
        <f t="shared" si="129"/>
        <v>2433312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hidden="1" customHeight="1">
      <c r="A1487" s="304" t="str">
        <f>IF(B1487&lt;&gt;"",IF(AND(B1487&gt;=_TM1,B1487&lt;=_TM2,OR(TH!L1487="1111",TH!M1487="1111")),TH!D1487,""),"")</f>
        <v/>
      </c>
      <c r="B1487" s="11">
        <f t="shared" si="126"/>
        <v>6</v>
      </c>
      <c r="C1487" s="111">
        <f t="shared" si="127"/>
        <v>42549</v>
      </c>
      <c r="D1487" s="12" t="s">
        <v>1687</v>
      </c>
      <c r="E1487" s="111">
        <v>42549</v>
      </c>
      <c r="F1487" s="15" t="s">
        <v>677</v>
      </c>
      <c r="G1487" s="306" t="s">
        <v>723</v>
      </c>
      <c r="H1487" s="113" t="s">
        <v>316</v>
      </c>
      <c r="I1487" s="129">
        <v>72</v>
      </c>
      <c r="J1487" s="129">
        <v>11109</v>
      </c>
      <c r="K1487" s="201">
        <f t="shared" si="129"/>
        <v>799848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hidden="1" customHeight="1">
      <c r="A1488" s="304" t="str">
        <f>IF(B1488&lt;&gt;"",IF(AND(B1488&gt;=_TM1,B1488&lt;=_TM2,OR(TH!L1488="1111",TH!M1488="1111")),TH!D1488,""),"")</f>
        <v/>
      </c>
      <c r="B1488" s="11">
        <f t="shared" si="126"/>
        <v>6</v>
      </c>
      <c r="C1488" s="111">
        <f t="shared" si="127"/>
        <v>42549</v>
      </c>
      <c r="D1488" s="12" t="s">
        <v>1687</v>
      </c>
      <c r="E1488" s="111">
        <v>42549</v>
      </c>
      <c r="F1488" s="110" t="s">
        <v>734</v>
      </c>
      <c r="G1488" s="306" t="s">
        <v>723</v>
      </c>
      <c r="H1488" s="113" t="s">
        <v>316</v>
      </c>
      <c r="I1488" s="129">
        <v>30</v>
      </c>
      <c r="J1488" s="129">
        <v>22136</v>
      </c>
      <c r="K1488" s="201">
        <f t="shared" si="129"/>
        <v>664080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hidden="1" customHeight="1">
      <c r="A1489" s="304" t="str">
        <f>IF(B1489&lt;&gt;"",IF(AND(B1489&gt;=_TM1,B1489&lt;=_TM2,OR(TH!L1489="1111",TH!M1489="1111")),TH!D1489,""),"")</f>
        <v/>
      </c>
      <c r="B1489" s="11">
        <f t="shared" si="126"/>
        <v>6</v>
      </c>
      <c r="C1489" s="111">
        <f t="shared" si="127"/>
        <v>42549</v>
      </c>
      <c r="D1489" s="12" t="s">
        <v>1687</v>
      </c>
      <c r="E1489" s="111">
        <v>42549</v>
      </c>
      <c r="F1489" s="15" t="s">
        <v>569</v>
      </c>
      <c r="G1489" s="306" t="s">
        <v>723</v>
      </c>
      <c r="H1489" s="113" t="s">
        <v>316</v>
      </c>
      <c r="I1489" s="129">
        <v>30</v>
      </c>
      <c r="J1489" s="129">
        <v>19941</v>
      </c>
      <c r="K1489" s="201">
        <f t="shared" si="129"/>
        <v>598230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hidden="1" customHeight="1">
      <c r="A1490" s="304" t="str">
        <f>IF(B1490&lt;&gt;"",IF(AND(B1490&gt;=_TM1,B1490&lt;=_TM2,OR(TH!L1490="1111",TH!M1490="1111")),TH!D1490,""),"")</f>
        <v/>
      </c>
      <c r="B1490" s="11">
        <f t="shared" si="126"/>
        <v>6</v>
      </c>
      <c r="C1490" s="111">
        <f t="shared" si="127"/>
        <v>42549</v>
      </c>
      <c r="D1490" s="12" t="s">
        <v>1687</v>
      </c>
      <c r="E1490" s="111">
        <v>42549</v>
      </c>
      <c r="F1490" s="15" t="s">
        <v>735</v>
      </c>
      <c r="G1490" s="306" t="s">
        <v>723</v>
      </c>
      <c r="H1490" s="113" t="s">
        <v>316</v>
      </c>
      <c r="I1490" s="129">
        <v>25</v>
      </c>
      <c r="J1490" s="129">
        <v>31397</v>
      </c>
      <c r="K1490" s="201">
        <f t="shared" si="129"/>
        <v>784925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hidden="1" customHeight="1">
      <c r="A1491" s="304" t="str">
        <f>IF(B1491&lt;&gt;"",IF(AND(B1491&gt;=_TM1,B1491&lt;=_TM2,OR(TH!L1491="1111",TH!M1491="1111")),TH!D1491,""),"")</f>
        <v/>
      </c>
      <c r="B1491" s="11">
        <f t="shared" si="126"/>
        <v>6</v>
      </c>
      <c r="C1491" s="111">
        <f t="shared" si="127"/>
        <v>42549</v>
      </c>
      <c r="D1491" s="12" t="s">
        <v>1687</v>
      </c>
      <c r="E1491" s="111">
        <v>42549</v>
      </c>
      <c r="F1491" s="15" t="s">
        <v>736</v>
      </c>
      <c r="G1491" s="306" t="s">
        <v>723</v>
      </c>
      <c r="H1491" s="113" t="s">
        <v>316</v>
      </c>
      <c r="I1491" s="129">
        <v>16</v>
      </c>
      <c r="J1491" s="129">
        <v>28705</v>
      </c>
      <c r="K1491" s="201">
        <f t="shared" si="129"/>
        <v>459280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hidden="1" customHeight="1">
      <c r="A1492" s="304" t="str">
        <f>IF(B1492&lt;&gt;"",IF(AND(B1492&gt;=_TM1,B1492&lt;=_TM2,OR(TH!L1492="1111",TH!M1492="1111")),TH!D1492,""),"")</f>
        <v/>
      </c>
      <c r="B1492" s="11">
        <f t="shared" si="126"/>
        <v>6</v>
      </c>
      <c r="C1492" s="111">
        <f t="shared" si="127"/>
        <v>42549</v>
      </c>
      <c r="D1492" s="12" t="s">
        <v>1688</v>
      </c>
      <c r="E1492" s="111">
        <v>42549</v>
      </c>
      <c r="F1492" s="15" t="s">
        <v>737</v>
      </c>
      <c r="G1492" s="306" t="s">
        <v>723</v>
      </c>
      <c r="H1492" s="113" t="s">
        <v>316</v>
      </c>
      <c r="I1492" s="129">
        <v>15</v>
      </c>
      <c r="J1492" s="129">
        <v>25882</v>
      </c>
      <c r="K1492" s="201">
        <f t="shared" si="129"/>
        <v>388230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hidden="1" customHeight="1">
      <c r="A1493" s="304" t="str">
        <f>IF(B1493&lt;&gt;"",IF(AND(B1493&gt;=_TM1,B1493&lt;=_TM2,OR(TH!L1493="1111",TH!M1493="1111")),TH!D1493,""),"")</f>
        <v/>
      </c>
      <c r="B1493" s="11">
        <f t="shared" si="126"/>
        <v>6</v>
      </c>
      <c r="C1493" s="111">
        <f t="shared" si="127"/>
        <v>42549</v>
      </c>
      <c r="D1493" s="12" t="s">
        <v>1688</v>
      </c>
      <c r="E1493" s="111">
        <v>42549</v>
      </c>
      <c r="F1493" s="112" t="s">
        <v>738</v>
      </c>
      <c r="G1493" s="306" t="s">
        <v>723</v>
      </c>
      <c r="H1493" s="113" t="s">
        <v>316</v>
      </c>
      <c r="I1493" s="129">
        <v>16</v>
      </c>
      <c r="J1493" s="129">
        <v>18619</v>
      </c>
      <c r="K1493" s="201">
        <f t="shared" si="129"/>
        <v>297904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hidden="1" customHeight="1">
      <c r="A1494" s="304" t="str">
        <f>IF(B1494&lt;&gt;"",IF(AND(B1494&gt;=_TM1,B1494&lt;=_TM2,OR(TH!L1494="1111",TH!M1494="1111")),TH!D1494,""),"")</f>
        <v/>
      </c>
      <c r="B1494" s="11">
        <f t="shared" si="126"/>
        <v>6</v>
      </c>
      <c r="C1494" s="111">
        <f t="shared" si="127"/>
        <v>42549</v>
      </c>
      <c r="D1494" s="12" t="s">
        <v>1688</v>
      </c>
      <c r="E1494" s="111">
        <v>42549</v>
      </c>
      <c r="F1494" s="15" t="s">
        <v>339</v>
      </c>
      <c r="G1494" s="306" t="s">
        <v>723</v>
      </c>
      <c r="H1494" s="113" t="s">
        <v>316</v>
      </c>
      <c r="I1494" s="129">
        <v>6</v>
      </c>
      <c r="J1494" s="129">
        <v>73907</v>
      </c>
      <c r="K1494" s="201">
        <f t="shared" si="129"/>
        <v>443442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hidden="1" customHeight="1">
      <c r="A1495" s="304" t="str">
        <f>IF(B1495&lt;&gt;"",IF(AND(B1495&gt;=_TM1,B1495&lt;=_TM2,OR(TH!L1495="1111",TH!M1495="1111")),TH!D1495,""),"")</f>
        <v/>
      </c>
      <c r="B1495" s="11">
        <f t="shared" si="126"/>
        <v>6</v>
      </c>
      <c r="C1495" s="111">
        <f t="shared" si="127"/>
        <v>42549</v>
      </c>
      <c r="D1495" s="12" t="s">
        <v>1688</v>
      </c>
      <c r="E1495" s="111">
        <v>42549</v>
      </c>
      <c r="F1495" s="15" t="s">
        <v>574</v>
      </c>
      <c r="G1495" s="306" t="s">
        <v>723</v>
      </c>
      <c r="H1495" s="113" t="s">
        <v>316</v>
      </c>
      <c r="I1495" s="129">
        <v>6</v>
      </c>
      <c r="J1495" s="129">
        <v>38417</v>
      </c>
      <c r="K1495" s="201">
        <f t="shared" si="129"/>
        <v>230502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hidden="1" customHeight="1">
      <c r="A1496" s="304" t="str">
        <f>IF(B1496&lt;&gt;"",IF(AND(B1496&gt;=_TM1,B1496&lt;=_TM2,OR(TH!L1496="1111",TH!M1496="1111")),TH!D1496,""),"")</f>
        <v/>
      </c>
      <c r="B1496" s="11">
        <f t="shared" si="126"/>
        <v>6</v>
      </c>
      <c r="C1496" s="111">
        <f t="shared" si="127"/>
        <v>42549</v>
      </c>
      <c r="D1496" s="12" t="s">
        <v>1688</v>
      </c>
      <c r="E1496" s="111">
        <v>42549</v>
      </c>
      <c r="F1496" s="112" t="s">
        <v>382</v>
      </c>
      <c r="G1496" s="306" t="s">
        <v>723</v>
      </c>
      <c r="H1496" s="113" t="s">
        <v>316</v>
      </c>
      <c r="I1496" s="129">
        <v>8</v>
      </c>
      <c r="J1496" s="129">
        <v>32127</v>
      </c>
      <c r="K1496" s="201">
        <f t="shared" si="129"/>
        <v>257016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hidden="1" customHeight="1">
      <c r="A1497" s="304" t="str">
        <f>IF(B1497&lt;&gt;"",IF(AND(B1497&gt;=_TM1,B1497&lt;=_TM2,OR(TH!L1497="1111",TH!M1497="1111")),TH!D1497,""),"")</f>
        <v/>
      </c>
      <c r="B1497" s="11">
        <f t="shared" ref="B1497:B1560" si="130">IF(C1497&lt;&gt;"",MONTH(C1497),"")</f>
        <v>6</v>
      </c>
      <c r="C1497" s="111">
        <f t="shared" ref="C1497:C1560" si="131">E1497</f>
        <v>42549</v>
      </c>
      <c r="D1497" s="12" t="s">
        <v>1688</v>
      </c>
      <c r="E1497" s="111">
        <v>42549</v>
      </c>
      <c r="F1497" s="15" t="s">
        <v>340</v>
      </c>
      <c r="G1497" s="306" t="s">
        <v>723</v>
      </c>
      <c r="H1497" s="113" t="s">
        <v>316</v>
      </c>
      <c r="I1497" s="129">
        <v>5</v>
      </c>
      <c r="J1497" s="129">
        <v>59912</v>
      </c>
      <c r="K1497" s="201">
        <f t="shared" si="129"/>
        <v>299560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hidden="1" customHeight="1">
      <c r="A1498" s="304" t="str">
        <f>IF(B1498&lt;&gt;"",IF(AND(B1498&gt;=_TM1,B1498&lt;=_TM2,OR(TH!L1498="1111",TH!M1498="1111")),TH!D1498,""),"")</f>
        <v/>
      </c>
      <c r="B1498" s="11">
        <f t="shared" si="130"/>
        <v>6</v>
      </c>
      <c r="C1498" s="111">
        <f t="shared" si="131"/>
        <v>42549</v>
      </c>
      <c r="D1498" s="12" t="s">
        <v>1688</v>
      </c>
      <c r="E1498" s="111">
        <v>42549</v>
      </c>
      <c r="F1498" s="15" t="s">
        <v>385</v>
      </c>
      <c r="G1498" s="306" t="s">
        <v>723</v>
      </c>
      <c r="H1498" s="113" t="s">
        <v>316</v>
      </c>
      <c r="I1498" s="129">
        <v>8</v>
      </c>
      <c r="J1498" s="129">
        <v>28620</v>
      </c>
      <c r="K1498" s="201">
        <f t="shared" si="129"/>
        <v>228960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hidden="1" customHeight="1">
      <c r="A1499" s="304" t="str">
        <f>IF(B1499&lt;&gt;"",IF(AND(B1499&gt;=_TM1,B1499&lt;=_TM2,OR(TH!L1499="1111",TH!M1499="1111")),TH!D1499,""),"")</f>
        <v/>
      </c>
      <c r="B1499" s="11">
        <f t="shared" si="130"/>
        <v>6</v>
      </c>
      <c r="C1499" s="111">
        <f t="shared" si="131"/>
        <v>42549</v>
      </c>
      <c r="D1499" s="12" t="s">
        <v>1688</v>
      </c>
      <c r="E1499" s="111">
        <v>42549</v>
      </c>
      <c r="F1499" s="112" t="s">
        <v>335</v>
      </c>
      <c r="G1499" s="306" t="s">
        <v>723</v>
      </c>
      <c r="H1499" s="113" t="s">
        <v>316</v>
      </c>
      <c r="I1499" s="129">
        <v>6</v>
      </c>
      <c r="J1499" s="129">
        <v>141180</v>
      </c>
      <c r="K1499" s="201">
        <f t="shared" si="129"/>
        <v>847080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hidden="1" customHeight="1">
      <c r="A1500" s="304" t="str">
        <f>IF(B1500&lt;&gt;"",IF(AND(B1500&gt;=_TM1,B1500&lt;=_TM2,OR(TH!L1500="1111",TH!M1500="1111")),TH!D1500,""),"")</f>
        <v/>
      </c>
      <c r="B1500" s="11">
        <f t="shared" si="130"/>
        <v>6</v>
      </c>
      <c r="C1500" s="111">
        <f t="shared" si="131"/>
        <v>42549</v>
      </c>
      <c r="D1500" s="12" t="s">
        <v>1688</v>
      </c>
      <c r="E1500" s="111">
        <v>42549</v>
      </c>
      <c r="F1500" s="112" t="s">
        <v>356</v>
      </c>
      <c r="G1500" s="306" t="s">
        <v>723</v>
      </c>
      <c r="H1500" s="113" t="s">
        <v>316</v>
      </c>
      <c r="I1500" s="129">
        <v>6</v>
      </c>
      <c r="J1500" s="129">
        <v>44977</v>
      </c>
      <c r="K1500" s="201">
        <f t="shared" si="129"/>
        <v>269862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hidden="1" customHeight="1">
      <c r="A1501" s="304" t="str">
        <f>IF(B1501&lt;&gt;"",IF(AND(B1501&gt;=_TM1,B1501&lt;=_TM2,OR(TH!L1501="1111",TH!M1501="1111")),TH!D1501,""),"")</f>
        <v/>
      </c>
      <c r="B1501" s="11">
        <f t="shared" si="130"/>
        <v>6</v>
      </c>
      <c r="C1501" s="111">
        <f t="shared" si="131"/>
        <v>42549</v>
      </c>
      <c r="D1501" s="12" t="s">
        <v>1688</v>
      </c>
      <c r="E1501" s="111">
        <v>42549</v>
      </c>
      <c r="F1501" s="112" t="s">
        <v>589</v>
      </c>
      <c r="G1501" s="306" t="s">
        <v>723</v>
      </c>
      <c r="H1501" s="113" t="s">
        <v>316</v>
      </c>
      <c r="I1501" s="129">
        <v>6</v>
      </c>
      <c r="J1501" s="129">
        <v>81285</v>
      </c>
      <c r="K1501" s="201">
        <f t="shared" si="129"/>
        <v>487710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hidden="1" customHeight="1">
      <c r="A1502" s="304" t="str">
        <f>IF(B1502&lt;&gt;"",IF(AND(B1502&gt;=_TM1,B1502&lt;=_TM2,OR(TH!L1502="1111",TH!M1502="1111")),TH!D1502,""),"")</f>
        <v/>
      </c>
      <c r="B1502" s="11">
        <f t="shared" si="130"/>
        <v>6</v>
      </c>
      <c r="C1502" s="111">
        <f t="shared" si="131"/>
        <v>42549</v>
      </c>
      <c r="D1502" s="12" t="s">
        <v>1688</v>
      </c>
      <c r="E1502" s="111">
        <v>42549</v>
      </c>
      <c r="F1502" s="112" t="s">
        <v>739</v>
      </c>
      <c r="G1502" s="306" t="s">
        <v>723</v>
      </c>
      <c r="H1502" s="113" t="s">
        <v>316</v>
      </c>
      <c r="I1502" s="129">
        <v>5</v>
      </c>
      <c r="J1502" s="129">
        <v>85339</v>
      </c>
      <c r="K1502" s="201">
        <f t="shared" si="129"/>
        <v>426695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hidden="1" customHeight="1">
      <c r="A1503" s="304" t="str">
        <f>IF(B1503&lt;&gt;"",IF(AND(B1503&gt;=_TM1,B1503&lt;=_TM2,OR(TH!L1503="1111",TH!M1503="1111")),TH!D1503,""),"")</f>
        <v/>
      </c>
      <c r="B1503" s="11">
        <f t="shared" si="130"/>
        <v>6</v>
      </c>
      <c r="C1503" s="111">
        <f t="shared" si="131"/>
        <v>42549</v>
      </c>
      <c r="D1503" s="12" t="s">
        <v>1688</v>
      </c>
      <c r="E1503" s="111">
        <v>42549</v>
      </c>
      <c r="F1503" s="112" t="s">
        <v>405</v>
      </c>
      <c r="G1503" s="306" t="s">
        <v>723</v>
      </c>
      <c r="H1503" s="113" t="s">
        <v>316</v>
      </c>
      <c r="I1503" s="129">
        <v>40</v>
      </c>
      <c r="J1503" s="129">
        <v>82354</v>
      </c>
      <c r="K1503" s="201">
        <f t="shared" si="129"/>
        <v>3294160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hidden="1" customHeight="1">
      <c r="A1504" s="304" t="str">
        <f>IF(B1504&lt;&gt;"",IF(AND(B1504&gt;=_TM1,B1504&lt;=_TM2,OR(TH!L1504="1111",TH!M1504="1111")),TH!D1504,""),"")</f>
        <v/>
      </c>
      <c r="B1504" s="11">
        <f t="shared" si="130"/>
        <v>6</v>
      </c>
      <c r="C1504" s="111">
        <f t="shared" si="131"/>
        <v>42549</v>
      </c>
      <c r="D1504" s="12" t="s">
        <v>1689</v>
      </c>
      <c r="E1504" s="111">
        <v>42549</v>
      </c>
      <c r="F1504" s="112" t="s">
        <v>355</v>
      </c>
      <c r="G1504" s="306" t="s">
        <v>723</v>
      </c>
      <c r="H1504" s="113" t="s">
        <v>316</v>
      </c>
      <c r="I1504" s="129">
        <v>12</v>
      </c>
      <c r="J1504" s="129">
        <v>34091</v>
      </c>
      <c r="K1504" s="201">
        <f t="shared" si="129"/>
        <v>409092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hidden="1" customHeight="1">
      <c r="A1505" s="304" t="str">
        <f>IF(B1505&lt;&gt;"",IF(AND(B1505&gt;=_TM1,B1505&lt;=_TM2,OR(TH!L1505="1111",TH!M1505="1111")),TH!D1505,""),"")</f>
        <v/>
      </c>
      <c r="B1505" s="11">
        <f t="shared" si="130"/>
        <v>6</v>
      </c>
      <c r="C1505" s="111">
        <f t="shared" si="131"/>
        <v>42549</v>
      </c>
      <c r="D1505" s="12" t="s">
        <v>1689</v>
      </c>
      <c r="E1505" s="111">
        <v>42549</v>
      </c>
      <c r="F1505" s="110" t="s">
        <v>571</v>
      </c>
      <c r="G1505" s="306" t="s">
        <v>723</v>
      </c>
      <c r="H1505" s="113" t="s">
        <v>316</v>
      </c>
      <c r="I1505" s="129">
        <v>30</v>
      </c>
      <c r="J1505" s="129">
        <v>58605</v>
      </c>
      <c r="K1505" s="201">
        <f t="shared" si="129"/>
        <v>1758150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hidden="1" customHeight="1">
      <c r="A1506" s="304" t="str">
        <f>IF(B1506&lt;&gt;"",IF(AND(B1506&gt;=_TM1,B1506&lt;=_TM2,OR(TH!L1506="1111",TH!M1506="1111")),TH!D1506,""),"")</f>
        <v/>
      </c>
      <c r="B1506" s="11">
        <f t="shared" si="130"/>
        <v>6</v>
      </c>
      <c r="C1506" s="111">
        <f t="shared" si="131"/>
        <v>42549</v>
      </c>
      <c r="D1506" s="12" t="s">
        <v>1689</v>
      </c>
      <c r="E1506" s="111">
        <v>42549</v>
      </c>
      <c r="F1506" s="15" t="s">
        <v>355</v>
      </c>
      <c r="G1506" s="306" t="s">
        <v>723</v>
      </c>
      <c r="H1506" s="113" t="s">
        <v>316</v>
      </c>
      <c r="I1506" s="129">
        <v>20</v>
      </c>
      <c r="J1506" s="129">
        <v>34091</v>
      </c>
      <c r="K1506" s="201">
        <f t="shared" si="129"/>
        <v>681820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hidden="1" customHeight="1">
      <c r="A1507" s="304" t="str">
        <f>IF(B1507&lt;&gt;"",IF(AND(B1507&gt;=_TM1,B1507&lt;=_TM2,OR(TH!L1507="1111",TH!M1507="1111")),TH!D1507,""),"")</f>
        <v/>
      </c>
      <c r="B1507" s="11">
        <f t="shared" si="130"/>
        <v>6</v>
      </c>
      <c r="C1507" s="111">
        <f t="shared" si="131"/>
        <v>42549</v>
      </c>
      <c r="D1507" s="12" t="s">
        <v>1689</v>
      </c>
      <c r="E1507" s="111">
        <v>42549</v>
      </c>
      <c r="F1507" s="15" t="s">
        <v>572</v>
      </c>
      <c r="G1507" s="306" t="s">
        <v>723</v>
      </c>
      <c r="H1507" s="113" t="s">
        <v>316</v>
      </c>
      <c r="I1507" s="129">
        <v>12</v>
      </c>
      <c r="J1507" s="129">
        <v>48372</v>
      </c>
      <c r="K1507" s="201">
        <f t="shared" si="129"/>
        <v>580464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hidden="1" customHeight="1">
      <c r="A1508" s="304" t="str">
        <f>IF(B1508&lt;&gt;"",IF(AND(B1508&gt;=_TM1,B1508&lt;=_TM2,OR(TH!L1508="1111",TH!M1508="1111")),TH!D1508,""),"")</f>
        <v/>
      </c>
      <c r="B1508" s="11">
        <f t="shared" si="130"/>
        <v>6</v>
      </c>
      <c r="C1508" s="111">
        <f t="shared" si="131"/>
        <v>42549</v>
      </c>
      <c r="D1508" s="12" t="s">
        <v>1689</v>
      </c>
      <c r="E1508" s="111">
        <v>42549</v>
      </c>
      <c r="F1508" s="15" t="s">
        <v>740</v>
      </c>
      <c r="G1508" s="306" t="s">
        <v>723</v>
      </c>
      <c r="H1508" s="113" t="s">
        <v>316</v>
      </c>
      <c r="I1508" s="129">
        <v>12</v>
      </c>
      <c r="J1508" s="129">
        <v>64452</v>
      </c>
      <c r="K1508" s="201">
        <f t="shared" ref="K1508:K1571" si="132">ROUND(I1508*J1508,0)</f>
        <v>773424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hidden="1" customHeight="1">
      <c r="A1509" s="304" t="str">
        <f>IF(B1509&lt;&gt;"",IF(AND(B1509&gt;=_TM1,B1509&lt;=_TM2,OR(TH!L1509="1111",TH!M1509="1111")),TH!D1509,""),"")</f>
        <v/>
      </c>
      <c r="B1509" s="11">
        <f t="shared" si="130"/>
        <v>6</v>
      </c>
      <c r="C1509" s="111">
        <f t="shared" si="131"/>
        <v>42549</v>
      </c>
      <c r="D1509" s="12" t="s">
        <v>1689</v>
      </c>
      <c r="E1509" s="111">
        <v>42549</v>
      </c>
      <c r="F1509" s="112" t="s">
        <v>682</v>
      </c>
      <c r="G1509" s="306" t="s">
        <v>723</v>
      </c>
      <c r="H1509" s="113" t="s">
        <v>316</v>
      </c>
      <c r="I1509" s="129">
        <v>75</v>
      </c>
      <c r="J1509" s="129">
        <v>47825</v>
      </c>
      <c r="K1509" s="201">
        <f t="shared" si="132"/>
        <v>3586875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hidden="1" customHeight="1">
      <c r="A1510" s="304" t="str">
        <f>IF(B1510&lt;&gt;"",IF(AND(B1510&gt;=_TM1,B1510&lt;=_TM2,OR(TH!L1510="1111",TH!M1510="1111")),TH!D1510,""),"")</f>
        <v/>
      </c>
      <c r="B1510" s="11">
        <f t="shared" si="130"/>
        <v>6</v>
      </c>
      <c r="C1510" s="111">
        <f t="shared" si="131"/>
        <v>42549</v>
      </c>
      <c r="D1510" s="12" t="s">
        <v>1689</v>
      </c>
      <c r="E1510" s="111">
        <v>42549</v>
      </c>
      <c r="F1510" s="15" t="s">
        <v>407</v>
      </c>
      <c r="G1510" s="306" t="s">
        <v>723</v>
      </c>
      <c r="H1510" s="113" t="s">
        <v>316</v>
      </c>
      <c r="I1510" s="129">
        <v>18</v>
      </c>
      <c r="J1510" s="129">
        <v>64996</v>
      </c>
      <c r="K1510" s="201">
        <f t="shared" si="132"/>
        <v>1169928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hidden="1" customHeight="1">
      <c r="A1511" s="304" t="str">
        <f>IF(B1511&lt;&gt;"",IF(AND(B1511&gt;=_TM1,B1511&lt;=_TM2,OR(TH!L1511="1111",TH!M1511="1111")),TH!D1511,""),"")</f>
        <v/>
      </c>
      <c r="B1511" s="11">
        <f t="shared" si="130"/>
        <v>6</v>
      </c>
      <c r="C1511" s="111">
        <f t="shared" si="131"/>
        <v>42549</v>
      </c>
      <c r="D1511" s="12" t="s">
        <v>1689</v>
      </c>
      <c r="E1511" s="111">
        <v>42549</v>
      </c>
      <c r="F1511" s="15" t="s">
        <v>409</v>
      </c>
      <c r="G1511" s="306" t="s">
        <v>723</v>
      </c>
      <c r="H1511" s="113" t="s">
        <v>316</v>
      </c>
      <c r="I1511" s="129">
        <v>24</v>
      </c>
      <c r="J1511" s="129">
        <v>69735</v>
      </c>
      <c r="K1511" s="201">
        <f t="shared" si="132"/>
        <v>1673640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hidden="1" customHeight="1">
      <c r="A1512" s="304" t="str">
        <f>IF(B1512&lt;&gt;"",IF(AND(B1512&gt;=_TM1,B1512&lt;=_TM2,OR(TH!L1512="1111",TH!M1512="1111")),TH!D1512,""),"")</f>
        <v/>
      </c>
      <c r="B1512" s="11">
        <f t="shared" si="130"/>
        <v>6</v>
      </c>
      <c r="C1512" s="111">
        <f t="shared" si="131"/>
        <v>42549</v>
      </c>
      <c r="D1512" s="12" t="s">
        <v>1689</v>
      </c>
      <c r="E1512" s="111">
        <v>42549</v>
      </c>
      <c r="F1512" s="15" t="s">
        <v>408</v>
      </c>
      <c r="G1512" s="306" t="s">
        <v>723</v>
      </c>
      <c r="H1512" s="113" t="s">
        <v>316</v>
      </c>
      <c r="I1512" s="129">
        <v>24</v>
      </c>
      <c r="J1512" s="129">
        <v>31190</v>
      </c>
      <c r="K1512" s="201">
        <f t="shared" si="132"/>
        <v>748560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hidden="1" customHeight="1">
      <c r="A1513" s="304" t="str">
        <f>IF(B1513&lt;&gt;"",IF(AND(B1513&gt;=_TM1,B1513&lt;=_TM2,OR(TH!L1513="1111",TH!M1513="1111")),TH!D1513,""),"")</f>
        <v/>
      </c>
      <c r="B1513" s="11">
        <f t="shared" si="130"/>
        <v>6</v>
      </c>
      <c r="C1513" s="111">
        <f t="shared" si="131"/>
        <v>42549</v>
      </c>
      <c r="D1513" s="12" t="s">
        <v>1689</v>
      </c>
      <c r="E1513" s="111">
        <v>42549</v>
      </c>
      <c r="F1513" s="15" t="s">
        <v>578</v>
      </c>
      <c r="G1513" s="306" t="s">
        <v>723</v>
      </c>
      <c r="H1513" s="113" t="s">
        <v>316</v>
      </c>
      <c r="I1513" s="129">
        <v>12</v>
      </c>
      <c r="J1513" s="129">
        <v>111543</v>
      </c>
      <c r="K1513" s="201">
        <f t="shared" si="132"/>
        <v>1338516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hidden="1" customHeight="1">
      <c r="A1514" s="304" t="str">
        <f>IF(B1514&lt;&gt;"",IF(AND(B1514&gt;=_TM1,B1514&lt;=_TM2,OR(TH!L1514="1111",TH!M1514="1111")),TH!D1514,""),"")</f>
        <v/>
      </c>
      <c r="B1514" s="11">
        <f t="shared" si="130"/>
        <v>6</v>
      </c>
      <c r="C1514" s="111">
        <f t="shared" si="131"/>
        <v>42549</v>
      </c>
      <c r="D1514" s="12" t="s">
        <v>1689</v>
      </c>
      <c r="E1514" s="111">
        <v>42549</v>
      </c>
      <c r="F1514" s="112" t="s">
        <v>410</v>
      </c>
      <c r="G1514" s="306" t="s">
        <v>723</v>
      </c>
      <c r="H1514" s="113" t="s">
        <v>316</v>
      </c>
      <c r="I1514" s="129">
        <v>20</v>
      </c>
      <c r="J1514" s="129">
        <v>137834</v>
      </c>
      <c r="K1514" s="201">
        <f t="shared" si="132"/>
        <v>2756680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hidden="1" customHeight="1">
      <c r="A1515" s="304" t="str">
        <f>IF(B1515&lt;&gt;"",IF(AND(B1515&gt;=_TM1,B1515&lt;=_TM2,OR(TH!L1515="1111",TH!M1515="1111")),TH!D1515,""),"")</f>
        <v/>
      </c>
      <c r="B1515" s="11">
        <f t="shared" si="130"/>
        <v>6</v>
      </c>
      <c r="C1515" s="111">
        <f t="shared" si="131"/>
        <v>42549</v>
      </c>
      <c r="D1515" s="12" t="s">
        <v>1689</v>
      </c>
      <c r="E1515" s="111">
        <v>42549</v>
      </c>
      <c r="F1515" s="15" t="s">
        <v>682</v>
      </c>
      <c r="G1515" s="306" t="s">
        <v>723</v>
      </c>
      <c r="H1515" s="113" t="s">
        <v>316</v>
      </c>
      <c r="I1515" s="129">
        <v>12</v>
      </c>
      <c r="J1515" s="129">
        <v>52860</v>
      </c>
      <c r="K1515" s="201">
        <f t="shared" si="132"/>
        <v>634320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hidden="1" customHeight="1">
      <c r="A1516" s="304" t="str">
        <f>IF(B1516&lt;&gt;"",IF(AND(B1516&gt;=_TM1,B1516&lt;=_TM2,OR(TH!L1516="1111",TH!M1516="1111")),TH!D1516,""),"")</f>
        <v/>
      </c>
      <c r="B1516" s="11">
        <f t="shared" si="130"/>
        <v>6</v>
      </c>
      <c r="C1516" s="111">
        <f t="shared" si="131"/>
        <v>42549</v>
      </c>
      <c r="D1516" s="12" t="s">
        <v>1690</v>
      </c>
      <c r="E1516" s="111">
        <v>42549</v>
      </c>
      <c r="F1516" s="110" t="s">
        <v>693</v>
      </c>
      <c r="G1516" s="306" t="s">
        <v>723</v>
      </c>
      <c r="H1516" s="113" t="s">
        <v>316</v>
      </c>
      <c r="I1516" s="129">
        <v>24</v>
      </c>
      <c r="J1516" s="129">
        <v>36060</v>
      </c>
      <c r="K1516" s="201">
        <f t="shared" si="132"/>
        <v>865440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hidden="1" customHeight="1">
      <c r="A1517" s="304" t="str">
        <f>IF(B1517&lt;&gt;"",IF(AND(B1517&gt;=_TM1,B1517&lt;=_TM2,OR(TH!L1517="1111",TH!M1517="1111")),TH!D1517,""),"")</f>
        <v/>
      </c>
      <c r="B1517" s="11">
        <f t="shared" si="130"/>
        <v>6</v>
      </c>
      <c r="C1517" s="111">
        <f t="shared" si="131"/>
        <v>42549</v>
      </c>
      <c r="D1517" s="12" t="s">
        <v>1690</v>
      </c>
      <c r="E1517" s="111">
        <v>42549</v>
      </c>
      <c r="F1517" s="112" t="s">
        <v>411</v>
      </c>
      <c r="G1517" s="306" t="s">
        <v>723</v>
      </c>
      <c r="H1517" s="113" t="s">
        <v>316</v>
      </c>
      <c r="I1517" s="129">
        <v>12</v>
      </c>
      <c r="J1517" s="129">
        <v>71266</v>
      </c>
      <c r="K1517" s="201">
        <f t="shared" si="132"/>
        <v>855192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hidden="1" customHeight="1">
      <c r="A1518" s="304" t="str">
        <f>IF(B1518&lt;&gt;"",IF(AND(B1518&gt;=_TM1,B1518&lt;=_TM2,OR(TH!L1518="1111",TH!M1518="1111")),TH!D1518,""),"")</f>
        <v/>
      </c>
      <c r="B1518" s="11">
        <f t="shared" si="130"/>
        <v>6</v>
      </c>
      <c r="C1518" s="111">
        <f t="shared" si="131"/>
        <v>42549</v>
      </c>
      <c r="D1518" s="12" t="s">
        <v>1690</v>
      </c>
      <c r="E1518" s="111">
        <v>42549</v>
      </c>
      <c r="F1518" s="112" t="s">
        <v>578</v>
      </c>
      <c r="G1518" s="306" t="s">
        <v>723</v>
      </c>
      <c r="H1518" s="113" t="s">
        <v>316</v>
      </c>
      <c r="I1518" s="129">
        <v>12</v>
      </c>
      <c r="J1518" s="129">
        <v>111543</v>
      </c>
      <c r="K1518" s="201">
        <f t="shared" si="132"/>
        <v>1338516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hidden="1" customHeight="1">
      <c r="A1519" s="304" t="str">
        <f>IF(B1519&lt;&gt;"",IF(AND(B1519&gt;=_TM1,B1519&lt;=_TM2,OR(TH!L1519="1111",TH!M1519="1111")),TH!D1519,""),"")</f>
        <v/>
      </c>
      <c r="B1519" s="11">
        <f t="shared" si="130"/>
        <v>6</v>
      </c>
      <c r="C1519" s="111">
        <f t="shared" si="131"/>
        <v>42549</v>
      </c>
      <c r="D1519" s="12" t="s">
        <v>1690</v>
      </c>
      <c r="E1519" s="111">
        <v>42549</v>
      </c>
      <c r="F1519" s="112" t="s">
        <v>574</v>
      </c>
      <c r="G1519" s="306" t="s">
        <v>723</v>
      </c>
      <c r="H1519" s="113" t="s">
        <v>316</v>
      </c>
      <c r="I1519" s="129">
        <v>12</v>
      </c>
      <c r="J1519" s="129">
        <v>63524</v>
      </c>
      <c r="K1519" s="201">
        <f t="shared" si="132"/>
        <v>762288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hidden="1" customHeight="1">
      <c r="A1520" s="304" t="str">
        <f>IF(B1520&lt;&gt;"",IF(AND(B1520&gt;=_TM1,B1520&lt;=_TM2,OR(TH!L1520="1111",TH!M1520="1111")),TH!D1520,""),"")</f>
        <v/>
      </c>
      <c r="B1520" s="11">
        <f t="shared" si="130"/>
        <v>6</v>
      </c>
      <c r="C1520" s="111">
        <f t="shared" si="131"/>
        <v>42549</v>
      </c>
      <c r="D1520" s="12" t="s">
        <v>1690</v>
      </c>
      <c r="E1520" s="111">
        <v>42549</v>
      </c>
      <c r="F1520" s="112" t="s">
        <v>361</v>
      </c>
      <c r="G1520" s="306" t="s">
        <v>723</v>
      </c>
      <c r="H1520" s="113" t="s">
        <v>316</v>
      </c>
      <c r="I1520" s="129">
        <v>4</v>
      </c>
      <c r="J1520" s="129">
        <v>156966</v>
      </c>
      <c r="K1520" s="201">
        <f t="shared" si="132"/>
        <v>627864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hidden="1" customHeight="1">
      <c r="A1521" s="304" t="str">
        <f>IF(B1521&lt;&gt;"",IF(AND(B1521&gt;=_TM1,B1521&lt;=_TM2,OR(TH!L1521="1111",TH!M1521="1111")),TH!D1521,""),"")</f>
        <v/>
      </c>
      <c r="B1521" s="11">
        <f t="shared" si="130"/>
        <v>6</v>
      </c>
      <c r="C1521" s="111">
        <f t="shared" si="131"/>
        <v>42549</v>
      </c>
      <c r="D1521" s="12" t="s">
        <v>1690</v>
      </c>
      <c r="E1521" s="111">
        <v>42549</v>
      </c>
      <c r="F1521" s="15" t="s">
        <v>741</v>
      </c>
      <c r="G1521" s="306" t="s">
        <v>723</v>
      </c>
      <c r="H1521" s="113" t="s">
        <v>316</v>
      </c>
      <c r="I1521" s="129">
        <v>4</v>
      </c>
      <c r="J1521" s="129">
        <v>144547</v>
      </c>
      <c r="K1521" s="201">
        <f t="shared" si="132"/>
        <v>578188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hidden="1" customHeight="1">
      <c r="A1522" s="304" t="str">
        <f>IF(B1522&lt;&gt;"",IF(AND(B1522&gt;=_TM1,B1522&lt;=_TM2,OR(TH!L1522="1111",TH!M1522="1111")),TH!D1522,""),"")</f>
        <v/>
      </c>
      <c r="B1522" s="11">
        <f t="shared" si="130"/>
        <v>6</v>
      </c>
      <c r="C1522" s="111">
        <f t="shared" si="131"/>
        <v>42549</v>
      </c>
      <c r="D1522" s="12" t="s">
        <v>1690</v>
      </c>
      <c r="E1522" s="111">
        <v>42549</v>
      </c>
      <c r="F1522" s="15" t="s">
        <v>687</v>
      </c>
      <c r="G1522" s="306" t="s">
        <v>723</v>
      </c>
      <c r="H1522" s="113" t="s">
        <v>316</v>
      </c>
      <c r="I1522" s="129">
        <v>4</v>
      </c>
      <c r="J1522" s="129">
        <v>77340</v>
      </c>
      <c r="K1522" s="201">
        <f t="shared" si="132"/>
        <v>309360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hidden="1" customHeight="1">
      <c r="A1523" s="304" t="str">
        <f>IF(B1523&lt;&gt;"",IF(AND(B1523&gt;=_TM1,B1523&lt;=_TM2,OR(TH!L1523="1111",TH!M1523="1111")),TH!D1523,""),"")</f>
        <v/>
      </c>
      <c r="B1523" s="11">
        <f t="shared" si="130"/>
        <v>6</v>
      </c>
      <c r="C1523" s="111">
        <f t="shared" si="131"/>
        <v>42549</v>
      </c>
      <c r="D1523" s="12" t="s">
        <v>1690</v>
      </c>
      <c r="E1523" s="111">
        <v>42549</v>
      </c>
      <c r="F1523" s="15" t="s">
        <v>692</v>
      </c>
      <c r="G1523" s="306" t="s">
        <v>723</v>
      </c>
      <c r="H1523" s="113" t="s">
        <v>316</v>
      </c>
      <c r="I1523" s="129">
        <v>2</v>
      </c>
      <c r="J1523" s="129">
        <v>179364</v>
      </c>
      <c r="K1523" s="201">
        <f t="shared" si="132"/>
        <v>358728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hidden="1" customHeight="1">
      <c r="A1524" s="304" t="str">
        <f>IF(B1524&lt;&gt;"",IF(AND(B1524&gt;=_TM1,B1524&lt;=_TM2,OR(TH!L1524="1111",TH!M1524="1111")),TH!D1524,""),"")</f>
        <v/>
      </c>
      <c r="B1524" s="11">
        <f t="shared" si="130"/>
        <v>6</v>
      </c>
      <c r="C1524" s="111">
        <f t="shared" si="131"/>
        <v>42549</v>
      </c>
      <c r="D1524" s="12" t="s">
        <v>1690</v>
      </c>
      <c r="E1524" s="111">
        <v>42549</v>
      </c>
      <c r="F1524" s="15" t="s">
        <v>742</v>
      </c>
      <c r="G1524" s="306" t="s">
        <v>723</v>
      </c>
      <c r="H1524" s="113" t="s">
        <v>316</v>
      </c>
      <c r="I1524" s="129">
        <v>6</v>
      </c>
      <c r="J1524" s="129">
        <v>43183</v>
      </c>
      <c r="K1524" s="201">
        <f t="shared" si="132"/>
        <v>259098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hidden="1" customHeight="1">
      <c r="A1525" s="304" t="str">
        <f>IF(B1525&lt;&gt;"",IF(AND(B1525&gt;=_TM1,B1525&lt;=_TM2,OR(TH!L1525="1111",TH!M1525="1111")),TH!D1525,""),"")</f>
        <v/>
      </c>
      <c r="B1525" s="11">
        <f t="shared" si="130"/>
        <v>6</v>
      </c>
      <c r="C1525" s="111">
        <f t="shared" si="131"/>
        <v>42549</v>
      </c>
      <c r="D1525" s="12" t="s">
        <v>1690</v>
      </c>
      <c r="E1525" s="111">
        <v>42549</v>
      </c>
      <c r="F1525" s="15" t="s">
        <v>743</v>
      </c>
      <c r="G1525" s="306" t="s">
        <v>723</v>
      </c>
      <c r="H1525" s="113" t="s">
        <v>316</v>
      </c>
      <c r="I1525" s="129">
        <v>6</v>
      </c>
      <c r="J1525" s="129">
        <v>33127</v>
      </c>
      <c r="K1525" s="201">
        <f t="shared" si="132"/>
        <v>198762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hidden="1" customHeight="1">
      <c r="A1526" s="304" t="str">
        <f>IF(B1526&lt;&gt;"",IF(AND(B1526&gt;=_TM1,B1526&lt;=_TM2,OR(TH!L1526="1111",TH!M1526="1111")),TH!D1526,""),"")</f>
        <v/>
      </c>
      <c r="B1526" s="11">
        <f t="shared" si="130"/>
        <v>6</v>
      </c>
      <c r="C1526" s="111">
        <f t="shared" si="131"/>
        <v>42549</v>
      </c>
      <c r="D1526" s="12" t="s">
        <v>1690</v>
      </c>
      <c r="E1526" s="111">
        <v>42549</v>
      </c>
      <c r="F1526" s="15" t="s">
        <v>744</v>
      </c>
      <c r="G1526" s="306" t="s">
        <v>723</v>
      </c>
      <c r="H1526" s="113" t="s">
        <v>316</v>
      </c>
      <c r="I1526" s="129">
        <v>8</v>
      </c>
      <c r="J1526" s="129">
        <v>53255</v>
      </c>
      <c r="K1526" s="201">
        <f t="shared" si="132"/>
        <v>426040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hidden="1" customHeight="1">
      <c r="A1527" s="304" t="str">
        <f>IF(B1527&lt;&gt;"",IF(AND(B1527&gt;=_TM1,B1527&lt;=_TM2,OR(TH!L1527="1111",TH!M1527="1111")),TH!D1527,""),"")</f>
        <v/>
      </c>
      <c r="B1527" s="11">
        <f t="shared" si="130"/>
        <v>6</v>
      </c>
      <c r="C1527" s="111">
        <f t="shared" si="131"/>
        <v>42549</v>
      </c>
      <c r="D1527" s="12" t="s">
        <v>1690</v>
      </c>
      <c r="E1527" s="111">
        <v>42549</v>
      </c>
      <c r="F1527" s="112" t="s">
        <v>678</v>
      </c>
      <c r="G1527" s="306" t="s">
        <v>723</v>
      </c>
      <c r="H1527" s="113" t="s">
        <v>316</v>
      </c>
      <c r="I1527" s="129">
        <v>8</v>
      </c>
      <c r="J1527" s="129">
        <v>43021</v>
      </c>
      <c r="K1527" s="201">
        <f t="shared" si="132"/>
        <v>344168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hidden="1" customHeight="1">
      <c r="A1528" s="304" t="str">
        <f>IF(B1528&lt;&gt;"",IF(AND(B1528&gt;=_TM1,B1528&lt;=_TM2,OR(TH!L1528="1111",TH!M1528="1111")),TH!D1528,""),"")</f>
        <v/>
      </c>
      <c r="B1528" s="11">
        <f t="shared" si="130"/>
        <v>6</v>
      </c>
      <c r="C1528" s="111">
        <f t="shared" si="131"/>
        <v>42549</v>
      </c>
      <c r="D1528" s="12" t="s">
        <v>1691</v>
      </c>
      <c r="E1528" s="111">
        <v>42549</v>
      </c>
      <c r="F1528" s="112" t="s">
        <v>361</v>
      </c>
      <c r="G1528" s="306" t="s">
        <v>723</v>
      </c>
      <c r="H1528" s="113" t="s">
        <v>316</v>
      </c>
      <c r="I1528" s="130">
        <v>4</v>
      </c>
      <c r="J1528" s="130">
        <v>156966</v>
      </c>
      <c r="K1528" s="201">
        <f t="shared" si="132"/>
        <v>627864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hidden="1" customHeight="1">
      <c r="A1529" s="304" t="str">
        <f>IF(B1529&lt;&gt;"",IF(AND(B1529&gt;=_TM1,B1529&lt;=_TM2,OR(TH!L1529="1111",TH!M1529="1111")),TH!D1529,""),"")</f>
        <v/>
      </c>
      <c r="B1529" s="11">
        <f t="shared" si="130"/>
        <v>6</v>
      </c>
      <c r="C1529" s="111">
        <f t="shared" si="131"/>
        <v>42549</v>
      </c>
      <c r="D1529" s="12" t="s">
        <v>1691</v>
      </c>
      <c r="E1529" s="111">
        <v>42549</v>
      </c>
      <c r="F1529" s="15" t="s">
        <v>686</v>
      </c>
      <c r="G1529" s="306" t="s">
        <v>723</v>
      </c>
      <c r="H1529" s="113" t="s">
        <v>316</v>
      </c>
      <c r="I1529" s="129">
        <v>4</v>
      </c>
      <c r="J1529" s="129">
        <v>144547</v>
      </c>
      <c r="K1529" s="201">
        <f t="shared" si="132"/>
        <v>578188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hidden="1" customHeight="1">
      <c r="A1530" s="304" t="str">
        <f>IF(B1530&lt;&gt;"",IF(AND(B1530&gt;=_TM1,B1530&lt;=_TM2,OR(TH!L1530="1111",TH!M1530="1111")),TH!D1530,""),"")</f>
        <v/>
      </c>
      <c r="B1530" s="11">
        <f t="shared" si="130"/>
        <v>6</v>
      </c>
      <c r="C1530" s="111">
        <f t="shared" si="131"/>
        <v>42549</v>
      </c>
      <c r="D1530" s="12" t="s">
        <v>1691</v>
      </c>
      <c r="E1530" s="111">
        <v>42549</v>
      </c>
      <c r="F1530" s="15" t="s">
        <v>687</v>
      </c>
      <c r="G1530" s="306" t="s">
        <v>723</v>
      </c>
      <c r="H1530" s="113" t="s">
        <v>316</v>
      </c>
      <c r="I1530" s="129">
        <v>4</v>
      </c>
      <c r="J1530" s="129">
        <v>77341</v>
      </c>
      <c r="K1530" s="201">
        <f t="shared" si="132"/>
        <v>309364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hidden="1" customHeight="1">
      <c r="A1531" s="304" t="str">
        <f>IF(B1531&lt;&gt;"",IF(AND(B1531&gt;=_TM1,B1531&lt;=_TM2,OR(TH!L1531="1111",TH!M1531="1111")),TH!D1531,""),"")</f>
        <v/>
      </c>
      <c r="B1531" s="11">
        <f t="shared" si="130"/>
        <v>6</v>
      </c>
      <c r="C1531" s="111">
        <f t="shared" si="131"/>
        <v>42549</v>
      </c>
      <c r="D1531" s="12" t="s">
        <v>1691</v>
      </c>
      <c r="E1531" s="111">
        <v>42549</v>
      </c>
      <c r="F1531" s="110" t="s">
        <v>692</v>
      </c>
      <c r="G1531" s="306" t="s">
        <v>723</v>
      </c>
      <c r="H1531" s="113" t="s">
        <v>316</v>
      </c>
      <c r="I1531" s="129">
        <v>2</v>
      </c>
      <c r="J1531" s="129">
        <v>179364</v>
      </c>
      <c r="K1531" s="201">
        <f t="shared" si="132"/>
        <v>358728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hidden="1" customHeight="1">
      <c r="A1532" s="304" t="str">
        <f>IF(B1532&lt;&gt;"",IF(AND(B1532&gt;=_TM1,B1532&lt;=_TM2,OR(TH!L1532="1111",TH!M1532="1111")),TH!D1532,""),"")</f>
        <v/>
      </c>
      <c r="B1532" s="11">
        <f t="shared" si="130"/>
        <v>6</v>
      </c>
      <c r="C1532" s="111">
        <f t="shared" si="131"/>
        <v>42549</v>
      </c>
      <c r="D1532" s="12" t="s">
        <v>1691</v>
      </c>
      <c r="E1532" s="111">
        <v>42549</v>
      </c>
      <c r="F1532" s="112" t="s">
        <v>742</v>
      </c>
      <c r="G1532" s="306" t="s">
        <v>723</v>
      </c>
      <c r="H1532" s="113" t="s">
        <v>316</v>
      </c>
      <c r="I1532" s="129">
        <v>6</v>
      </c>
      <c r="J1532" s="129">
        <v>43183</v>
      </c>
      <c r="K1532" s="201">
        <f t="shared" si="132"/>
        <v>259098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hidden="1" customHeight="1">
      <c r="A1533" s="304" t="str">
        <f>IF(B1533&lt;&gt;"",IF(AND(B1533&gt;=_TM1,B1533&lt;=_TM2,OR(TH!L1533="1111",TH!M1533="1111")),TH!D1533,""),"")</f>
        <v/>
      </c>
      <c r="B1533" s="11">
        <f t="shared" si="130"/>
        <v>6</v>
      </c>
      <c r="C1533" s="111">
        <f t="shared" si="131"/>
        <v>42549</v>
      </c>
      <c r="D1533" s="12" t="s">
        <v>1691</v>
      </c>
      <c r="E1533" s="111">
        <v>42549</v>
      </c>
      <c r="F1533" s="112" t="s">
        <v>743</v>
      </c>
      <c r="G1533" s="306" t="s">
        <v>723</v>
      </c>
      <c r="H1533" s="113" t="s">
        <v>316</v>
      </c>
      <c r="I1533" s="129">
        <v>6</v>
      </c>
      <c r="J1533" s="129">
        <v>33127</v>
      </c>
      <c r="K1533" s="201">
        <f t="shared" si="132"/>
        <v>198762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hidden="1" customHeight="1">
      <c r="A1534" s="304" t="str">
        <f>IF(B1534&lt;&gt;"",IF(AND(B1534&gt;=_TM1,B1534&lt;=_TM2,OR(TH!L1534="1111",TH!M1534="1111")),TH!D1534,""),"")</f>
        <v/>
      </c>
      <c r="B1534" s="11">
        <f t="shared" si="130"/>
        <v>6</v>
      </c>
      <c r="C1534" s="111">
        <f t="shared" si="131"/>
        <v>42549</v>
      </c>
      <c r="D1534" s="12" t="s">
        <v>1691</v>
      </c>
      <c r="E1534" s="111">
        <v>42549</v>
      </c>
      <c r="F1534" s="110" t="s">
        <v>744</v>
      </c>
      <c r="G1534" s="306" t="s">
        <v>723</v>
      </c>
      <c r="H1534" s="113" t="s">
        <v>316</v>
      </c>
      <c r="I1534" s="129">
        <v>8</v>
      </c>
      <c r="J1534" s="129">
        <v>53255</v>
      </c>
      <c r="K1534" s="201">
        <f t="shared" si="132"/>
        <v>426040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hidden="1" customHeight="1">
      <c r="A1535" s="304" t="str">
        <f>IF(B1535&lt;&gt;"",IF(AND(B1535&gt;=_TM1,B1535&lt;=_TM2,OR(TH!L1535="1111",TH!M1535="1111")),TH!D1535,""),"")</f>
        <v/>
      </c>
      <c r="B1535" s="11">
        <f t="shared" si="130"/>
        <v>6</v>
      </c>
      <c r="C1535" s="111">
        <f t="shared" si="131"/>
        <v>42549</v>
      </c>
      <c r="D1535" s="12" t="s">
        <v>1691</v>
      </c>
      <c r="E1535" s="111">
        <v>42549</v>
      </c>
      <c r="F1535" s="110" t="s">
        <v>678</v>
      </c>
      <c r="G1535" s="306" t="s">
        <v>723</v>
      </c>
      <c r="H1535" s="113" t="s">
        <v>316</v>
      </c>
      <c r="I1535" s="129">
        <v>8</v>
      </c>
      <c r="J1535" s="129">
        <v>43021</v>
      </c>
      <c r="K1535" s="201">
        <f t="shared" si="132"/>
        <v>344168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hidden="1" customHeight="1">
      <c r="A1536" s="304" t="str">
        <f>IF(B1536&lt;&gt;"",IF(AND(B1536&gt;=_TM1,B1536&lt;=_TM2,OR(TH!L1536="1111",TH!M1536="1111")),TH!D1536,""),"")</f>
        <v/>
      </c>
      <c r="B1536" s="11">
        <f t="shared" si="130"/>
        <v>6</v>
      </c>
      <c r="C1536" s="111">
        <f t="shared" si="131"/>
        <v>42549</v>
      </c>
      <c r="D1536" s="12" t="s">
        <v>1691</v>
      </c>
      <c r="E1536" s="111">
        <v>42549</v>
      </c>
      <c r="F1536" s="15" t="s">
        <v>361</v>
      </c>
      <c r="G1536" s="306" t="s">
        <v>723</v>
      </c>
      <c r="H1536" s="113" t="s">
        <v>316</v>
      </c>
      <c r="I1536" s="129">
        <v>8</v>
      </c>
      <c r="J1536" s="129">
        <v>156966</v>
      </c>
      <c r="K1536" s="201">
        <f t="shared" si="132"/>
        <v>1255728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hidden="1" customHeight="1">
      <c r="A1537" s="304" t="str">
        <f>IF(B1537&lt;&gt;"",IF(AND(B1537&gt;=_TM1,B1537&lt;=_TM2,OR(TH!L1537="1111",TH!M1537="1111")),TH!D1537,""),"")</f>
        <v/>
      </c>
      <c r="B1537" s="11">
        <f t="shared" si="130"/>
        <v>6</v>
      </c>
      <c r="C1537" s="111">
        <f t="shared" si="131"/>
        <v>42549</v>
      </c>
      <c r="D1537" s="12" t="s">
        <v>1691</v>
      </c>
      <c r="E1537" s="111">
        <v>42549</v>
      </c>
      <c r="F1537" s="112" t="s">
        <v>686</v>
      </c>
      <c r="G1537" s="306" t="s">
        <v>723</v>
      </c>
      <c r="H1537" s="113" t="s">
        <v>316</v>
      </c>
      <c r="I1537" s="129">
        <v>10</v>
      </c>
      <c r="J1537" s="129">
        <v>144547</v>
      </c>
      <c r="K1537" s="201">
        <f t="shared" si="132"/>
        <v>1445470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hidden="1" customHeight="1">
      <c r="A1538" s="304" t="str">
        <f>IF(B1538&lt;&gt;"",IF(AND(B1538&gt;=_TM1,B1538&lt;=_TM2,OR(TH!L1538="1111",TH!M1538="1111")),TH!D1538,""),"")</f>
        <v/>
      </c>
      <c r="B1538" s="11">
        <f t="shared" si="130"/>
        <v>6</v>
      </c>
      <c r="C1538" s="111">
        <f t="shared" si="131"/>
        <v>42549</v>
      </c>
      <c r="D1538" s="12" t="s">
        <v>1691</v>
      </c>
      <c r="E1538" s="111">
        <v>42549</v>
      </c>
      <c r="F1538" s="112" t="s">
        <v>678</v>
      </c>
      <c r="G1538" s="306" t="s">
        <v>723</v>
      </c>
      <c r="H1538" s="113" t="s">
        <v>316</v>
      </c>
      <c r="I1538" s="129">
        <v>12</v>
      </c>
      <c r="J1538" s="129">
        <v>43021</v>
      </c>
      <c r="K1538" s="201">
        <f t="shared" si="132"/>
        <v>516252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hidden="1" customHeight="1">
      <c r="A1539" s="304" t="str">
        <f>IF(B1539&lt;&gt;"",IF(AND(B1539&gt;=_TM1,B1539&lt;=_TM2,OR(TH!L1539="1111",TH!M1539="1111")),TH!D1539,""),"")</f>
        <v/>
      </c>
      <c r="B1539" s="11">
        <f t="shared" si="130"/>
        <v>6</v>
      </c>
      <c r="C1539" s="111">
        <f t="shared" si="131"/>
        <v>42549</v>
      </c>
      <c r="D1539" s="12" t="s">
        <v>1691</v>
      </c>
      <c r="E1539" s="111">
        <v>42549</v>
      </c>
      <c r="F1539" s="140" t="s">
        <v>745</v>
      </c>
      <c r="G1539" s="306" t="s">
        <v>723</v>
      </c>
      <c r="H1539" s="113" t="s">
        <v>316</v>
      </c>
      <c r="I1539" s="129">
        <v>12</v>
      </c>
      <c r="J1539" s="129">
        <v>43908</v>
      </c>
      <c r="K1539" s="201">
        <f t="shared" si="132"/>
        <v>526896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hidden="1" customHeight="1">
      <c r="A1540" s="304" t="str">
        <f>IF(B1540&lt;&gt;"",IF(AND(B1540&gt;=_TM1,B1540&lt;=_TM2,OR(TH!L1540="1111",TH!M1540="1111")),TH!D1540,""),"")</f>
        <v/>
      </c>
      <c r="B1540" s="11">
        <f t="shared" si="130"/>
        <v>6</v>
      </c>
      <c r="C1540" s="111">
        <f t="shared" si="131"/>
        <v>42549</v>
      </c>
      <c r="D1540" s="12" t="s">
        <v>1692</v>
      </c>
      <c r="E1540" s="111">
        <v>42549</v>
      </c>
      <c r="F1540" s="140" t="s">
        <v>690</v>
      </c>
      <c r="G1540" s="306" t="s">
        <v>723</v>
      </c>
      <c r="H1540" s="113" t="s">
        <v>316</v>
      </c>
      <c r="I1540" s="129">
        <v>12</v>
      </c>
      <c r="J1540" s="129">
        <v>47840</v>
      </c>
      <c r="K1540" s="201">
        <f t="shared" si="132"/>
        <v>574080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hidden="1" customHeight="1">
      <c r="A1541" s="304" t="str">
        <f>IF(B1541&lt;&gt;"",IF(AND(B1541&gt;=_TM1,B1541&lt;=_TM2,OR(TH!L1541="1111",TH!M1541="1111")),TH!D1541,""),"")</f>
        <v/>
      </c>
      <c r="B1541" s="11">
        <f t="shared" si="130"/>
        <v>6</v>
      </c>
      <c r="C1541" s="111">
        <f t="shared" si="131"/>
        <v>42549</v>
      </c>
      <c r="D1541" s="12" t="s">
        <v>1692</v>
      </c>
      <c r="E1541" s="111">
        <v>42549</v>
      </c>
      <c r="F1541" s="110" t="s">
        <v>687</v>
      </c>
      <c r="G1541" s="306" t="s">
        <v>723</v>
      </c>
      <c r="H1541" s="113" t="s">
        <v>316</v>
      </c>
      <c r="I1541" s="129">
        <v>9</v>
      </c>
      <c r="J1541" s="129">
        <v>77341</v>
      </c>
      <c r="K1541" s="201">
        <f t="shared" si="132"/>
        <v>696069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hidden="1" customHeight="1">
      <c r="A1542" s="304" t="str">
        <f>IF(B1542&lt;&gt;"",IF(AND(B1542&gt;=_TM1,B1542&lt;=_TM2,OR(TH!L1542="1111",TH!M1542="1111")),TH!D1542,""),"")</f>
        <v/>
      </c>
      <c r="B1542" s="11">
        <f t="shared" si="130"/>
        <v>6</v>
      </c>
      <c r="C1542" s="111">
        <f t="shared" si="131"/>
        <v>42549</v>
      </c>
      <c r="D1542" s="12" t="s">
        <v>1692</v>
      </c>
      <c r="E1542" s="111">
        <v>42549</v>
      </c>
      <c r="F1542" s="110" t="s">
        <v>361</v>
      </c>
      <c r="G1542" s="306" t="s">
        <v>723</v>
      </c>
      <c r="H1542" s="113" t="s">
        <v>316</v>
      </c>
      <c r="I1542" s="129">
        <v>4</v>
      </c>
      <c r="J1542" s="129">
        <v>156966</v>
      </c>
      <c r="K1542" s="201">
        <f t="shared" si="132"/>
        <v>627864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hidden="1" customHeight="1">
      <c r="A1543" s="304" t="str">
        <f>IF(B1543&lt;&gt;"",IF(AND(B1543&gt;=_TM1,B1543&lt;=_TM2,OR(TH!L1543="1111",TH!M1543="1111")),TH!D1543,""),"")</f>
        <v/>
      </c>
      <c r="B1543" s="11">
        <f t="shared" si="130"/>
        <v>6</v>
      </c>
      <c r="C1543" s="111">
        <f t="shared" si="131"/>
        <v>42549</v>
      </c>
      <c r="D1543" s="12" t="s">
        <v>1692</v>
      </c>
      <c r="E1543" s="111">
        <v>42549</v>
      </c>
      <c r="F1543" s="15" t="s">
        <v>386</v>
      </c>
      <c r="G1543" s="306" t="s">
        <v>723</v>
      </c>
      <c r="H1543" s="113" t="s">
        <v>316</v>
      </c>
      <c r="I1543" s="129">
        <v>4</v>
      </c>
      <c r="J1543" s="129">
        <v>79579</v>
      </c>
      <c r="K1543" s="201">
        <f t="shared" si="132"/>
        <v>318316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hidden="1" customHeight="1">
      <c r="A1544" s="304" t="str">
        <f>IF(B1544&lt;&gt;"",IF(AND(B1544&gt;=_TM1,B1544&lt;=_TM2,OR(TH!L1544="1111",TH!M1544="1111")),TH!D1544,""),"")</f>
        <v/>
      </c>
      <c r="B1544" s="11">
        <f t="shared" si="130"/>
        <v>6</v>
      </c>
      <c r="C1544" s="111">
        <f t="shared" si="131"/>
        <v>42549</v>
      </c>
      <c r="D1544" s="12" t="s">
        <v>1692</v>
      </c>
      <c r="E1544" s="111">
        <v>42549</v>
      </c>
      <c r="F1544" s="110" t="s">
        <v>688</v>
      </c>
      <c r="G1544" s="306" t="s">
        <v>723</v>
      </c>
      <c r="H1544" s="113" t="s">
        <v>316</v>
      </c>
      <c r="I1544" s="267">
        <v>4</v>
      </c>
      <c r="J1544" s="129">
        <v>117883</v>
      </c>
      <c r="K1544" s="201">
        <f t="shared" si="132"/>
        <v>471532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hidden="1" customHeight="1">
      <c r="A1545" s="304" t="str">
        <f>IF(B1545&lt;&gt;"",IF(AND(B1545&gt;=_TM1,B1545&lt;=_TM2,OR(TH!L1545="1111",TH!M1545="1111")),TH!D1545,""),"")</f>
        <v/>
      </c>
      <c r="B1545" s="11">
        <f t="shared" si="130"/>
        <v>6</v>
      </c>
      <c r="C1545" s="111">
        <f t="shared" si="131"/>
        <v>42549</v>
      </c>
      <c r="D1545" s="12" t="s">
        <v>1692</v>
      </c>
      <c r="E1545" s="111">
        <v>42549</v>
      </c>
      <c r="F1545" s="15" t="s">
        <v>746</v>
      </c>
      <c r="G1545" s="306" t="s">
        <v>723</v>
      </c>
      <c r="H1545" s="113" t="s">
        <v>316</v>
      </c>
      <c r="I1545" s="129">
        <v>6</v>
      </c>
      <c r="J1545" s="129">
        <v>214079</v>
      </c>
      <c r="K1545" s="201">
        <f t="shared" si="132"/>
        <v>1284474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hidden="1" customHeight="1">
      <c r="A1546" s="304" t="str">
        <f>IF(B1546&lt;&gt;"",IF(AND(B1546&gt;=_TM1,B1546&lt;=_TM2,OR(TH!L1546="1111",TH!M1546="1111")),TH!D1546,""),"")</f>
        <v/>
      </c>
      <c r="B1546" s="11">
        <f t="shared" si="130"/>
        <v>6</v>
      </c>
      <c r="C1546" s="111">
        <f t="shared" si="131"/>
        <v>42549</v>
      </c>
      <c r="D1546" s="12" t="s">
        <v>1692</v>
      </c>
      <c r="E1546" s="111">
        <v>42549</v>
      </c>
      <c r="F1546" s="110" t="s">
        <v>747</v>
      </c>
      <c r="G1546" s="306" t="s">
        <v>723</v>
      </c>
      <c r="H1546" s="113" t="s">
        <v>316</v>
      </c>
      <c r="I1546" s="129">
        <v>14</v>
      </c>
      <c r="J1546" s="129">
        <v>43357</v>
      </c>
      <c r="K1546" s="201">
        <f t="shared" si="132"/>
        <v>606998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hidden="1" customHeight="1">
      <c r="A1547" s="304" t="str">
        <f>IF(B1547&lt;&gt;"",IF(AND(B1547&gt;=_TM1,B1547&lt;=_TM2,OR(TH!L1547="1111",TH!M1547="1111")),TH!D1547,""),"")</f>
        <v/>
      </c>
      <c r="B1547" s="11">
        <f t="shared" si="130"/>
        <v>6</v>
      </c>
      <c r="C1547" s="111">
        <f t="shared" si="131"/>
        <v>42549</v>
      </c>
      <c r="D1547" s="12" t="s">
        <v>1692</v>
      </c>
      <c r="E1547" s="111">
        <v>42549</v>
      </c>
      <c r="F1547" s="110" t="s">
        <v>748</v>
      </c>
      <c r="G1547" s="306" t="s">
        <v>723</v>
      </c>
      <c r="H1547" s="113" t="s">
        <v>316</v>
      </c>
      <c r="I1547" s="129">
        <v>5</v>
      </c>
      <c r="J1547" s="129">
        <v>93593</v>
      </c>
      <c r="K1547" s="201">
        <f t="shared" si="132"/>
        <v>467965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hidden="1" customHeight="1">
      <c r="A1548" s="304" t="str">
        <f>IF(B1548&lt;&gt;"",IF(AND(B1548&gt;=_TM1,B1548&lt;=_TM2,OR(TH!L1548="1111",TH!M1548="1111")),TH!D1548,""),"")</f>
        <v/>
      </c>
      <c r="B1548" s="11">
        <f t="shared" si="130"/>
        <v>6</v>
      </c>
      <c r="C1548" s="111">
        <f t="shared" si="131"/>
        <v>42549</v>
      </c>
      <c r="D1548" s="12" t="s">
        <v>1692</v>
      </c>
      <c r="E1548" s="111">
        <v>42549</v>
      </c>
      <c r="F1548" s="110" t="s">
        <v>749</v>
      </c>
      <c r="G1548" s="306" t="s">
        <v>723</v>
      </c>
      <c r="H1548" s="113" t="s">
        <v>316</v>
      </c>
      <c r="I1548" s="129">
        <v>10</v>
      </c>
      <c r="J1548" s="129">
        <v>138100</v>
      </c>
      <c r="K1548" s="201">
        <f t="shared" si="132"/>
        <v>1381000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hidden="1" customHeight="1">
      <c r="A1549" s="304" t="str">
        <f>IF(B1549&lt;&gt;"",IF(AND(B1549&gt;=_TM1,B1549&lt;=_TM2,OR(TH!L1549="1111",TH!M1549="1111")),TH!D1549,""),"")</f>
        <v/>
      </c>
      <c r="B1549" s="11">
        <f t="shared" si="130"/>
        <v>6</v>
      </c>
      <c r="C1549" s="111">
        <f t="shared" si="131"/>
        <v>42549</v>
      </c>
      <c r="D1549" s="12" t="s">
        <v>1692</v>
      </c>
      <c r="E1549" s="111">
        <v>42549</v>
      </c>
      <c r="F1549" s="110" t="s">
        <v>750</v>
      </c>
      <c r="G1549" s="306" t="s">
        <v>723</v>
      </c>
      <c r="H1549" s="113" t="s">
        <v>316</v>
      </c>
      <c r="I1549" s="129">
        <v>5</v>
      </c>
      <c r="J1549" s="129">
        <v>157889</v>
      </c>
      <c r="K1549" s="201">
        <f t="shared" si="132"/>
        <v>789445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hidden="1" customHeight="1">
      <c r="A1550" s="304" t="str">
        <f>IF(B1550&lt;&gt;"",IF(AND(B1550&gt;=_TM1,B1550&lt;=_TM2,OR(TH!L1550="1111",TH!M1550="1111")),TH!D1550,""),"")</f>
        <v/>
      </c>
      <c r="B1550" s="11">
        <f t="shared" si="130"/>
        <v>6</v>
      </c>
      <c r="C1550" s="111">
        <f t="shared" si="131"/>
        <v>42549</v>
      </c>
      <c r="D1550" s="12" t="s">
        <v>1692</v>
      </c>
      <c r="E1550" s="111">
        <v>42549</v>
      </c>
      <c r="F1550" s="110" t="s">
        <v>364</v>
      </c>
      <c r="G1550" s="306" t="s">
        <v>723</v>
      </c>
      <c r="H1550" s="113" t="s">
        <v>316</v>
      </c>
      <c r="I1550" s="129">
        <v>14</v>
      </c>
      <c r="J1550" s="129">
        <v>53674</v>
      </c>
      <c r="K1550" s="201">
        <f t="shared" si="132"/>
        <v>751436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hidden="1" customHeight="1">
      <c r="A1551" s="304" t="str">
        <f>IF(B1551&lt;&gt;"",IF(AND(B1551&gt;=_TM1,B1551&lt;=_TM2,OR(TH!L1551="1111",TH!M1551="1111")),TH!D1551,""),"")</f>
        <v/>
      </c>
      <c r="B1551" s="11">
        <f t="shared" si="130"/>
        <v>6</v>
      </c>
      <c r="C1551" s="111">
        <f t="shared" si="131"/>
        <v>42549</v>
      </c>
      <c r="D1551" s="12" t="s">
        <v>1692</v>
      </c>
      <c r="E1551" s="111">
        <v>42549</v>
      </c>
      <c r="F1551" s="112" t="s">
        <v>365</v>
      </c>
      <c r="G1551" s="306" t="s">
        <v>723</v>
      </c>
      <c r="H1551" s="113" t="s">
        <v>316</v>
      </c>
      <c r="I1551" s="129">
        <v>12</v>
      </c>
      <c r="J1551" s="129">
        <v>68995</v>
      </c>
      <c r="K1551" s="201">
        <f t="shared" si="132"/>
        <v>827940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hidden="1" customHeight="1">
      <c r="A1552" s="304" t="str">
        <f>IF(B1552&lt;&gt;"",IF(AND(B1552&gt;=_TM1,B1552&lt;=_TM2,OR(TH!L1552="1111",TH!M1552="1111")),TH!D1552,""),"")</f>
        <v/>
      </c>
      <c r="B1552" s="11">
        <f t="shared" si="130"/>
        <v>6</v>
      </c>
      <c r="C1552" s="111">
        <f t="shared" si="131"/>
        <v>42549</v>
      </c>
      <c r="D1552" s="12" t="s">
        <v>1693</v>
      </c>
      <c r="E1552" s="111">
        <v>42549</v>
      </c>
      <c r="F1552" s="112" t="s">
        <v>678</v>
      </c>
      <c r="G1552" s="306" t="s">
        <v>723</v>
      </c>
      <c r="H1552" s="113" t="s">
        <v>316</v>
      </c>
      <c r="I1552" s="129">
        <v>24</v>
      </c>
      <c r="J1552" s="129">
        <v>40965</v>
      </c>
      <c r="K1552" s="201">
        <f t="shared" si="132"/>
        <v>983160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hidden="1" customHeight="1">
      <c r="A1553" s="304" t="str">
        <f>IF(B1553&lt;&gt;"",IF(AND(B1553&gt;=_TM1,B1553&lt;=_TM2,OR(TH!L1553="1111",TH!M1553="1111")),TH!D1553,""),"")</f>
        <v/>
      </c>
      <c r="B1553" s="11">
        <f t="shared" si="130"/>
        <v>6</v>
      </c>
      <c r="C1553" s="111">
        <f t="shared" si="131"/>
        <v>42549</v>
      </c>
      <c r="D1553" s="12" t="s">
        <v>1693</v>
      </c>
      <c r="E1553" s="111">
        <v>42549</v>
      </c>
      <c r="F1553" s="15" t="s">
        <v>689</v>
      </c>
      <c r="G1553" s="306" t="s">
        <v>723</v>
      </c>
      <c r="H1553" s="113" t="s">
        <v>316</v>
      </c>
      <c r="I1553" s="129">
        <v>8</v>
      </c>
      <c r="J1553" s="129">
        <v>99348</v>
      </c>
      <c r="K1553" s="201">
        <f t="shared" si="132"/>
        <v>794784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hidden="1" customHeight="1">
      <c r="A1554" s="304" t="str">
        <f>IF(B1554&lt;&gt;"",IF(AND(B1554&gt;=_TM1,B1554&lt;=_TM2,OR(TH!L1554="1111",TH!M1554="1111")),TH!D1554,""),"")</f>
        <v/>
      </c>
      <c r="B1554" s="11">
        <f t="shared" si="130"/>
        <v>6</v>
      </c>
      <c r="C1554" s="111">
        <f t="shared" si="131"/>
        <v>42549</v>
      </c>
      <c r="D1554" s="12" t="s">
        <v>1693</v>
      </c>
      <c r="E1554" s="111">
        <v>42549</v>
      </c>
      <c r="F1554" s="110" t="s">
        <v>678</v>
      </c>
      <c r="G1554" s="306" t="s">
        <v>723</v>
      </c>
      <c r="H1554" s="113" t="s">
        <v>316</v>
      </c>
      <c r="I1554" s="129">
        <v>12</v>
      </c>
      <c r="J1554" s="129">
        <v>43021</v>
      </c>
      <c r="K1554" s="201">
        <f t="shared" si="132"/>
        <v>516252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hidden="1" customHeight="1">
      <c r="A1555" s="304" t="str">
        <f>IF(B1555&lt;&gt;"",IF(AND(B1555&gt;=_TM1,B1555&lt;=_TM2,OR(TH!L1555="1111",TH!M1555="1111")),TH!D1555,""),"")</f>
        <v/>
      </c>
      <c r="B1555" s="11">
        <f t="shared" si="130"/>
        <v>6</v>
      </c>
      <c r="C1555" s="111">
        <f t="shared" si="131"/>
        <v>42549</v>
      </c>
      <c r="D1555" s="12" t="s">
        <v>1693</v>
      </c>
      <c r="E1555" s="111">
        <v>42549</v>
      </c>
      <c r="F1555" s="110" t="s">
        <v>691</v>
      </c>
      <c r="G1555" s="306" t="s">
        <v>723</v>
      </c>
      <c r="H1555" s="113" t="s">
        <v>316</v>
      </c>
      <c r="I1555" s="129">
        <v>12</v>
      </c>
      <c r="J1555" s="129">
        <v>108219</v>
      </c>
      <c r="K1555" s="201">
        <f t="shared" si="132"/>
        <v>1298628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hidden="1" customHeight="1">
      <c r="A1556" s="304" t="str">
        <f>IF(B1556&lt;&gt;"",IF(AND(B1556&gt;=_TM1,B1556&lt;=_TM2,OR(TH!L1556="1111",TH!M1556="1111")),TH!D1556,""),"")</f>
        <v/>
      </c>
      <c r="B1556" s="11">
        <f t="shared" si="130"/>
        <v>6</v>
      </c>
      <c r="C1556" s="111">
        <f t="shared" si="131"/>
        <v>42549</v>
      </c>
      <c r="D1556" s="12" t="s">
        <v>1693</v>
      </c>
      <c r="E1556" s="111">
        <v>42549</v>
      </c>
      <c r="F1556" s="110" t="s">
        <v>751</v>
      </c>
      <c r="G1556" s="306" t="s">
        <v>723</v>
      </c>
      <c r="H1556" s="113" t="s">
        <v>316</v>
      </c>
      <c r="I1556" s="129">
        <v>16</v>
      </c>
      <c r="J1556" s="129">
        <v>66576</v>
      </c>
      <c r="K1556" s="201">
        <f t="shared" si="132"/>
        <v>1065216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hidden="1" customHeight="1">
      <c r="A1557" s="304" t="str">
        <f>IF(B1557&lt;&gt;"",IF(AND(B1557&gt;=_TM1,B1557&lt;=_TM2,OR(TH!L1557="1111",TH!M1557="1111")),TH!D1557,""),"")</f>
        <v/>
      </c>
      <c r="B1557" s="11">
        <f t="shared" si="130"/>
        <v>6</v>
      </c>
      <c r="C1557" s="111">
        <f t="shared" si="131"/>
        <v>42549</v>
      </c>
      <c r="D1557" s="12" t="s">
        <v>1693</v>
      </c>
      <c r="E1557" s="111">
        <v>42549</v>
      </c>
      <c r="F1557" s="110" t="s">
        <v>752</v>
      </c>
      <c r="G1557" s="306" t="s">
        <v>723</v>
      </c>
      <c r="H1557" s="113" t="s">
        <v>316</v>
      </c>
      <c r="I1557" s="129">
        <v>7</v>
      </c>
      <c r="J1557" s="129">
        <v>47501</v>
      </c>
      <c r="K1557" s="201">
        <f t="shared" si="132"/>
        <v>332507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hidden="1" customHeight="1">
      <c r="A1558" s="304" t="str">
        <f>IF(B1558&lt;&gt;"",IF(AND(B1558&gt;=_TM1,B1558&lt;=_TM2,OR(TH!L1558="1111",TH!M1558="1111")),TH!D1558,""),"")</f>
        <v/>
      </c>
      <c r="B1558" s="11">
        <f t="shared" si="130"/>
        <v>6</v>
      </c>
      <c r="C1558" s="111">
        <f t="shared" si="131"/>
        <v>42549</v>
      </c>
      <c r="D1558" s="12" t="s">
        <v>1693</v>
      </c>
      <c r="E1558" s="111">
        <v>42549</v>
      </c>
      <c r="F1558" s="110" t="s">
        <v>753</v>
      </c>
      <c r="G1558" s="306" t="s">
        <v>723</v>
      </c>
      <c r="H1558" s="113" t="s">
        <v>316</v>
      </c>
      <c r="I1558" s="129">
        <v>7</v>
      </c>
      <c r="J1558" s="129">
        <v>61895</v>
      </c>
      <c r="K1558" s="201">
        <f t="shared" si="132"/>
        <v>433265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hidden="1" customHeight="1">
      <c r="A1559" s="304" t="str">
        <f>IF(B1559&lt;&gt;"",IF(AND(B1559&gt;=_TM1,B1559&lt;=_TM2,OR(TH!L1559="1111",TH!M1559="1111")),TH!D1559,""),"")</f>
        <v/>
      </c>
      <c r="B1559" s="11">
        <f t="shared" si="130"/>
        <v>6</v>
      </c>
      <c r="C1559" s="111">
        <f t="shared" si="131"/>
        <v>42549</v>
      </c>
      <c r="D1559" s="12" t="s">
        <v>1693</v>
      </c>
      <c r="E1559" s="111">
        <v>42549</v>
      </c>
      <c r="F1559" s="110" t="s">
        <v>386</v>
      </c>
      <c r="G1559" s="306" t="s">
        <v>723</v>
      </c>
      <c r="H1559" s="113" t="s">
        <v>316</v>
      </c>
      <c r="I1559" s="129">
        <v>5</v>
      </c>
      <c r="J1559" s="129">
        <v>79579</v>
      </c>
      <c r="K1559" s="201">
        <f t="shared" si="132"/>
        <v>397895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hidden="1" customHeight="1">
      <c r="A1560" s="304" t="str">
        <f>IF(B1560&lt;&gt;"",IF(AND(B1560&gt;=_TM1,B1560&lt;=_TM2,OR(TH!L1560="1111",TH!M1560="1111")),TH!D1560,""),"")</f>
        <v/>
      </c>
      <c r="B1560" s="11">
        <f t="shared" si="130"/>
        <v>6</v>
      </c>
      <c r="C1560" s="111">
        <f t="shared" si="131"/>
        <v>42549</v>
      </c>
      <c r="D1560" s="12" t="s">
        <v>1693</v>
      </c>
      <c r="E1560" s="111">
        <v>42549</v>
      </c>
      <c r="F1560" s="110" t="s">
        <v>685</v>
      </c>
      <c r="G1560" s="306" t="s">
        <v>723</v>
      </c>
      <c r="H1560" s="113" t="s">
        <v>316</v>
      </c>
      <c r="I1560" s="267">
        <v>2</v>
      </c>
      <c r="J1560" s="129">
        <v>206076</v>
      </c>
      <c r="K1560" s="201">
        <f t="shared" si="132"/>
        <v>412152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hidden="1" customHeight="1">
      <c r="A1561" s="304" t="str">
        <f>IF(B1561&lt;&gt;"",IF(AND(B1561&gt;=_TM1,B1561&lt;=_TM2,OR(TH!L1561="1111",TH!M1561="1111")),TH!D1561,""),"")</f>
        <v/>
      </c>
      <c r="B1561" s="11">
        <f t="shared" ref="B1561:B1624" si="133">IF(C1561&lt;&gt;"",MONTH(C1561),"")</f>
        <v>6</v>
      </c>
      <c r="C1561" s="111">
        <f t="shared" ref="C1561:C1624" si="134">E1561</f>
        <v>42549</v>
      </c>
      <c r="D1561" s="12" t="s">
        <v>1693</v>
      </c>
      <c r="E1561" s="111">
        <v>42549</v>
      </c>
      <c r="F1561" s="112" t="s">
        <v>361</v>
      </c>
      <c r="G1561" s="306" t="s">
        <v>723</v>
      </c>
      <c r="H1561" s="113" t="s">
        <v>316</v>
      </c>
      <c r="I1561" s="129">
        <v>2</v>
      </c>
      <c r="J1561" s="129">
        <v>156966</v>
      </c>
      <c r="K1561" s="201">
        <f t="shared" si="132"/>
        <v>313932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hidden="1" customHeight="1">
      <c r="A1562" s="304" t="str">
        <f>IF(B1562&lt;&gt;"",IF(AND(B1562&gt;=_TM1,B1562&lt;=_TM2,OR(TH!L1562="1111",TH!M1562="1111")),TH!D1562,""),"")</f>
        <v/>
      </c>
      <c r="B1562" s="11">
        <f t="shared" si="133"/>
        <v>6</v>
      </c>
      <c r="C1562" s="111">
        <f t="shared" si="134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12</v>
      </c>
      <c r="J1562" s="129">
        <v>48182</v>
      </c>
      <c r="K1562" s="201">
        <f t="shared" si="132"/>
        <v>578184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hidden="1" customHeight="1">
      <c r="A1563" s="304" t="str">
        <f>IF(B1563&lt;&gt;"",IF(AND(B1563&gt;=_TM1,B1563&lt;=_TM2,OR(TH!L1563="1111",TH!M1563="1111")),TH!D1563,""),"")</f>
        <v/>
      </c>
      <c r="B1563" s="11">
        <f t="shared" si="133"/>
        <v>6</v>
      </c>
      <c r="C1563" s="111">
        <f t="shared" si="134"/>
        <v>42549</v>
      </c>
      <c r="D1563" s="12" t="s">
        <v>1693</v>
      </c>
      <c r="E1563" s="111">
        <v>42549</v>
      </c>
      <c r="F1563" s="112" t="s">
        <v>744</v>
      </c>
      <c r="G1563" s="306" t="s">
        <v>723</v>
      </c>
      <c r="H1563" s="113" t="s">
        <v>316</v>
      </c>
      <c r="I1563" s="129">
        <v>28</v>
      </c>
      <c r="J1563" s="129">
        <v>48182</v>
      </c>
      <c r="K1563" s="201">
        <f t="shared" si="132"/>
        <v>1349096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hidden="1" customHeight="1">
      <c r="A1564" s="304" t="str">
        <f>IF(B1564&lt;&gt;"",IF(AND(B1564&gt;=_TM1,B1564&lt;=_TM2,OR(TH!L1564="1111",TH!M1564="1111")),TH!D1564,""),"")</f>
        <v/>
      </c>
      <c r="B1564" s="11">
        <f t="shared" si="133"/>
        <v>6</v>
      </c>
      <c r="C1564" s="111">
        <f t="shared" si="134"/>
        <v>42549</v>
      </c>
      <c r="D1564" s="12" t="s">
        <v>1694</v>
      </c>
      <c r="E1564" s="111">
        <v>42549</v>
      </c>
      <c r="F1564" s="15" t="s">
        <v>754</v>
      </c>
      <c r="G1564" s="306" t="s">
        <v>723</v>
      </c>
      <c r="H1564" s="113" t="s">
        <v>316</v>
      </c>
      <c r="I1564" s="129">
        <v>6</v>
      </c>
      <c r="J1564" s="129">
        <v>68496</v>
      </c>
      <c r="K1564" s="201">
        <f t="shared" si="132"/>
        <v>410976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hidden="1" customHeight="1">
      <c r="A1565" s="304" t="str">
        <f>IF(B1565&lt;&gt;"",IF(AND(B1565&gt;=_TM1,B1565&lt;=_TM2,OR(TH!L1565="1111",TH!M1565="1111")),TH!D1565,""),"")</f>
        <v/>
      </c>
      <c r="B1565" s="11">
        <f t="shared" si="133"/>
        <v>6</v>
      </c>
      <c r="C1565" s="111">
        <f t="shared" si="134"/>
        <v>42549</v>
      </c>
      <c r="D1565" s="12" t="s">
        <v>1694</v>
      </c>
      <c r="E1565" s="111">
        <v>42549</v>
      </c>
      <c r="F1565" s="15" t="s">
        <v>678</v>
      </c>
      <c r="G1565" s="306" t="s">
        <v>723</v>
      </c>
      <c r="H1565" s="113" t="s">
        <v>316</v>
      </c>
      <c r="I1565" s="129">
        <v>24</v>
      </c>
      <c r="J1565" s="129">
        <v>40962</v>
      </c>
      <c r="K1565" s="201">
        <f t="shared" si="132"/>
        <v>983088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hidden="1" customHeight="1">
      <c r="A1566" s="304" t="str">
        <f>IF(B1566&lt;&gt;"",IF(AND(B1566&gt;=_TM1,B1566&lt;=_TM2,OR(TH!L1566="1111",TH!M1566="1111")),TH!D1566,""),"")</f>
        <v/>
      </c>
      <c r="B1566" s="11">
        <f t="shared" si="133"/>
        <v>6</v>
      </c>
      <c r="C1566" s="111">
        <f t="shared" si="134"/>
        <v>42549</v>
      </c>
      <c r="D1566" s="12" t="s">
        <v>1694</v>
      </c>
      <c r="E1566" s="111">
        <v>42549</v>
      </c>
      <c r="F1566" s="110" t="s">
        <v>689</v>
      </c>
      <c r="G1566" s="306" t="s">
        <v>723</v>
      </c>
      <c r="H1566" s="113" t="s">
        <v>316</v>
      </c>
      <c r="I1566" s="129">
        <v>6</v>
      </c>
      <c r="J1566" s="129">
        <v>10068</v>
      </c>
      <c r="K1566" s="201">
        <f t="shared" si="132"/>
        <v>60408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hidden="1" customHeight="1">
      <c r="A1567" s="304" t="str">
        <f>IF(B1567&lt;&gt;"",IF(AND(B1567&gt;=_TM1,B1567&lt;=_TM2,OR(TH!L1567="1111",TH!M1567="1111")),TH!D1567,""),"")</f>
        <v/>
      </c>
      <c r="B1567" s="11">
        <f t="shared" si="133"/>
        <v>6</v>
      </c>
      <c r="C1567" s="111">
        <f t="shared" si="134"/>
        <v>42549</v>
      </c>
      <c r="D1567" s="12" t="s">
        <v>1694</v>
      </c>
      <c r="E1567" s="111">
        <v>42549</v>
      </c>
      <c r="F1567" s="110" t="s">
        <v>755</v>
      </c>
      <c r="G1567" s="306" t="s">
        <v>723</v>
      </c>
      <c r="H1567" s="113" t="s">
        <v>316</v>
      </c>
      <c r="I1567" s="129">
        <v>4</v>
      </c>
      <c r="J1567" s="129">
        <v>95800</v>
      </c>
      <c r="K1567" s="201">
        <f t="shared" si="132"/>
        <v>383200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hidden="1" customHeight="1">
      <c r="A1568" s="304" t="str">
        <f>IF(B1568&lt;&gt;"",IF(AND(B1568&gt;=_TM1,B1568&lt;=_TM2,OR(TH!L1568="1111",TH!M1568="1111")),TH!D1568,""),"")</f>
        <v/>
      </c>
      <c r="B1568" s="11">
        <f t="shared" si="133"/>
        <v>6</v>
      </c>
      <c r="C1568" s="111">
        <f t="shared" si="134"/>
        <v>42549</v>
      </c>
      <c r="D1568" s="12" t="s">
        <v>1694</v>
      </c>
      <c r="E1568" s="111">
        <v>42549</v>
      </c>
      <c r="F1568" s="110" t="s">
        <v>691</v>
      </c>
      <c r="G1568" s="306" t="s">
        <v>723</v>
      </c>
      <c r="H1568" s="113" t="s">
        <v>316</v>
      </c>
      <c r="I1568" s="129">
        <v>6</v>
      </c>
      <c r="J1568" s="129">
        <v>108138</v>
      </c>
      <c r="K1568" s="201">
        <f t="shared" si="132"/>
        <v>648828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hidden="1" customHeight="1">
      <c r="A1569" s="304" t="str">
        <f>IF(B1569&lt;&gt;"",IF(AND(B1569&gt;=_TM1,B1569&lt;=_TM2,OR(TH!L1569="1111",TH!M1569="1111")),TH!D1569,""),"")</f>
        <v/>
      </c>
      <c r="B1569" s="11">
        <f t="shared" si="133"/>
        <v>6</v>
      </c>
      <c r="C1569" s="111">
        <f t="shared" si="134"/>
        <v>42549</v>
      </c>
      <c r="D1569" s="12" t="s">
        <v>1694</v>
      </c>
      <c r="E1569" s="111">
        <v>42549</v>
      </c>
      <c r="F1569" s="110" t="s">
        <v>751</v>
      </c>
      <c r="G1569" s="306" t="s">
        <v>723</v>
      </c>
      <c r="H1569" s="113" t="s">
        <v>316</v>
      </c>
      <c r="I1569" s="129">
        <v>12</v>
      </c>
      <c r="J1569" s="129">
        <v>66576</v>
      </c>
      <c r="K1569" s="201">
        <f t="shared" si="132"/>
        <v>798912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hidden="1" customHeight="1">
      <c r="A1570" s="304" t="str">
        <f>IF(B1570&lt;&gt;"",IF(AND(B1570&gt;=_TM1,B1570&lt;=_TM2,OR(TH!L1570="1111",TH!M1570="1111")),TH!D1570,""),"")</f>
        <v/>
      </c>
      <c r="B1570" s="11">
        <f t="shared" si="133"/>
        <v>6</v>
      </c>
      <c r="C1570" s="111">
        <f t="shared" si="134"/>
        <v>42549</v>
      </c>
      <c r="D1570" s="12" t="s">
        <v>1694</v>
      </c>
      <c r="E1570" s="111">
        <v>42549</v>
      </c>
      <c r="F1570" s="110" t="s">
        <v>752</v>
      </c>
      <c r="G1570" s="306" t="s">
        <v>723</v>
      </c>
      <c r="H1570" s="113" t="s">
        <v>316</v>
      </c>
      <c r="I1570" s="129">
        <v>14</v>
      </c>
      <c r="J1570" s="129">
        <v>44501</v>
      </c>
      <c r="K1570" s="201">
        <f t="shared" si="132"/>
        <v>623014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hidden="1" customHeight="1">
      <c r="A1571" s="304" t="str">
        <f>IF(B1571&lt;&gt;"",IF(AND(B1571&gt;=_TM1,B1571&lt;=_TM2,OR(TH!L1571="1111",TH!M1571="1111")),TH!D1571,""),"")</f>
        <v/>
      </c>
      <c r="B1571" s="11">
        <f t="shared" si="133"/>
        <v>6</v>
      </c>
      <c r="C1571" s="111">
        <f t="shared" si="134"/>
        <v>42549</v>
      </c>
      <c r="D1571" s="12" t="s">
        <v>1694</v>
      </c>
      <c r="E1571" s="111">
        <v>42549</v>
      </c>
      <c r="F1571" s="110" t="s">
        <v>753</v>
      </c>
      <c r="G1571" s="306" t="s">
        <v>723</v>
      </c>
      <c r="H1571" s="113" t="s">
        <v>316</v>
      </c>
      <c r="I1571" s="129">
        <v>14</v>
      </c>
      <c r="J1571" s="129">
        <v>61895</v>
      </c>
      <c r="K1571" s="201">
        <f t="shared" si="132"/>
        <v>866530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hidden="1" customHeight="1">
      <c r="A1572" s="304" t="str">
        <f>IF(B1572&lt;&gt;"",IF(AND(B1572&gt;=_TM1,B1572&lt;=_TM2,OR(TH!L1572="1111",TH!M1572="1111")),TH!D1572,""),"")</f>
        <v/>
      </c>
      <c r="B1572" s="11">
        <f t="shared" si="133"/>
        <v>6</v>
      </c>
      <c r="C1572" s="111">
        <f t="shared" si="134"/>
        <v>42549</v>
      </c>
      <c r="D1572" s="12" t="s">
        <v>1694</v>
      </c>
      <c r="E1572" s="111">
        <v>42549</v>
      </c>
      <c r="F1572" s="110" t="s">
        <v>756</v>
      </c>
      <c r="G1572" s="306" t="s">
        <v>723</v>
      </c>
      <c r="H1572" s="113" t="s">
        <v>316</v>
      </c>
      <c r="I1572" s="129">
        <v>11</v>
      </c>
      <c r="J1572" s="129">
        <v>72205</v>
      </c>
      <c r="K1572" s="201">
        <f t="shared" ref="K1572" si="135">ROUND(I1572*J1572,0)</f>
        <v>794255</v>
      </c>
      <c r="L1572" s="202" t="s">
        <v>726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 t="str">
        <f>IF(VLOOKUP(F1572,NXT!$B$12:$B$973,1,0)=F1572,"","x")</f>
        <v/>
      </c>
    </row>
    <row r="1573" spans="1:29" ht="15.75" hidden="1" customHeight="1">
      <c r="A1573" s="304" t="str">
        <f>IF(B1573&lt;&gt;"",IF(AND(B1573&gt;=_TM1,B1573&lt;=_TM2,OR(TH!L1573="1111",TH!M1573="1111")),TH!D1573,""),"")</f>
        <v/>
      </c>
      <c r="B1573" s="11">
        <f t="shared" si="133"/>
        <v>6</v>
      </c>
      <c r="C1573" s="111">
        <f t="shared" si="134"/>
        <v>42549</v>
      </c>
      <c r="D1573" s="12" t="s">
        <v>1694</v>
      </c>
      <c r="E1573" s="111">
        <v>42549</v>
      </c>
      <c r="F1573" s="112" t="s">
        <v>332</v>
      </c>
      <c r="G1573" s="306" t="s">
        <v>723</v>
      </c>
      <c r="H1573" s="113" t="s">
        <v>316</v>
      </c>
      <c r="I1573" s="129"/>
      <c r="J1573" s="129"/>
      <c r="K1573" s="201">
        <v>15416714</v>
      </c>
      <c r="L1573" s="14" t="s">
        <v>9</v>
      </c>
      <c r="M1573" s="202" t="s">
        <v>8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>
        <v>2</v>
      </c>
      <c r="AA1573" s="198"/>
      <c r="AC1573" s="198"/>
    </row>
    <row r="1574" spans="1:29" ht="15.75" hidden="1" customHeight="1">
      <c r="A1574" s="304" t="str">
        <f>IF(B1574&lt;&gt;"",IF(AND(B1574&gt;=_TM1,B1574&lt;=_TM2,OR(TH!L1574="1111",TH!M1574="1111")),TH!D1574,""),"")</f>
        <v/>
      </c>
      <c r="B1574" s="11">
        <f t="shared" si="133"/>
        <v>6</v>
      </c>
      <c r="C1574" s="111">
        <f t="shared" si="134"/>
        <v>42549</v>
      </c>
      <c r="D1574" s="111" t="s">
        <v>1710</v>
      </c>
      <c r="E1574" s="111">
        <v>42549</v>
      </c>
      <c r="F1574" s="110" t="s">
        <v>322</v>
      </c>
      <c r="G1574" s="310" t="s">
        <v>663</v>
      </c>
      <c r="H1574" s="113" t="s">
        <v>499</v>
      </c>
      <c r="I1574" s="129">
        <v>1420</v>
      </c>
      <c r="J1574" s="129">
        <v>11000</v>
      </c>
      <c r="K1574" s="201">
        <f>ROUND(I1574*J1574,0)</f>
        <v>15620000</v>
      </c>
      <c r="L1574" s="114" t="s">
        <v>238</v>
      </c>
      <c r="M1574" s="114" t="s">
        <v>162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hidden="1" customHeight="1">
      <c r="A1575" s="304" t="str">
        <f>IF(B1575&lt;&gt;"",IF(AND(B1575&gt;=_TM1,B1575&lt;=_TM2,OR(TH!L1575="1111",TH!M1575="1111")),TH!D1575,""),"")</f>
        <v/>
      </c>
      <c r="B1575" s="11">
        <f t="shared" si="133"/>
        <v>6</v>
      </c>
      <c r="C1575" s="111">
        <f t="shared" si="134"/>
        <v>42549</v>
      </c>
      <c r="D1575" s="111" t="s">
        <v>1710</v>
      </c>
      <c r="E1575" s="111">
        <v>42549</v>
      </c>
      <c r="F1575" s="110" t="s">
        <v>501</v>
      </c>
      <c r="G1575" s="310" t="s">
        <v>663</v>
      </c>
      <c r="H1575" s="113" t="s">
        <v>499</v>
      </c>
      <c r="I1575" s="129"/>
      <c r="J1575" s="129"/>
      <c r="K1575" s="201">
        <v>1562000</v>
      </c>
      <c r="L1575" s="114" t="s">
        <v>238</v>
      </c>
      <c r="M1575" s="114" t="s">
        <v>278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/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  <c r="AA1575" s="198" t="str">
        <f>IF(VLOOKUP(H1575,DS_131,1,0)=H1575,"","x")</f>
        <v/>
      </c>
    </row>
    <row r="1576" spans="1:29" ht="15.75" hidden="1" customHeight="1">
      <c r="A1576" s="304" t="str">
        <f>IF(B1576&lt;&gt;"",IF(AND(B1576&gt;=_TM1,B1576&lt;=_TM2,OR(TH!L1576="1111",TH!M1576="1111")),TH!D1576,""),"")</f>
        <v/>
      </c>
      <c r="B1576" s="11">
        <f t="shared" si="133"/>
        <v>6</v>
      </c>
      <c r="C1576" s="111">
        <f t="shared" si="134"/>
        <v>42550</v>
      </c>
      <c r="D1576" s="111" t="s">
        <v>2165</v>
      </c>
      <c r="E1576" s="106">
        <v>42550</v>
      </c>
      <c r="F1576" s="274" t="s">
        <v>707</v>
      </c>
      <c r="G1576" s="310" t="s">
        <v>705</v>
      </c>
      <c r="H1576" s="4" t="s">
        <v>706</v>
      </c>
      <c r="I1576" s="129"/>
      <c r="J1576" s="129"/>
      <c r="K1576" s="13">
        <v>6800000</v>
      </c>
      <c r="L1576" s="114" t="s">
        <v>24</v>
      </c>
      <c r="M1576" s="114" t="s">
        <v>45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>x</v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hidden="1" customHeight="1">
      <c r="A1577" s="304" t="str">
        <f>IF(B1577&lt;&gt;"",IF(AND(B1577&gt;=_TM1,B1577&lt;=_TM2,OR(TH!L1577="1111",TH!M1577="1111")),TH!D1577,""),"")</f>
        <v/>
      </c>
      <c r="B1577" s="11">
        <f t="shared" si="133"/>
        <v>6</v>
      </c>
      <c r="C1577" s="111">
        <f t="shared" si="134"/>
        <v>42550</v>
      </c>
      <c r="D1577" s="111" t="s">
        <v>704</v>
      </c>
      <c r="E1577" s="106">
        <v>42550</v>
      </c>
      <c r="F1577" s="271" t="s">
        <v>713</v>
      </c>
      <c r="G1577" s="310" t="s">
        <v>705</v>
      </c>
      <c r="H1577" s="113" t="s">
        <v>306</v>
      </c>
      <c r="I1577" s="129"/>
      <c r="J1577" s="129"/>
      <c r="K1577" s="13">
        <f>8718998-11000</f>
        <v>8707998</v>
      </c>
      <c r="L1577" s="114" t="s">
        <v>8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hidden="1" customHeight="1">
      <c r="A1578" s="304" t="str">
        <f>IF(B1578&lt;&gt;"",IF(AND(B1578&gt;=_TM1,B1578&lt;=_TM2,OR(TH!L1578="1111",TH!M1578="1111")),TH!D1578,""),"")</f>
        <v/>
      </c>
      <c r="B1578" s="11">
        <f t="shared" si="133"/>
        <v>6</v>
      </c>
      <c r="C1578" s="111">
        <f t="shared" si="134"/>
        <v>42550</v>
      </c>
      <c r="D1578" s="111" t="s">
        <v>704</v>
      </c>
      <c r="E1578" s="106">
        <v>42550</v>
      </c>
      <c r="F1578" s="112" t="s">
        <v>761</v>
      </c>
      <c r="G1578" s="310" t="s">
        <v>705</v>
      </c>
      <c r="H1578" s="113"/>
      <c r="I1578" s="129"/>
      <c r="J1578" s="129"/>
      <c r="K1578" s="13">
        <v>10000</v>
      </c>
      <c r="L1578" s="114" t="s">
        <v>81</v>
      </c>
      <c r="M1578" s="114" t="s">
        <v>24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/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/>
    </row>
    <row r="1579" spans="1:29" ht="15.75" hidden="1" customHeight="1">
      <c r="A1579" s="304" t="str">
        <f>IF(B1579&lt;&gt;"",IF(AND(B1579&gt;=_TM1,B1579&lt;=_TM2,OR(TH!L1579="1111",TH!M1579="1111")),TH!D1579,""),"")</f>
        <v/>
      </c>
      <c r="B1579" s="11">
        <f t="shared" si="133"/>
        <v>6</v>
      </c>
      <c r="C1579" s="111">
        <f t="shared" si="134"/>
        <v>42550</v>
      </c>
      <c r="D1579" s="111" t="s">
        <v>2166</v>
      </c>
      <c r="E1579" s="273">
        <v>42550</v>
      </c>
      <c r="F1579" s="271" t="s">
        <v>452</v>
      </c>
      <c r="G1579" s="306" t="s">
        <v>453</v>
      </c>
      <c r="H1579" s="113" t="s">
        <v>449</v>
      </c>
      <c r="I1579" s="129"/>
      <c r="J1579" s="129"/>
      <c r="K1579" s="201">
        <v>750000</v>
      </c>
      <c r="L1579" s="202" t="s">
        <v>158</v>
      </c>
      <c r="M1579" s="202" t="s">
        <v>45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>x</v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>
        <v>2</v>
      </c>
      <c r="AA1579" s="198"/>
      <c r="AC1579" s="198"/>
    </row>
    <row r="1580" spans="1:29" ht="15.75" hidden="1" customHeight="1">
      <c r="A1580" s="304" t="str">
        <f>IF(B1580&lt;&gt;"",IF(AND(B1580&gt;=_TM1,B1580&lt;=_TM2,OR(TH!L1580="1111",TH!M1580="1111")),TH!D1580,""),"")</f>
        <v/>
      </c>
      <c r="B1580" s="11">
        <f t="shared" si="133"/>
        <v>6</v>
      </c>
      <c r="C1580" s="111">
        <f t="shared" si="134"/>
        <v>42550</v>
      </c>
      <c r="D1580" s="111" t="s">
        <v>1711</v>
      </c>
      <c r="E1580" s="273">
        <v>42550</v>
      </c>
      <c r="F1580" s="274" t="s">
        <v>322</v>
      </c>
      <c r="G1580" s="310" t="s">
        <v>664</v>
      </c>
      <c r="H1580" s="4" t="s">
        <v>665</v>
      </c>
      <c r="I1580" s="129">
        <v>96</v>
      </c>
      <c r="J1580" s="129">
        <v>11000</v>
      </c>
      <c r="K1580" s="201">
        <f>ROUND(I1580*J1580,0)</f>
        <v>1056000</v>
      </c>
      <c r="L1580" s="114" t="s">
        <v>238</v>
      </c>
      <c r="M1580" s="114" t="s">
        <v>162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hidden="1" customHeight="1">
      <c r="A1581" s="304" t="str">
        <f>IF(B1581&lt;&gt;"",IF(AND(B1581&gt;=_TM1,B1581&lt;=_TM2,OR(TH!L1581="1111",TH!M1581="1111")),TH!D1581,""),"")</f>
        <v/>
      </c>
      <c r="B1581" s="11">
        <f t="shared" si="133"/>
        <v>6</v>
      </c>
      <c r="C1581" s="111">
        <f t="shared" si="134"/>
        <v>42550</v>
      </c>
      <c r="D1581" s="111" t="s">
        <v>1711</v>
      </c>
      <c r="E1581" s="273">
        <v>42550</v>
      </c>
      <c r="F1581" s="274" t="s">
        <v>501</v>
      </c>
      <c r="G1581" s="310" t="s">
        <v>664</v>
      </c>
      <c r="H1581" s="4" t="s">
        <v>665</v>
      </c>
      <c r="I1581" s="129"/>
      <c r="J1581" s="129"/>
      <c r="K1581" s="201">
        <v>105600</v>
      </c>
      <c r="L1581" s="114" t="s">
        <v>238</v>
      </c>
      <c r="M1581" s="114" t="s">
        <v>278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/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hidden="1" customHeight="1">
      <c r="A1582" s="304" t="str">
        <f>IF(B1582&lt;&gt;"",IF(AND(B1582&gt;=_TM1,B1582&lt;=_TM2,OR(TH!L1582="1111",TH!M1582="1111")),TH!D1582,""),"")</f>
        <v/>
      </c>
      <c r="B1582" s="11">
        <f t="shared" si="133"/>
        <v>6</v>
      </c>
      <c r="C1582" s="111">
        <f t="shared" si="134"/>
        <v>42550</v>
      </c>
      <c r="D1582" s="111" t="s">
        <v>2152</v>
      </c>
      <c r="E1582" s="273">
        <v>42550</v>
      </c>
      <c r="F1582" s="274" t="s">
        <v>708</v>
      </c>
      <c r="G1582" s="310" t="s">
        <v>664</v>
      </c>
      <c r="H1582" s="4" t="s">
        <v>665</v>
      </c>
      <c r="I1582" s="129"/>
      <c r="J1582" s="129"/>
      <c r="K1582" s="201">
        <v>1161600</v>
      </c>
      <c r="L1582" s="114" t="s">
        <v>45</v>
      </c>
      <c r="M1582" s="114" t="s">
        <v>238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 t="str">
        <f>IF(VLOOKUP(H1582,DS_131,1,0)=H1582,"","x")</f>
        <v/>
      </c>
    </row>
    <row r="1583" spans="1:29" ht="15.75" hidden="1" customHeight="1">
      <c r="A1583" s="304" t="str">
        <f>IF(B1583&lt;&gt;"",IF(AND(B1583&gt;=_TM1,B1583&lt;=_TM2,OR(TH!L1583="1111",TH!M1583="1111")),TH!D1583,""),"")</f>
        <v/>
      </c>
      <c r="B1583" s="11">
        <f t="shared" si="133"/>
        <v>6</v>
      </c>
      <c r="C1583" s="111">
        <f t="shared" si="134"/>
        <v>42550</v>
      </c>
      <c r="D1583" s="111" t="s">
        <v>2153</v>
      </c>
      <c r="E1583" s="273">
        <v>42550</v>
      </c>
      <c r="F1583" s="112" t="s">
        <v>490</v>
      </c>
      <c r="G1583" s="310" t="s">
        <v>666</v>
      </c>
      <c r="H1583" s="113" t="s">
        <v>548</v>
      </c>
      <c r="I1583" s="129"/>
      <c r="J1583" s="129"/>
      <c r="K1583" s="201">
        <v>1700000</v>
      </c>
      <c r="L1583" s="114" t="s">
        <v>45</v>
      </c>
      <c r="M1583" s="114" t="s">
        <v>492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hidden="1" customHeight="1">
      <c r="A1584" s="304" t="str">
        <f>IF(B1584&lt;&gt;"",IF(AND(B1584&gt;=_TM1,B1584&lt;=_TM2,OR(TH!L1584="1111",TH!M1584="1111")),TH!D1584,""),"")</f>
        <v/>
      </c>
      <c r="B1584" s="11">
        <f t="shared" si="133"/>
        <v>6</v>
      </c>
      <c r="C1584" s="111">
        <f t="shared" si="134"/>
        <v>42550</v>
      </c>
      <c r="D1584" s="111" t="s">
        <v>2153</v>
      </c>
      <c r="E1584" s="273">
        <v>42550</v>
      </c>
      <c r="F1584" s="271" t="s">
        <v>491</v>
      </c>
      <c r="G1584" s="310" t="s">
        <v>666</v>
      </c>
      <c r="H1584" s="113" t="s">
        <v>548</v>
      </c>
      <c r="I1584" s="129"/>
      <c r="J1584" s="129"/>
      <c r="K1584" s="201">
        <v>170000</v>
      </c>
      <c r="L1584" s="114" t="s">
        <v>45</v>
      </c>
      <c r="M1584" s="114" t="s">
        <v>278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>x</v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  <c r="AA1584" s="198"/>
    </row>
    <row r="1585" spans="1:30" ht="15.75" hidden="1" customHeight="1">
      <c r="A1585" s="304" t="str">
        <f>IF(B1585&lt;&gt;"",IF(AND(B1585&gt;=_TM1,B1585&lt;=_TM2,OR(TH!L1585="1111",TH!M1585="1111")),TH!D1585,""),"")</f>
        <v/>
      </c>
      <c r="B1585" s="11">
        <f t="shared" si="133"/>
        <v>6</v>
      </c>
      <c r="C1585" s="111">
        <f t="shared" si="134"/>
        <v>42551</v>
      </c>
      <c r="D1585" s="111" t="s">
        <v>711</v>
      </c>
      <c r="E1585" s="264">
        <v>42551</v>
      </c>
      <c r="F1585" s="274" t="s">
        <v>709</v>
      </c>
      <c r="G1585" s="310" t="s">
        <v>2077</v>
      </c>
      <c r="H1585" s="113"/>
      <c r="I1585" s="129"/>
      <c r="J1585" s="129"/>
      <c r="K1585" s="201">
        <v>516</v>
      </c>
      <c r="L1585" s="14" t="s">
        <v>24</v>
      </c>
      <c r="M1585" s="14" t="s">
        <v>38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03"/>
    </row>
    <row r="1586" spans="1:30" ht="15.75" hidden="1" customHeight="1">
      <c r="A1586" s="304" t="str">
        <f>IF(B1586&lt;&gt;"",IF(AND(B1586&gt;=_TM1,B1586&lt;=_TM2,OR(TH!L1586="1111",TH!M1586="1111")),TH!D1586,""),"")</f>
        <v/>
      </c>
      <c r="B1586" s="11">
        <f t="shared" si="133"/>
        <v>6</v>
      </c>
      <c r="C1586" s="346">
        <f t="shared" si="134"/>
        <v>42551</v>
      </c>
      <c r="D1586" s="346" t="s">
        <v>255</v>
      </c>
      <c r="E1586" s="411">
        <v>42551</v>
      </c>
      <c r="F1586" s="348" t="s">
        <v>1182</v>
      </c>
      <c r="G1586" s="375">
        <f>K1586</f>
        <v>11000000</v>
      </c>
      <c r="H1586" s="350"/>
      <c r="I1586" s="351"/>
      <c r="J1586" s="351"/>
      <c r="K1586" s="352">
        <v>11000000</v>
      </c>
      <c r="L1586" s="376" t="s">
        <v>81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hidden="1" customHeight="1">
      <c r="A1587" s="304" t="str">
        <f>IF(B1587&lt;&gt;"",IF(AND(B1587&gt;=_TM1,B1587&lt;=_TM2,OR(TH!L1587="1111",TH!M1587="1111")),TH!D1587,""),"")</f>
        <v/>
      </c>
      <c r="B1587" s="11">
        <f t="shared" si="133"/>
        <v>6</v>
      </c>
      <c r="C1587" s="346">
        <f t="shared" si="134"/>
        <v>42551</v>
      </c>
      <c r="D1587" s="346" t="s">
        <v>255</v>
      </c>
      <c r="E1587" s="411">
        <v>42551</v>
      </c>
      <c r="F1587" s="413" t="s">
        <v>1183</v>
      </c>
      <c r="G1587" s="375">
        <f>K1587</f>
        <v>3500000</v>
      </c>
      <c r="H1587" s="350"/>
      <c r="I1587" s="351"/>
      <c r="J1587" s="351"/>
      <c r="K1587" s="352">
        <v>3500000</v>
      </c>
      <c r="L1587" s="376" t="s">
        <v>158</v>
      </c>
      <c r="M1587" s="376" t="s">
        <v>240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/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hidden="1" customHeight="1">
      <c r="A1588" s="304" t="str">
        <f>IF(B1588&lt;&gt;"",IF(AND(B1588&gt;=_TM1,B1588&lt;=_TM2,OR(TH!L1588="1111",TH!M1588="1111")),TH!D1588,""),"")</f>
        <v/>
      </c>
      <c r="B1588" s="11">
        <f t="shared" si="133"/>
        <v>6</v>
      </c>
      <c r="C1588" s="346">
        <f t="shared" si="134"/>
        <v>42551</v>
      </c>
      <c r="D1588" s="347" t="s">
        <v>2167</v>
      </c>
      <c r="E1588" s="411">
        <v>42551</v>
      </c>
      <c r="F1588" s="413" t="s">
        <v>1208</v>
      </c>
      <c r="G1588" s="375"/>
      <c r="H1588" s="4" t="s">
        <v>706</v>
      </c>
      <c r="I1588" s="351"/>
      <c r="J1588" s="351"/>
      <c r="K1588" s="352">
        <v>12977500</v>
      </c>
      <c r="L1588" s="376" t="s">
        <v>240</v>
      </c>
      <c r="M1588" s="376" t="s">
        <v>45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>x</v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hidden="1" customHeight="1">
      <c r="A1589" s="304" t="str">
        <f>IF(B1589&lt;&gt;"",IF(AND(B1589&gt;=_TM1,B1589&lt;=_TM2,OR(TH!L1589="1111",TH!M1589="1111")),TH!D1589,""),"")</f>
        <v/>
      </c>
      <c r="B1589" s="11">
        <f t="shared" si="133"/>
        <v>6</v>
      </c>
      <c r="C1589" s="346">
        <f t="shared" si="134"/>
        <v>42551</v>
      </c>
      <c r="D1589" s="346" t="s">
        <v>255</v>
      </c>
      <c r="E1589" s="411">
        <v>42551</v>
      </c>
      <c r="F1589" s="348" t="s">
        <v>1186</v>
      </c>
      <c r="G1589" s="375" t="s">
        <v>1187</v>
      </c>
      <c r="H1589" s="350"/>
      <c r="I1589" s="351"/>
      <c r="J1589" s="351"/>
      <c r="K1589" s="352">
        <f>ROUND(G1586*$G1589,0)</f>
        <v>880000</v>
      </c>
      <c r="L1589" s="378" t="s">
        <v>240</v>
      </c>
      <c r="M1589" s="378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hidden="1" customHeight="1">
      <c r="A1590" s="304" t="str">
        <f>IF(B1590&lt;&gt;"",IF(AND(B1590&gt;=_TM1,B1590&lt;=_TM2,OR(TH!L1590="1111",TH!M1590="1111")),TH!D1590,""),"")</f>
        <v/>
      </c>
      <c r="B1590" s="11">
        <f t="shared" si="133"/>
        <v>6</v>
      </c>
      <c r="C1590" s="346">
        <f t="shared" si="134"/>
        <v>42551</v>
      </c>
      <c r="D1590" s="346" t="s">
        <v>255</v>
      </c>
      <c r="E1590" s="411">
        <v>42551</v>
      </c>
      <c r="F1590" s="413" t="s">
        <v>1197</v>
      </c>
      <c r="G1590" s="375"/>
      <c r="H1590" s="350"/>
      <c r="I1590" s="351"/>
      <c r="J1590" s="351"/>
      <c r="K1590" s="352">
        <f>ROUND(G1589*G1587,0)</f>
        <v>280000</v>
      </c>
      <c r="L1590" s="376" t="s">
        <v>240</v>
      </c>
      <c r="M1590" s="379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hidden="1" customHeight="1">
      <c r="A1591" s="304" t="str">
        <f>IF(B1591&lt;&gt;"",IF(AND(B1591&gt;=_TM1,B1591&lt;=_TM2,OR(TH!L1591="1111",TH!M1591="1111")),TH!D1591,""),"")</f>
        <v/>
      </c>
      <c r="B1591" s="11">
        <f t="shared" si="133"/>
        <v>6</v>
      </c>
      <c r="C1591" s="346">
        <f t="shared" si="134"/>
        <v>42551</v>
      </c>
      <c r="D1591" s="347" t="s">
        <v>255</v>
      </c>
      <c r="E1591" s="411">
        <v>42551</v>
      </c>
      <c r="F1591" s="413" t="s">
        <v>1188</v>
      </c>
      <c r="G1591" s="375" t="s">
        <v>1189</v>
      </c>
      <c r="H1591" s="4"/>
      <c r="I1591" s="351"/>
      <c r="J1591" s="351"/>
      <c r="K1591" s="352">
        <f>ROUND(G1586*$G1591,0)</f>
        <v>1980000</v>
      </c>
      <c r="L1591" s="378" t="s">
        <v>239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hidden="1" customHeight="1">
      <c r="A1592" s="304" t="str">
        <f>IF(B1592&lt;&gt;"",IF(AND(B1592&gt;=_TM1,B1592&lt;=_TM2,OR(TH!L1592="1111",TH!M1592="1111")),TH!D1592,""),"")</f>
        <v/>
      </c>
      <c r="B1592" s="11">
        <f t="shared" si="133"/>
        <v>6</v>
      </c>
      <c r="C1592" s="346">
        <f t="shared" si="134"/>
        <v>42551</v>
      </c>
      <c r="D1592" s="346" t="s">
        <v>255</v>
      </c>
      <c r="E1592" s="411">
        <v>42551</v>
      </c>
      <c r="F1592" s="348" t="s">
        <v>1198</v>
      </c>
      <c r="G1592" s="375"/>
      <c r="H1592" s="350"/>
      <c r="I1592" s="351"/>
      <c r="J1592" s="351"/>
      <c r="K1592" s="352">
        <f>ROUND(G1587*$G1591,0)</f>
        <v>630000</v>
      </c>
      <c r="L1592" s="376" t="s">
        <v>158</v>
      </c>
      <c r="M1592" s="378" t="s">
        <v>961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hidden="1" customHeight="1">
      <c r="A1593" s="304" t="str">
        <f>IF(B1593&lt;&gt;"",IF(AND(B1593&gt;=_TM1,B1593&lt;=_TM2,OR(TH!L1593="1111",TH!M1593="1111")),TH!D1593,""),"")</f>
        <v/>
      </c>
      <c r="B1593" s="11">
        <f t="shared" si="133"/>
        <v>6</v>
      </c>
      <c r="C1593" s="346">
        <f t="shared" si="134"/>
        <v>42551</v>
      </c>
      <c r="D1593" s="346" t="s">
        <v>255</v>
      </c>
      <c r="E1593" s="411">
        <v>42551</v>
      </c>
      <c r="F1593" s="348" t="s">
        <v>1190</v>
      </c>
      <c r="G1593" s="375" t="s">
        <v>1191</v>
      </c>
      <c r="H1593" s="350"/>
      <c r="I1593" s="351"/>
      <c r="J1593" s="351"/>
      <c r="K1593" s="352">
        <f>G1586*$G1593</f>
        <v>165000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hidden="1" customHeight="1">
      <c r="A1594" s="304" t="str">
        <f>IF(B1594&lt;&gt;"",IF(AND(B1594&gt;=_TM1,B1594&lt;=_TM2,OR(TH!L1594="1111",TH!M1594="1111")),TH!D1594,""),"")</f>
        <v/>
      </c>
      <c r="B1594" s="11">
        <f t="shared" si="133"/>
        <v>6</v>
      </c>
      <c r="C1594" s="346">
        <f t="shared" si="134"/>
        <v>42551</v>
      </c>
      <c r="D1594" s="347" t="s">
        <v>255</v>
      </c>
      <c r="E1594" s="411">
        <v>42551</v>
      </c>
      <c r="F1594" s="413" t="s">
        <v>1199</v>
      </c>
      <c r="G1594" s="375"/>
      <c r="H1594" s="4"/>
      <c r="I1594" s="351"/>
      <c r="J1594" s="351"/>
      <c r="K1594" s="352">
        <f>G1587*$G1593</f>
        <v>52500</v>
      </c>
      <c r="L1594" s="378" t="s">
        <v>240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hidden="1" customHeight="1">
      <c r="A1595" s="304" t="str">
        <f>IF(B1595&lt;&gt;"",IF(AND(B1595&gt;=_TM1,B1595&lt;=_TM2,OR(TH!L1595="1111",TH!M1595="1111")),TH!D1595,""),"")</f>
        <v/>
      </c>
      <c r="B1595" s="11">
        <f t="shared" si="133"/>
        <v>6</v>
      </c>
      <c r="C1595" s="346">
        <f t="shared" si="134"/>
        <v>42551</v>
      </c>
      <c r="D1595" s="346" t="s">
        <v>255</v>
      </c>
      <c r="E1595" s="411">
        <v>42551</v>
      </c>
      <c r="F1595" s="413" t="s">
        <v>1192</v>
      </c>
      <c r="G1595" s="375" t="s">
        <v>1193</v>
      </c>
      <c r="H1595" s="350"/>
      <c r="I1595" s="351"/>
      <c r="J1595" s="351"/>
      <c r="K1595" s="352">
        <f>G1586*$G1595</f>
        <v>330000</v>
      </c>
      <c r="L1595" s="378" t="s">
        <v>239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hidden="1" customHeight="1">
      <c r="A1596" s="304" t="str">
        <f>IF(B1596&lt;&gt;"",IF(AND(B1596&gt;=_TM1,B1596&lt;=_TM2,OR(TH!L1596="1111",TH!M1596="1111")),TH!D1596,""),"")</f>
        <v/>
      </c>
      <c r="B1596" s="11">
        <f t="shared" si="133"/>
        <v>6</v>
      </c>
      <c r="C1596" s="346">
        <f t="shared" si="134"/>
        <v>42551</v>
      </c>
      <c r="D1596" s="346" t="s">
        <v>255</v>
      </c>
      <c r="E1596" s="411">
        <v>42551</v>
      </c>
      <c r="F1596" s="348" t="s">
        <v>1200</v>
      </c>
      <c r="G1596" s="375"/>
      <c r="H1596" s="350"/>
      <c r="I1596" s="351"/>
      <c r="J1596" s="351"/>
      <c r="K1596" s="352">
        <f>G1587*$G1595</f>
        <v>105000</v>
      </c>
      <c r="L1596" s="376" t="s">
        <v>158</v>
      </c>
      <c r="M1596" s="378" t="s">
        <v>960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hidden="1" customHeight="1">
      <c r="A1597" s="304" t="str">
        <f>IF(B1597&lt;&gt;"",IF(AND(B1597&gt;=_TM1,B1597&lt;=_TM2,OR(TH!L1597="1111",TH!M1597="1111")),TH!D1597,""),"")</f>
        <v/>
      </c>
      <c r="B1597" s="11">
        <f t="shared" si="133"/>
        <v>6</v>
      </c>
      <c r="C1597" s="346">
        <f t="shared" si="134"/>
        <v>42551</v>
      </c>
      <c r="D1597" s="347" t="s">
        <v>255</v>
      </c>
      <c r="E1597" s="411">
        <v>42551</v>
      </c>
      <c r="F1597" s="413" t="s">
        <v>1194</v>
      </c>
      <c r="G1597" s="375" t="s">
        <v>1195</v>
      </c>
      <c r="H1597" s="4"/>
      <c r="I1597" s="351"/>
      <c r="J1597" s="351"/>
      <c r="K1597" s="352">
        <f>G1586*$G1597</f>
        <v>110000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hidden="1" customHeight="1">
      <c r="A1598" s="304" t="str">
        <f>IF(B1598&lt;&gt;"",IF(AND(B1598&gt;=_TM1,B1598&lt;=_TM2,OR(TH!L1598="1111",TH!M1598="1111")),TH!D1598,""),"")</f>
        <v/>
      </c>
      <c r="B1598" s="11">
        <f t="shared" si="133"/>
        <v>6</v>
      </c>
      <c r="C1598" s="346">
        <f t="shared" si="134"/>
        <v>42551</v>
      </c>
      <c r="D1598" s="346" t="s">
        <v>255</v>
      </c>
      <c r="E1598" s="411">
        <v>42551</v>
      </c>
      <c r="F1598" s="413" t="s">
        <v>1201</v>
      </c>
      <c r="G1598" s="375"/>
      <c r="H1598" s="350"/>
      <c r="I1598" s="351"/>
      <c r="J1598" s="351"/>
      <c r="K1598" s="352">
        <f>G1587*$G1597</f>
        <v>35000</v>
      </c>
      <c r="L1598" s="378" t="s">
        <v>240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hidden="1" customHeight="1">
      <c r="A1599" s="304" t="str">
        <f>IF(B1599&lt;&gt;"",IF(AND(B1599&gt;=_TM1,B1599&lt;=_TM2,OR(TH!L1599="1111",TH!M1599="1111")),TH!D1599,""),"")</f>
        <v/>
      </c>
      <c r="B1599" s="11">
        <f t="shared" si="133"/>
        <v>6</v>
      </c>
      <c r="C1599" s="346">
        <f t="shared" si="134"/>
        <v>42551</v>
      </c>
      <c r="D1599" s="346" t="s">
        <v>255</v>
      </c>
      <c r="E1599" s="411">
        <v>42551</v>
      </c>
      <c r="F1599" s="413" t="s">
        <v>1196</v>
      </c>
      <c r="G1599" s="375" t="s">
        <v>1195</v>
      </c>
      <c r="H1599" s="350"/>
      <c r="I1599" s="351"/>
      <c r="J1599" s="351"/>
      <c r="K1599" s="352">
        <f>K1597</f>
        <v>110000</v>
      </c>
      <c r="L1599" s="378" t="s">
        <v>239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hidden="1" customHeight="1">
      <c r="A1600" s="304" t="str">
        <f>IF(B1600&lt;&gt;"",IF(AND(B1600&gt;=_TM1,B1600&lt;=_TM2,OR(TH!L1600="1111",TH!M1600="1111")),TH!D1600,""),"")</f>
        <v/>
      </c>
      <c r="B1600" s="11">
        <f t="shared" si="133"/>
        <v>6</v>
      </c>
      <c r="C1600" s="346">
        <f t="shared" si="134"/>
        <v>42551</v>
      </c>
      <c r="D1600" s="347" t="s">
        <v>255</v>
      </c>
      <c r="E1600" s="411">
        <v>42551</v>
      </c>
      <c r="F1600" s="348" t="s">
        <v>1202</v>
      </c>
      <c r="G1600" s="375"/>
      <c r="H1600" s="4"/>
      <c r="I1600" s="351"/>
      <c r="J1600" s="351"/>
      <c r="K1600" s="352">
        <f>K1598</f>
        <v>35000</v>
      </c>
      <c r="L1600" s="376" t="s">
        <v>158</v>
      </c>
      <c r="M1600" s="378" t="s">
        <v>964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77"/>
      <c r="AA1600" s="198"/>
      <c r="AD1600" s="198"/>
    </row>
    <row r="1601" spans="1:29" ht="15.75" hidden="1" customHeight="1">
      <c r="A1601" s="304" t="str">
        <f>IF(B1601&lt;&gt;"",IF(AND(B1601&gt;=_TM1,B1601&lt;=_TM2,OR(TH!L1601="1111",TH!M1601="1111")),TH!D1601,""),"")</f>
        <v/>
      </c>
      <c r="B1601" s="11">
        <f t="shared" si="133"/>
        <v>6</v>
      </c>
      <c r="C1601" s="106">
        <f t="shared" si="134"/>
        <v>42551</v>
      </c>
      <c r="D1601" s="12" t="s">
        <v>1695</v>
      </c>
      <c r="E1601" s="410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46951</v>
      </c>
      <c r="K1601" s="201">
        <f t="shared" ref="K1601:K1602" si="136">ROUND(I1601*J1601,0)</f>
        <v>3849982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hidden="1" customHeight="1">
      <c r="A1602" s="304" t="str">
        <f>IF(B1602&lt;&gt;"",IF(AND(B1602&gt;=_TM1,B1602&lt;=_TM2,OR(TH!L1602="1111",TH!M1602="1111")),TH!D1602,""),"")</f>
        <v/>
      </c>
      <c r="B1602" s="11">
        <f t="shared" si="133"/>
        <v>6</v>
      </c>
      <c r="C1602" s="106">
        <f t="shared" si="134"/>
        <v>42551</v>
      </c>
      <c r="D1602" s="12" t="s">
        <v>1695</v>
      </c>
      <c r="E1602" s="410">
        <v>42551</v>
      </c>
      <c r="F1602" s="274" t="s">
        <v>1168</v>
      </c>
      <c r="G1602" s="306" t="s">
        <v>315</v>
      </c>
      <c r="H1602" s="113" t="s">
        <v>306</v>
      </c>
      <c r="I1602" s="129">
        <v>82</v>
      </c>
      <c r="J1602" s="129">
        <v>49590</v>
      </c>
      <c r="K1602" s="201">
        <f t="shared" si="136"/>
        <v>4066380</v>
      </c>
      <c r="L1602" s="202" t="s">
        <v>726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A1602" s="198" t="str">
        <f>IF(VLOOKUP(F1602,NXT!$B$12:$B$973,1,0)=F1602,"","x")</f>
        <v/>
      </c>
      <c r="AB1602" s="198"/>
      <c r="AC1602" s="198"/>
    </row>
    <row r="1603" spans="1:29" ht="15.75" hidden="1" customHeight="1">
      <c r="A1603" s="304" t="str">
        <f>IF(B1603&lt;&gt;"",IF(AND(B1603&gt;=_TM1,B1603&lt;=_TM2,OR(TH!L1603="1111",TH!M1603="1111")),TH!D1603,""),"")</f>
        <v/>
      </c>
      <c r="B1603" s="11">
        <f t="shared" si="133"/>
        <v>6</v>
      </c>
      <c r="C1603" s="106">
        <f t="shared" si="134"/>
        <v>42551</v>
      </c>
      <c r="D1603" s="12" t="s">
        <v>1695</v>
      </c>
      <c r="E1603" s="410">
        <v>42551</v>
      </c>
      <c r="F1603" s="110" t="s">
        <v>314</v>
      </c>
      <c r="G1603" s="306" t="s">
        <v>315</v>
      </c>
      <c r="H1603" s="113" t="s">
        <v>306</v>
      </c>
      <c r="I1603" s="129"/>
      <c r="J1603" s="129"/>
      <c r="K1603" s="201">
        <v>791636</v>
      </c>
      <c r="L1603" s="14" t="s">
        <v>9</v>
      </c>
      <c r="M1603" s="202" t="s">
        <v>8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>
        <v>2</v>
      </c>
      <c r="AC1603" s="198"/>
    </row>
    <row r="1604" spans="1:29" ht="15.75" hidden="1" customHeight="1">
      <c r="A1604" s="304" t="str">
        <f>IF(B1604&lt;&gt;"",IF(AND(B1604&gt;=_TM1,B1604&lt;=_TM2,OR(TH!L1604="1111",TH!M1604="1111")),TH!D1604,""),"")</f>
        <v/>
      </c>
      <c r="B1604" s="11">
        <f t="shared" si="133"/>
        <v>6</v>
      </c>
      <c r="C1604" s="111">
        <f t="shared" si="134"/>
        <v>42551</v>
      </c>
      <c r="D1604" s="111" t="s">
        <v>1712</v>
      </c>
      <c r="E1604" s="273">
        <v>42551</v>
      </c>
      <c r="F1604" s="274" t="s">
        <v>1173</v>
      </c>
      <c r="G1604" s="310" t="s">
        <v>667</v>
      </c>
      <c r="H1604" s="113" t="s">
        <v>505</v>
      </c>
      <c r="I1604" s="129">
        <v>3</v>
      </c>
      <c r="J1604" s="129">
        <v>6000</v>
      </c>
      <c r="K1604" s="201">
        <f>ROUND(I1604*J1604,0)</f>
        <v>18000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ref="AA1604:AA1635" si="137">IF(VLOOKUP(H1604,DS_131,1,0)=H1604,"","x")</f>
        <v/>
      </c>
    </row>
    <row r="1605" spans="1:29" ht="15.75" hidden="1" customHeight="1">
      <c r="A1605" s="304" t="str">
        <f>IF(B1605&lt;&gt;"",IF(AND(B1605&gt;=_TM1,B1605&lt;=_TM2,OR(TH!L1605="1111",TH!M1605="1111")),TH!D1605,""),"")</f>
        <v/>
      </c>
      <c r="B1605" s="11">
        <f t="shared" si="133"/>
        <v>6</v>
      </c>
      <c r="C1605" s="111">
        <f t="shared" si="134"/>
        <v>42551</v>
      </c>
      <c r="D1605" s="111" t="s">
        <v>1712</v>
      </c>
      <c r="E1605" s="273">
        <v>42551</v>
      </c>
      <c r="F1605" s="110" t="s">
        <v>1174</v>
      </c>
      <c r="G1605" s="310" t="s">
        <v>667</v>
      </c>
      <c r="H1605" s="113" t="s">
        <v>505</v>
      </c>
      <c r="I1605" s="129">
        <v>4</v>
      </c>
      <c r="J1605" s="129">
        <v>27800</v>
      </c>
      <c r="K1605" s="201">
        <f>ROUND(I1605*J1605,0)</f>
        <v>111200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7"/>
        <v/>
      </c>
      <c r="AC1605" s="198"/>
    </row>
    <row r="1606" spans="1:29" ht="15.75" hidden="1" customHeight="1">
      <c r="A1606" s="304" t="str">
        <f>IF(B1606&lt;&gt;"",IF(AND(B1606&gt;=_TM1,B1606&lt;=_TM2,OR(TH!L1606="1111",TH!M1606="1111")),TH!D1606,""),"")</f>
        <v/>
      </c>
      <c r="B1606" s="11">
        <f t="shared" si="133"/>
        <v>6</v>
      </c>
      <c r="C1606" s="111">
        <f t="shared" si="134"/>
        <v>42551</v>
      </c>
      <c r="D1606" s="111" t="s">
        <v>1712</v>
      </c>
      <c r="E1606" s="273">
        <v>42551</v>
      </c>
      <c r="F1606" s="274" t="s">
        <v>1175</v>
      </c>
      <c r="G1606" s="310" t="s">
        <v>667</v>
      </c>
      <c r="H1606" s="113" t="s">
        <v>505</v>
      </c>
      <c r="I1606" s="129">
        <v>5</v>
      </c>
      <c r="J1606" s="129">
        <v>210000</v>
      </c>
      <c r="K1606" s="201">
        <f>ROUND(I1606*J1606,0)</f>
        <v>1050000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7"/>
        <v/>
      </c>
      <c r="AC1606" s="198"/>
    </row>
    <row r="1607" spans="1:29" ht="15.75" hidden="1" customHeight="1">
      <c r="A1607" s="304" t="str">
        <f>IF(B1607&lt;&gt;"",IF(AND(B1607&gt;=_TM1,B1607&lt;=_TM2,OR(TH!L1607="1111",TH!M1607="1111")),TH!D1607,""),"")</f>
        <v/>
      </c>
      <c r="B1607" s="11">
        <f t="shared" si="133"/>
        <v>6</v>
      </c>
      <c r="C1607" s="111">
        <f t="shared" si="134"/>
        <v>42551</v>
      </c>
      <c r="D1607" s="111" t="s">
        <v>1712</v>
      </c>
      <c r="E1607" s="273">
        <v>42551</v>
      </c>
      <c r="F1607" s="110" t="s">
        <v>1176</v>
      </c>
      <c r="G1607" s="310" t="s">
        <v>667</v>
      </c>
      <c r="H1607" s="113" t="s">
        <v>505</v>
      </c>
      <c r="I1607" s="129">
        <v>25</v>
      </c>
      <c r="J1607" s="129">
        <v>28900</v>
      </c>
      <c r="K1607" s="201">
        <f>ROUND(I1607*J1607,0)</f>
        <v>722500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7"/>
        <v/>
      </c>
    </row>
    <row r="1608" spans="1:29" ht="15.75" hidden="1" customHeight="1">
      <c r="A1608" s="304" t="str">
        <f>IF(B1608&lt;&gt;"",IF(AND(B1608&gt;=_TM1,B1608&lt;=_TM2,OR(TH!L1608="1111",TH!M1608="1111")),TH!D1608,""),"")</f>
        <v/>
      </c>
      <c r="B1608" s="11">
        <f t="shared" si="133"/>
        <v>6</v>
      </c>
      <c r="C1608" s="111">
        <f t="shared" si="134"/>
        <v>42551</v>
      </c>
      <c r="D1608" s="111" t="s">
        <v>1712</v>
      </c>
      <c r="E1608" s="273">
        <v>42551</v>
      </c>
      <c r="F1608" s="271" t="s">
        <v>1046</v>
      </c>
      <c r="G1608" s="310" t="s">
        <v>667</v>
      </c>
      <c r="H1608" s="113" t="s">
        <v>505</v>
      </c>
      <c r="I1608" s="129">
        <v>375</v>
      </c>
      <c r="J1608" s="129">
        <v>30950</v>
      </c>
      <c r="K1608" s="201">
        <f>ROUND(I1608*J1608,0)</f>
        <v>11606250</v>
      </c>
      <c r="L1608" s="114" t="s">
        <v>238</v>
      </c>
      <c r="M1608" s="114" t="s">
        <v>162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7"/>
        <v/>
      </c>
    </row>
    <row r="1609" spans="1:29" ht="15.75" hidden="1" customHeight="1">
      <c r="A1609" s="304" t="str">
        <f>IF(B1609&lt;&gt;"",IF(AND(B1609&gt;=_TM1,B1609&lt;=_TM2,OR(TH!L1609="1111",TH!M1609="1111")),TH!D1609,""),"")</f>
        <v/>
      </c>
      <c r="B1609" s="11">
        <f t="shared" si="133"/>
        <v>6</v>
      </c>
      <c r="C1609" s="111">
        <f t="shared" si="134"/>
        <v>42551</v>
      </c>
      <c r="D1609" s="111" t="s">
        <v>1712</v>
      </c>
      <c r="E1609" s="273">
        <v>42551</v>
      </c>
      <c r="F1609" s="271" t="s">
        <v>332</v>
      </c>
      <c r="G1609" s="310" t="s">
        <v>667</v>
      </c>
      <c r="H1609" s="113" t="s">
        <v>505</v>
      </c>
      <c r="I1609" s="129"/>
      <c r="J1609" s="129"/>
      <c r="K1609" s="201">
        <v>1350795</v>
      </c>
      <c r="L1609" s="114" t="s">
        <v>238</v>
      </c>
      <c r="M1609" s="114" t="s">
        <v>278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7"/>
        <v/>
      </c>
    </row>
    <row r="1610" spans="1:29" ht="15.75" hidden="1" customHeight="1">
      <c r="A1610" s="304" t="str">
        <f>IF(B1610&lt;&gt;"",IF(AND(B1610&gt;=_TM1,B1610&lt;=_TM2,OR(TH!L1610="1111",TH!M1610="1111")),TH!D1610,""),"")</f>
        <v/>
      </c>
      <c r="B1610" s="11">
        <f t="shared" si="133"/>
        <v>6</v>
      </c>
      <c r="C1610" s="111">
        <f t="shared" si="134"/>
        <v>42551</v>
      </c>
      <c r="D1610" s="111" t="s">
        <v>1713</v>
      </c>
      <c r="E1610" s="273">
        <v>42551</v>
      </c>
      <c r="F1610" s="274" t="s">
        <v>671</v>
      </c>
      <c r="G1610" s="310" t="s">
        <v>668</v>
      </c>
      <c r="H1610" s="4" t="s">
        <v>669</v>
      </c>
      <c r="I1610" s="129">
        <v>1000</v>
      </c>
      <c r="J1610" s="129">
        <v>1400</v>
      </c>
      <c r="K1610" s="201">
        <f>ROUND(I1610*J1610,0)</f>
        <v>1400000</v>
      </c>
      <c r="L1610" s="114" t="s">
        <v>238</v>
      </c>
      <c r="M1610" s="114" t="s">
        <v>162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7"/>
        <v/>
      </c>
    </row>
    <row r="1611" spans="1:29" ht="15.75" hidden="1" customHeight="1">
      <c r="A1611" s="304" t="str">
        <f>IF(B1611&lt;&gt;"",IF(AND(B1611&gt;=_TM1,B1611&lt;=_TM2,OR(TH!L1611="1111",TH!M1611="1111")),TH!D1611,""),"")</f>
        <v/>
      </c>
      <c r="B1611" s="11">
        <f t="shared" si="133"/>
        <v>6</v>
      </c>
      <c r="C1611" s="111">
        <f t="shared" si="134"/>
        <v>42551</v>
      </c>
      <c r="D1611" s="111" t="s">
        <v>1713</v>
      </c>
      <c r="E1611" s="273">
        <v>42551</v>
      </c>
      <c r="F1611" s="274" t="s">
        <v>670</v>
      </c>
      <c r="G1611" s="310" t="s">
        <v>668</v>
      </c>
      <c r="H1611" s="4" t="s">
        <v>669</v>
      </c>
      <c r="I1611" s="129"/>
      <c r="J1611" s="129"/>
      <c r="K1611" s="201">
        <v>140000</v>
      </c>
      <c r="L1611" s="114" t="s">
        <v>238</v>
      </c>
      <c r="M1611" s="114" t="s">
        <v>278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/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7"/>
        <v/>
      </c>
    </row>
    <row r="1612" spans="1:29" ht="15.75" hidden="1" customHeight="1">
      <c r="A1612" s="304" t="str">
        <f>IF(B1612&lt;&gt;"",IF(AND(B1612&gt;=_TM1,B1612&lt;=_TM2,OR(TH!L1612="1111",TH!M1612="1111")),TH!D1612,""),"")</f>
        <v/>
      </c>
      <c r="B1612" s="11">
        <f t="shared" si="133"/>
        <v>6</v>
      </c>
      <c r="C1612" s="111">
        <f t="shared" si="134"/>
        <v>42551</v>
      </c>
      <c r="D1612" s="111" t="s">
        <v>2154</v>
      </c>
      <c r="E1612" s="273">
        <v>42551</v>
      </c>
      <c r="F1612" s="274" t="s">
        <v>708</v>
      </c>
      <c r="G1612" s="310" t="s">
        <v>668</v>
      </c>
      <c r="H1612" s="4" t="s">
        <v>669</v>
      </c>
      <c r="I1612" s="129"/>
      <c r="J1612" s="129"/>
      <c r="K1612" s="201">
        <v>1540000</v>
      </c>
      <c r="L1612" s="114" t="s">
        <v>45</v>
      </c>
      <c r="M1612" s="114" t="s">
        <v>238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>x</v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7"/>
        <v/>
      </c>
    </row>
    <row r="1613" spans="1:29" ht="15.75" hidden="1" customHeight="1">
      <c r="A1613" s="304" t="str">
        <f>IF(B1613&lt;&gt;"",IF(AND(B1613&gt;=_TM1,B1613&lt;=_TM2,OR(TH!L1613="1111",TH!M1613="1111")),TH!D1613,""),"")</f>
        <v/>
      </c>
      <c r="B1613" s="11">
        <f t="shared" si="133"/>
        <v>6</v>
      </c>
      <c r="C1613" s="111">
        <f t="shared" si="134"/>
        <v>42551</v>
      </c>
      <c r="D1613" s="111" t="s">
        <v>1713</v>
      </c>
      <c r="E1613" s="273">
        <v>42551</v>
      </c>
      <c r="F1613" s="271" t="s">
        <v>1046</v>
      </c>
      <c r="G1613" s="310" t="s">
        <v>672</v>
      </c>
      <c r="H1613" s="4" t="s">
        <v>622</v>
      </c>
      <c r="I1613" s="129">
        <v>1275</v>
      </c>
      <c r="J1613" s="129">
        <v>31000</v>
      </c>
      <c r="K1613" s="201">
        <f>ROUND(I1613*J1613,0)</f>
        <v>39525000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7"/>
        <v/>
      </c>
    </row>
    <row r="1614" spans="1:29" ht="15.75" hidden="1" customHeight="1">
      <c r="A1614" s="304" t="str">
        <f>IF(B1614&lt;&gt;"",IF(AND(B1614&gt;=_TM1,B1614&lt;=_TM2,OR(TH!L1614="1111",TH!M1614="1111")),TH!D1614,""),"")</f>
        <v/>
      </c>
      <c r="B1614" s="11">
        <f t="shared" si="133"/>
        <v>6</v>
      </c>
      <c r="C1614" s="111">
        <f t="shared" si="134"/>
        <v>42551</v>
      </c>
      <c r="D1614" s="111" t="s">
        <v>1713</v>
      </c>
      <c r="E1614" s="273">
        <v>42551</v>
      </c>
      <c r="F1614" s="271" t="s">
        <v>1170</v>
      </c>
      <c r="G1614" s="310" t="s">
        <v>672</v>
      </c>
      <c r="H1614" s="4" t="s">
        <v>622</v>
      </c>
      <c r="I1614" s="129">
        <v>997</v>
      </c>
      <c r="J1614" s="129">
        <v>32800</v>
      </c>
      <c r="K1614" s="201">
        <f>ROUND(I1614*J1614,0)</f>
        <v>32701600</v>
      </c>
      <c r="L1614" s="114" t="s">
        <v>238</v>
      </c>
      <c r="M1614" s="114" t="s">
        <v>162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7"/>
        <v/>
      </c>
    </row>
    <row r="1615" spans="1:29" ht="15.75" hidden="1" customHeight="1">
      <c r="A1615" s="304" t="str">
        <f>IF(B1615&lt;&gt;"",IF(AND(B1615&gt;=_TM1,B1615&lt;=_TM2,OR(TH!L1615="1111",TH!M1615="1111")),TH!D1615,""),"")</f>
        <v/>
      </c>
      <c r="B1615" s="11">
        <f t="shared" si="133"/>
        <v>6</v>
      </c>
      <c r="C1615" s="111">
        <f t="shared" si="134"/>
        <v>42551</v>
      </c>
      <c r="D1615" s="111" t="s">
        <v>1713</v>
      </c>
      <c r="E1615" s="273">
        <v>42551</v>
      </c>
      <c r="F1615" s="271" t="s">
        <v>332</v>
      </c>
      <c r="G1615" s="310" t="s">
        <v>672</v>
      </c>
      <c r="H1615" s="4" t="s">
        <v>622</v>
      </c>
      <c r="I1615" s="129"/>
      <c r="J1615" s="129"/>
      <c r="K1615" s="201">
        <v>7222660</v>
      </c>
      <c r="L1615" s="114" t="s">
        <v>238</v>
      </c>
      <c r="M1615" s="114" t="s">
        <v>278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7"/>
        <v/>
      </c>
    </row>
    <row r="1616" spans="1:29" ht="15.75" hidden="1" customHeight="1">
      <c r="A1616" s="304" t="str">
        <f>IF(B1616&lt;&gt;"",IF(AND(B1616&gt;=_TM1,B1616&lt;=_TM2,OR(TH!L1616="1111",TH!M1616="1111")),TH!D1616,""),"")</f>
        <v/>
      </c>
      <c r="B1616" s="11">
        <f t="shared" si="133"/>
        <v>6</v>
      </c>
      <c r="C1616" s="111">
        <f t="shared" si="134"/>
        <v>42551</v>
      </c>
      <c r="D1616" s="111" t="s">
        <v>1714</v>
      </c>
      <c r="E1616" s="273">
        <v>42551</v>
      </c>
      <c r="F1616" s="274" t="s">
        <v>703</v>
      </c>
      <c r="G1616" s="310" t="s">
        <v>673</v>
      </c>
      <c r="H1616" s="113" t="s">
        <v>547</v>
      </c>
      <c r="I1616" s="129">
        <v>15</v>
      </c>
      <c r="J1616" s="129">
        <v>94962</v>
      </c>
      <c r="K1616" s="201">
        <f t="shared" ref="K1616:K1647" si="138">ROUND(I1616*J1616,0)</f>
        <v>1424430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7"/>
        <v/>
      </c>
      <c r="AC1616" s="198"/>
    </row>
    <row r="1617" spans="1:28" ht="15.75" hidden="1" customHeight="1">
      <c r="A1617" s="304" t="str">
        <f>IF(B1617&lt;&gt;"",IF(AND(B1617&gt;=_TM1,B1617&lt;=_TM2,OR(TH!L1617="1111",TH!M1617="1111")),TH!D1617,""),"")</f>
        <v/>
      </c>
      <c r="B1617" s="11">
        <f t="shared" si="133"/>
        <v>6</v>
      </c>
      <c r="C1617" s="111">
        <f t="shared" si="134"/>
        <v>42551</v>
      </c>
      <c r="D1617" s="111" t="s">
        <v>1714</v>
      </c>
      <c r="E1617" s="273">
        <v>42551</v>
      </c>
      <c r="F1617" s="274" t="s">
        <v>410</v>
      </c>
      <c r="G1617" s="310" t="s">
        <v>673</v>
      </c>
      <c r="H1617" s="113" t="s">
        <v>547</v>
      </c>
      <c r="I1617" s="129">
        <v>6</v>
      </c>
      <c r="J1617" s="129">
        <v>143577</v>
      </c>
      <c r="K1617" s="201">
        <f t="shared" si="138"/>
        <v>861462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7"/>
        <v/>
      </c>
    </row>
    <row r="1618" spans="1:28" ht="15.75" hidden="1" customHeight="1">
      <c r="A1618" s="304" t="str">
        <f>IF(B1618&lt;&gt;"",IF(AND(B1618&gt;=_TM1,B1618&lt;=_TM2,OR(TH!L1618="1111",TH!M1618="1111")),TH!D1618,""),"")</f>
        <v/>
      </c>
      <c r="B1618" s="11">
        <f t="shared" si="133"/>
        <v>6</v>
      </c>
      <c r="C1618" s="111">
        <f t="shared" si="134"/>
        <v>42551</v>
      </c>
      <c r="D1618" s="111" t="s">
        <v>1714</v>
      </c>
      <c r="E1618" s="273">
        <v>42551</v>
      </c>
      <c r="F1618" s="271" t="s">
        <v>407</v>
      </c>
      <c r="G1618" s="310" t="s">
        <v>673</v>
      </c>
      <c r="H1618" s="113" t="s">
        <v>547</v>
      </c>
      <c r="I1618" s="129">
        <v>50</v>
      </c>
      <c r="J1618" s="129">
        <v>61256</v>
      </c>
      <c r="K1618" s="201">
        <f t="shared" si="138"/>
        <v>3062800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7"/>
        <v/>
      </c>
    </row>
    <row r="1619" spans="1:28" ht="15.75" hidden="1" customHeight="1">
      <c r="A1619" s="304" t="str">
        <f>IF(B1619&lt;&gt;"",IF(AND(B1619&gt;=_TM1,B1619&lt;=_TM2,OR(TH!L1619="1111",TH!M1619="1111")),TH!D1619,""),"")</f>
        <v/>
      </c>
      <c r="B1619" s="11">
        <f t="shared" si="133"/>
        <v>6</v>
      </c>
      <c r="C1619" s="111">
        <f t="shared" si="134"/>
        <v>42551</v>
      </c>
      <c r="D1619" s="111" t="s">
        <v>1714</v>
      </c>
      <c r="E1619" s="273">
        <v>42551</v>
      </c>
      <c r="F1619" s="274" t="s">
        <v>361</v>
      </c>
      <c r="G1619" s="310" t="s">
        <v>673</v>
      </c>
      <c r="H1619" s="113" t="s">
        <v>547</v>
      </c>
      <c r="I1619" s="129">
        <v>18</v>
      </c>
      <c r="J1619" s="129">
        <v>162544</v>
      </c>
      <c r="K1619" s="201">
        <f t="shared" si="138"/>
        <v>2925792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7"/>
        <v/>
      </c>
    </row>
    <row r="1620" spans="1:28" ht="15.75" hidden="1" customHeight="1">
      <c r="A1620" s="304" t="str">
        <f>IF(B1620&lt;&gt;"",IF(AND(B1620&gt;=_TM1,B1620&lt;=_TM2,OR(TH!L1620="1111",TH!M1620="1111")),TH!D1620,""),"")</f>
        <v/>
      </c>
      <c r="B1620" s="11">
        <f t="shared" si="133"/>
        <v>6</v>
      </c>
      <c r="C1620" s="111">
        <f t="shared" si="134"/>
        <v>42551</v>
      </c>
      <c r="D1620" s="111" t="s">
        <v>1714</v>
      </c>
      <c r="E1620" s="273">
        <v>42551</v>
      </c>
      <c r="F1620" s="271" t="s">
        <v>579</v>
      </c>
      <c r="G1620" s="310" t="s">
        <v>673</v>
      </c>
      <c r="H1620" s="113" t="s">
        <v>547</v>
      </c>
      <c r="I1620" s="129">
        <v>20</v>
      </c>
      <c r="J1620" s="129">
        <v>71382</v>
      </c>
      <c r="K1620" s="201">
        <f t="shared" si="138"/>
        <v>1427640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7"/>
        <v/>
      </c>
    </row>
    <row r="1621" spans="1:28" ht="15.75" hidden="1" customHeight="1">
      <c r="A1621" s="304" t="str">
        <f>IF(B1621&lt;&gt;"",IF(AND(B1621&gt;=_TM1,B1621&lt;=_TM2,OR(TH!L1621="1111",TH!M1621="1111")),TH!D1621,""),"")</f>
        <v/>
      </c>
      <c r="B1621" s="11">
        <f t="shared" si="133"/>
        <v>6</v>
      </c>
      <c r="C1621" s="111">
        <f t="shared" si="134"/>
        <v>42551</v>
      </c>
      <c r="D1621" s="111" t="s">
        <v>1714</v>
      </c>
      <c r="E1621" s="273">
        <v>42551</v>
      </c>
      <c r="F1621" s="271" t="s">
        <v>405</v>
      </c>
      <c r="G1621" s="310" t="s">
        <v>673</v>
      </c>
      <c r="H1621" s="113" t="s">
        <v>547</v>
      </c>
      <c r="I1621" s="129">
        <v>40</v>
      </c>
      <c r="J1621" s="129">
        <v>90277</v>
      </c>
      <c r="K1621" s="201">
        <f t="shared" si="138"/>
        <v>3611080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7"/>
        <v/>
      </c>
    </row>
    <row r="1622" spans="1:28" ht="15.75" hidden="1" customHeight="1">
      <c r="A1622" s="304" t="str">
        <f>IF(B1622&lt;&gt;"",IF(AND(B1622&gt;=_TM1,B1622&lt;=_TM2,OR(TH!L1622="1111",TH!M1622="1111")),TH!D1622,""),"")</f>
        <v/>
      </c>
      <c r="B1622" s="11">
        <f t="shared" si="133"/>
        <v>6</v>
      </c>
      <c r="C1622" s="111">
        <f t="shared" si="134"/>
        <v>42551</v>
      </c>
      <c r="D1622" s="111" t="s">
        <v>1714</v>
      </c>
      <c r="E1622" s="273">
        <v>42551</v>
      </c>
      <c r="F1622" s="274" t="s">
        <v>685</v>
      </c>
      <c r="G1622" s="310" t="s">
        <v>673</v>
      </c>
      <c r="H1622" s="113" t="s">
        <v>547</v>
      </c>
      <c r="I1622" s="129">
        <v>6</v>
      </c>
      <c r="J1622" s="129">
        <v>213532</v>
      </c>
      <c r="K1622" s="201">
        <f t="shared" si="138"/>
        <v>1281192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7"/>
        <v/>
      </c>
      <c r="AB1622" s="198"/>
    </row>
    <row r="1623" spans="1:28" ht="15.75" hidden="1" customHeight="1">
      <c r="A1623" s="304" t="str">
        <f>IF(B1623&lt;&gt;"",IF(AND(B1623&gt;=_TM1,B1623&lt;=_TM2,OR(TH!L1623="1111",TH!M1623="1111")),TH!D1623,""),"")</f>
        <v/>
      </c>
      <c r="B1623" s="11">
        <f t="shared" si="133"/>
        <v>6</v>
      </c>
      <c r="C1623" s="111">
        <f t="shared" si="134"/>
        <v>42551</v>
      </c>
      <c r="D1623" s="111" t="s">
        <v>1714</v>
      </c>
      <c r="E1623" s="273">
        <v>42551</v>
      </c>
      <c r="F1623" s="112" t="s">
        <v>576</v>
      </c>
      <c r="G1623" s="310" t="s">
        <v>673</v>
      </c>
      <c r="H1623" s="113" t="s">
        <v>547</v>
      </c>
      <c r="I1623" s="129">
        <v>18</v>
      </c>
      <c r="J1623" s="129">
        <v>121968</v>
      </c>
      <c r="K1623" s="201">
        <f t="shared" si="138"/>
        <v>2195424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7"/>
        <v/>
      </c>
    </row>
    <row r="1624" spans="1:28" ht="15.75" hidden="1" customHeight="1">
      <c r="A1624" s="304" t="str">
        <f>IF(B1624&lt;&gt;"",IF(AND(B1624&gt;=_TM1,B1624&lt;=_TM2,OR(TH!L1624="1111",TH!M1624="1111")),TH!D1624,""),"")</f>
        <v/>
      </c>
      <c r="B1624" s="11">
        <f t="shared" si="133"/>
        <v>6</v>
      </c>
      <c r="C1624" s="111">
        <f t="shared" si="134"/>
        <v>42551</v>
      </c>
      <c r="D1624" s="111" t="s">
        <v>1714</v>
      </c>
      <c r="E1624" s="273">
        <v>42551</v>
      </c>
      <c r="F1624" s="271" t="s">
        <v>576</v>
      </c>
      <c r="G1624" s="310" t="s">
        <v>673</v>
      </c>
      <c r="H1624" s="113" t="s">
        <v>547</v>
      </c>
      <c r="I1624" s="129">
        <v>4</v>
      </c>
      <c r="J1624" s="129">
        <v>123816</v>
      </c>
      <c r="K1624" s="201">
        <f t="shared" si="138"/>
        <v>495264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7"/>
        <v/>
      </c>
    </row>
    <row r="1625" spans="1:28" ht="15.75" hidden="1" customHeight="1">
      <c r="A1625" s="304" t="str">
        <f>IF(B1625&lt;&gt;"",IF(AND(B1625&gt;=_TM1,B1625&lt;=_TM2,OR(TH!L1625="1111",TH!M1625="1111")),TH!D1625,""),"")</f>
        <v/>
      </c>
      <c r="B1625" s="11">
        <f t="shared" ref="B1625:B1688" si="139">IF(C1625&lt;&gt;"",MONTH(C1625),"")</f>
        <v>6</v>
      </c>
      <c r="C1625" s="111">
        <f t="shared" ref="C1625:C1688" si="140">E1625</f>
        <v>42551</v>
      </c>
      <c r="D1625" s="111" t="s">
        <v>1714</v>
      </c>
      <c r="E1625" s="273">
        <v>42551</v>
      </c>
      <c r="F1625" s="274" t="s">
        <v>686</v>
      </c>
      <c r="G1625" s="310" t="s">
        <v>673</v>
      </c>
      <c r="H1625" s="113" t="s">
        <v>547</v>
      </c>
      <c r="I1625" s="129">
        <v>16</v>
      </c>
      <c r="J1625" s="129">
        <v>149566</v>
      </c>
      <c r="K1625" s="201">
        <f t="shared" si="138"/>
        <v>2393056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7"/>
        <v/>
      </c>
    </row>
    <row r="1626" spans="1:28" ht="15.75" hidden="1" customHeight="1">
      <c r="A1626" s="304" t="str">
        <f>IF(B1626&lt;&gt;"",IF(AND(B1626&gt;=_TM1,B1626&lt;=_TM2,OR(TH!L1626="1111",TH!M1626="1111")),TH!D1626,""),"")</f>
        <v/>
      </c>
      <c r="B1626" s="11">
        <f t="shared" si="139"/>
        <v>6</v>
      </c>
      <c r="C1626" s="111">
        <f t="shared" si="140"/>
        <v>42551</v>
      </c>
      <c r="D1626" s="111" t="s">
        <v>1714</v>
      </c>
      <c r="E1626" s="273">
        <v>42551</v>
      </c>
      <c r="F1626" s="271" t="s">
        <v>397</v>
      </c>
      <c r="G1626" s="310" t="s">
        <v>673</v>
      </c>
      <c r="H1626" s="113" t="s">
        <v>547</v>
      </c>
      <c r="I1626" s="131">
        <v>8</v>
      </c>
      <c r="J1626" s="131">
        <v>46634</v>
      </c>
      <c r="K1626" s="201">
        <f t="shared" si="138"/>
        <v>373072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7"/>
        <v/>
      </c>
    </row>
    <row r="1627" spans="1:28" ht="15.75" hidden="1" customHeight="1">
      <c r="A1627" s="304" t="str">
        <f>IF(B1627&lt;&gt;"",IF(AND(B1627&gt;=_TM1,B1627&lt;=_TM2,OR(TH!L1627="1111",TH!M1627="1111")),TH!D1627,""),"")</f>
        <v/>
      </c>
      <c r="B1627" s="11">
        <f t="shared" si="139"/>
        <v>6</v>
      </c>
      <c r="C1627" s="111">
        <f t="shared" si="140"/>
        <v>42551</v>
      </c>
      <c r="D1627" s="111" t="s">
        <v>1714</v>
      </c>
      <c r="E1627" s="273">
        <v>42551</v>
      </c>
      <c r="F1627" s="274" t="s">
        <v>689</v>
      </c>
      <c r="G1627" s="310" t="s">
        <v>673</v>
      </c>
      <c r="H1627" s="113" t="s">
        <v>547</v>
      </c>
      <c r="I1627" s="129">
        <v>6</v>
      </c>
      <c r="J1627" s="129">
        <v>102547</v>
      </c>
      <c r="K1627" s="201">
        <f t="shared" si="138"/>
        <v>615282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7"/>
        <v/>
      </c>
    </row>
    <row r="1628" spans="1:28" ht="15.75" hidden="1" customHeight="1">
      <c r="A1628" s="304" t="str">
        <f>IF(B1628&lt;&gt;"",IF(AND(B1628&gt;=_TM1,B1628&lt;=_TM2,OR(TH!L1628="1111",TH!M1628="1111")),TH!D1628,""),"")</f>
        <v/>
      </c>
      <c r="B1628" s="11">
        <f t="shared" si="139"/>
        <v>6</v>
      </c>
      <c r="C1628" s="111">
        <f t="shared" si="140"/>
        <v>42551</v>
      </c>
      <c r="D1628" s="111" t="s">
        <v>1715</v>
      </c>
      <c r="E1628" s="273">
        <v>42551</v>
      </c>
      <c r="F1628" s="274" t="s">
        <v>692</v>
      </c>
      <c r="G1628" s="310" t="s">
        <v>673</v>
      </c>
      <c r="H1628" s="113" t="s">
        <v>547</v>
      </c>
      <c r="I1628" s="129">
        <v>3</v>
      </c>
      <c r="J1628" s="129">
        <v>185632</v>
      </c>
      <c r="K1628" s="201">
        <f t="shared" si="138"/>
        <v>556896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7"/>
        <v/>
      </c>
    </row>
    <row r="1629" spans="1:28" ht="15.75" hidden="1" customHeight="1">
      <c r="A1629" s="304" t="str">
        <f>IF(B1629&lt;&gt;"",IF(AND(B1629&gt;=_TM1,B1629&lt;=_TM2,OR(TH!L1629="1111",TH!M1629="1111")),TH!D1629,""),"")</f>
        <v/>
      </c>
      <c r="B1629" s="11">
        <f t="shared" si="139"/>
        <v>6</v>
      </c>
      <c r="C1629" s="111">
        <f t="shared" si="140"/>
        <v>42551</v>
      </c>
      <c r="D1629" s="111" t="s">
        <v>1715</v>
      </c>
      <c r="E1629" s="273">
        <v>42551</v>
      </c>
      <c r="F1629" s="271" t="s">
        <v>691</v>
      </c>
      <c r="G1629" s="310" t="s">
        <v>673</v>
      </c>
      <c r="H1629" s="113" t="s">
        <v>547</v>
      </c>
      <c r="I1629" s="129">
        <v>16</v>
      </c>
      <c r="J1629" s="129">
        <v>111703</v>
      </c>
      <c r="K1629" s="201">
        <f t="shared" si="138"/>
        <v>1787248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7"/>
        <v/>
      </c>
      <c r="AB1629" s="198"/>
    </row>
    <row r="1630" spans="1:28" ht="15.75" hidden="1" customHeight="1">
      <c r="A1630" s="304" t="str">
        <f>IF(B1630&lt;&gt;"",IF(AND(B1630&gt;=_TM1,B1630&lt;=_TM2,OR(TH!L1630="1111",TH!M1630="1111")),TH!D1630,""),"")</f>
        <v/>
      </c>
      <c r="B1630" s="11">
        <f t="shared" si="139"/>
        <v>6</v>
      </c>
      <c r="C1630" s="111">
        <f t="shared" si="140"/>
        <v>42551</v>
      </c>
      <c r="D1630" s="111" t="s">
        <v>1715</v>
      </c>
      <c r="E1630" s="273">
        <v>42551</v>
      </c>
      <c r="F1630" s="271" t="s">
        <v>697</v>
      </c>
      <c r="G1630" s="310" t="s">
        <v>673</v>
      </c>
      <c r="H1630" s="113" t="s">
        <v>547</v>
      </c>
      <c r="I1630" s="269">
        <v>10</v>
      </c>
      <c r="J1630" s="131">
        <v>70409</v>
      </c>
      <c r="K1630" s="201">
        <f t="shared" si="138"/>
        <v>704090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7"/>
        <v/>
      </c>
    </row>
    <row r="1631" spans="1:28" ht="15.75" hidden="1" customHeight="1">
      <c r="A1631" s="304" t="str">
        <f>IF(B1631&lt;&gt;"",IF(AND(B1631&gt;=_TM1,B1631&lt;=_TM2,OR(TH!L1631="1111",TH!M1631="1111")),TH!D1631,""),"")</f>
        <v/>
      </c>
      <c r="B1631" s="11">
        <f t="shared" si="139"/>
        <v>6</v>
      </c>
      <c r="C1631" s="111">
        <f t="shared" si="140"/>
        <v>42551</v>
      </c>
      <c r="D1631" s="111" t="s">
        <v>1715</v>
      </c>
      <c r="E1631" s="273">
        <v>42551</v>
      </c>
      <c r="F1631" s="274" t="s">
        <v>676</v>
      </c>
      <c r="G1631" s="310" t="s">
        <v>673</v>
      </c>
      <c r="H1631" s="113" t="s">
        <v>547</v>
      </c>
      <c r="I1631" s="129">
        <v>24</v>
      </c>
      <c r="J1631" s="129">
        <v>7963</v>
      </c>
      <c r="K1631" s="201">
        <f t="shared" si="138"/>
        <v>191112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7"/>
        <v/>
      </c>
    </row>
    <row r="1632" spans="1:28" ht="15.75" hidden="1" customHeight="1">
      <c r="A1632" s="304" t="str">
        <f>IF(B1632&lt;&gt;"",IF(AND(B1632&gt;=_TM1,B1632&lt;=_TM2,OR(TH!L1632="1111",TH!M1632="1111")),TH!D1632,""),"")</f>
        <v/>
      </c>
      <c r="B1632" s="11">
        <f t="shared" si="139"/>
        <v>6</v>
      </c>
      <c r="C1632" s="111">
        <f t="shared" si="140"/>
        <v>42551</v>
      </c>
      <c r="D1632" s="111" t="s">
        <v>1715</v>
      </c>
      <c r="E1632" s="273">
        <v>42551</v>
      </c>
      <c r="F1632" s="274" t="s">
        <v>677</v>
      </c>
      <c r="G1632" s="310" t="s">
        <v>673</v>
      </c>
      <c r="H1632" s="113" t="s">
        <v>547</v>
      </c>
      <c r="I1632" s="129">
        <v>18</v>
      </c>
      <c r="J1632" s="129">
        <v>11846</v>
      </c>
      <c r="K1632" s="201">
        <f t="shared" si="138"/>
        <v>213228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7"/>
        <v/>
      </c>
    </row>
    <row r="1633" spans="1:30" ht="15.75" hidden="1" customHeight="1">
      <c r="A1633" s="304" t="str">
        <f>IF(B1633&lt;&gt;"",IF(AND(B1633&gt;=_TM1,B1633&lt;=_TM2,OR(TH!L1633="1111",TH!M1633="1111")),TH!D1633,""),"")</f>
        <v/>
      </c>
      <c r="B1633" s="11">
        <f t="shared" si="139"/>
        <v>6</v>
      </c>
      <c r="C1633" s="111">
        <f t="shared" si="140"/>
        <v>42551</v>
      </c>
      <c r="D1633" s="111" t="s">
        <v>1715</v>
      </c>
      <c r="E1633" s="273">
        <v>42551</v>
      </c>
      <c r="F1633" s="274" t="s">
        <v>568</v>
      </c>
      <c r="G1633" s="310" t="s">
        <v>673</v>
      </c>
      <c r="H1633" s="113" t="s">
        <v>547</v>
      </c>
      <c r="I1633" s="129">
        <v>24</v>
      </c>
      <c r="J1633" s="129">
        <v>14722</v>
      </c>
      <c r="K1633" s="201">
        <f t="shared" si="138"/>
        <v>353328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7"/>
        <v/>
      </c>
    </row>
    <row r="1634" spans="1:30" ht="15.75" hidden="1" customHeight="1">
      <c r="A1634" s="304" t="str">
        <f>IF(B1634&lt;&gt;"",IF(AND(B1634&gt;=_TM1,B1634&lt;=_TM2,OR(TH!L1634="1111",TH!M1634="1111")),TH!D1634,""),"")</f>
        <v/>
      </c>
      <c r="B1634" s="11">
        <f t="shared" si="139"/>
        <v>6</v>
      </c>
      <c r="C1634" s="111">
        <f t="shared" si="140"/>
        <v>42551</v>
      </c>
      <c r="D1634" s="111" t="s">
        <v>1715</v>
      </c>
      <c r="E1634" s="273">
        <v>42551</v>
      </c>
      <c r="F1634" s="274" t="s">
        <v>679</v>
      </c>
      <c r="G1634" s="310" t="s">
        <v>673</v>
      </c>
      <c r="H1634" s="113" t="s">
        <v>547</v>
      </c>
      <c r="I1634" s="129">
        <v>16</v>
      </c>
      <c r="J1634" s="129">
        <v>32558</v>
      </c>
      <c r="K1634" s="201">
        <f t="shared" si="138"/>
        <v>520928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7"/>
        <v/>
      </c>
    </row>
    <row r="1635" spans="1:30" ht="15.75" hidden="1" customHeight="1">
      <c r="A1635" s="304" t="str">
        <f>IF(B1635&lt;&gt;"",IF(AND(B1635&gt;=_TM1,B1635&lt;=_TM2,OR(TH!L1635="1111",TH!M1635="1111")),TH!D1635,""),"")</f>
        <v/>
      </c>
      <c r="B1635" s="11">
        <f t="shared" si="139"/>
        <v>6</v>
      </c>
      <c r="C1635" s="111">
        <f t="shared" si="140"/>
        <v>42551</v>
      </c>
      <c r="D1635" s="111" t="s">
        <v>1715</v>
      </c>
      <c r="E1635" s="273">
        <v>42551</v>
      </c>
      <c r="F1635" s="274" t="s">
        <v>396</v>
      </c>
      <c r="G1635" s="310" t="s">
        <v>673</v>
      </c>
      <c r="H1635" s="113" t="s">
        <v>547</v>
      </c>
      <c r="I1635" s="129">
        <v>254</v>
      </c>
      <c r="J1635" s="129">
        <v>17602</v>
      </c>
      <c r="K1635" s="201">
        <f t="shared" si="138"/>
        <v>4470908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si="137"/>
        <v/>
      </c>
    </row>
    <row r="1636" spans="1:30" ht="15.75" hidden="1" customHeight="1">
      <c r="A1636" s="304" t="str">
        <f>IF(B1636&lt;&gt;"",IF(AND(B1636&gt;=_TM1,B1636&lt;=_TM2,OR(TH!L1636="1111",TH!M1636="1111")),TH!D1636,""),"")</f>
        <v/>
      </c>
      <c r="B1636" s="11">
        <f t="shared" si="139"/>
        <v>6</v>
      </c>
      <c r="C1636" s="111">
        <f t="shared" si="140"/>
        <v>42551</v>
      </c>
      <c r="D1636" s="111" t="s">
        <v>1715</v>
      </c>
      <c r="E1636" s="273">
        <v>42551</v>
      </c>
      <c r="F1636" s="274" t="s">
        <v>681</v>
      </c>
      <c r="G1636" s="310" t="s">
        <v>673</v>
      </c>
      <c r="H1636" s="113" t="s">
        <v>547</v>
      </c>
      <c r="I1636" s="129">
        <v>20</v>
      </c>
      <c r="J1636" s="129">
        <v>16855</v>
      </c>
      <c r="K1636" s="201">
        <f t="shared" si="138"/>
        <v>337100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ref="AA1636:AA1667" si="141">IF(VLOOKUP(H1636,DS_131,1,0)=H1636,"","x")</f>
        <v/>
      </c>
    </row>
    <row r="1637" spans="1:30" ht="15.75" hidden="1" customHeight="1">
      <c r="A1637" s="304" t="str">
        <f>IF(B1637&lt;&gt;"",IF(AND(B1637&gt;=_TM1,B1637&lt;=_TM2,OR(TH!L1637="1111",TH!M1637="1111")),TH!D1637,""),"")</f>
        <v/>
      </c>
      <c r="B1637" s="11">
        <f t="shared" si="139"/>
        <v>6</v>
      </c>
      <c r="C1637" s="111">
        <f t="shared" si="140"/>
        <v>42551</v>
      </c>
      <c r="D1637" s="111" t="s">
        <v>1715</v>
      </c>
      <c r="E1637" s="273">
        <v>42551</v>
      </c>
      <c r="F1637" s="274" t="s">
        <v>580</v>
      </c>
      <c r="G1637" s="310" t="s">
        <v>673</v>
      </c>
      <c r="H1637" s="113" t="s">
        <v>547</v>
      </c>
      <c r="I1637" s="129">
        <v>54</v>
      </c>
      <c r="J1637" s="129">
        <v>18260</v>
      </c>
      <c r="K1637" s="201">
        <f t="shared" si="138"/>
        <v>986040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41"/>
        <v/>
      </c>
    </row>
    <row r="1638" spans="1:30" ht="15.75" hidden="1" customHeight="1">
      <c r="A1638" s="304" t="str">
        <f>IF(B1638&lt;&gt;"",IF(AND(B1638&gt;=_TM1,B1638&lt;=_TM2,OR(TH!L1638="1111",TH!M1638="1111")),TH!D1638,""),"")</f>
        <v/>
      </c>
      <c r="B1638" s="11">
        <f t="shared" si="139"/>
        <v>6</v>
      </c>
      <c r="C1638" s="111">
        <f t="shared" si="140"/>
        <v>42551</v>
      </c>
      <c r="D1638" s="111" t="s">
        <v>1715</v>
      </c>
      <c r="E1638" s="273">
        <v>42551</v>
      </c>
      <c r="F1638" s="271" t="s">
        <v>382</v>
      </c>
      <c r="G1638" s="310" t="s">
        <v>673</v>
      </c>
      <c r="H1638" s="113" t="s">
        <v>547</v>
      </c>
      <c r="I1638" s="129">
        <v>48</v>
      </c>
      <c r="J1638" s="129">
        <v>30278</v>
      </c>
      <c r="K1638" s="201">
        <f t="shared" si="138"/>
        <v>1453344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41"/>
        <v/>
      </c>
    </row>
    <row r="1639" spans="1:30" ht="15.75" hidden="1" customHeight="1">
      <c r="A1639" s="304" t="str">
        <f>IF(B1639&lt;&gt;"",IF(AND(B1639&gt;=_TM1,B1639&lt;=_TM2,OR(TH!L1639="1111",TH!M1639="1111")),TH!D1639,""),"")</f>
        <v/>
      </c>
      <c r="B1639" s="11">
        <f t="shared" si="139"/>
        <v>6</v>
      </c>
      <c r="C1639" s="111">
        <f t="shared" si="140"/>
        <v>42551</v>
      </c>
      <c r="D1639" s="111" t="s">
        <v>1715</v>
      </c>
      <c r="E1639" s="273">
        <v>42551</v>
      </c>
      <c r="F1639" s="110" t="s">
        <v>680</v>
      </c>
      <c r="G1639" s="310" t="s">
        <v>673</v>
      </c>
      <c r="H1639" s="113" t="s">
        <v>547</v>
      </c>
      <c r="I1639" s="129">
        <v>5</v>
      </c>
      <c r="J1639" s="129">
        <v>42529</v>
      </c>
      <c r="K1639" s="201">
        <f t="shared" si="138"/>
        <v>212645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41"/>
        <v/>
      </c>
      <c r="AD1639" s="323"/>
    </row>
    <row r="1640" spans="1:30" ht="15.75" hidden="1" customHeight="1">
      <c r="A1640" s="304" t="str">
        <f>IF(B1640&lt;&gt;"",IF(AND(B1640&gt;=_TM1,B1640&lt;=_TM2,OR(TH!L1640="1111",TH!M1640="1111")),TH!D1640,""),"")</f>
        <v/>
      </c>
      <c r="B1640" s="11">
        <f t="shared" si="139"/>
        <v>6</v>
      </c>
      <c r="C1640" s="111">
        <f t="shared" si="140"/>
        <v>42551</v>
      </c>
      <c r="D1640" s="111" t="s">
        <v>1716</v>
      </c>
      <c r="E1640" s="273">
        <v>42551</v>
      </c>
      <c r="F1640" s="110" t="s">
        <v>569</v>
      </c>
      <c r="G1640" s="310" t="s">
        <v>673</v>
      </c>
      <c r="H1640" s="113" t="s">
        <v>547</v>
      </c>
      <c r="I1640" s="129">
        <v>36</v>
      </c>
      <c r="J1640" s="129">
        <v>20772</v>
      </c>
      <c r="K1640" s="201">
        <f t="shared" si="138"/>
        <v>747792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41"/>
        <v/>
      </c>
      <c r="AD1640" s="323"/>
    </row>
    <row r="1641" spans="1:30" ht="15.75" hidden="1" customHeight="1">
      <c r="A1641" s="304" t="str">
        <f>IF(B1641&lt;&gt;"",IF(AND(B1641&gt;=_TM1,B1641&lt;=_TM2,OR(TH!L1641="1111",TH!M1641="1111")),TH!D1641,""),"")</f>
        <v/>
      </c>
      <c r="B1641" s="11">
        <f t="shared" si="139"/>
        <v>6</v>
      </c>
      <c r="C1641" s="111">
        <f t="shared" si="140"/>
        <v>42551</v>
      </c>
      <c r="D1641" s="111" t="s">
        <v>1716</v>
      </c>
      <c r="E1641" s="273">
        <v>42551</v>
      </c>
      <c r="F1641" s="110" t="s">
        <v>683</v>
      </c>
      <c r="G1641" s="310" t="s">
        <v>673</v>
      </c>
      <c r="H1641" s="113" t="s">
        <v>547</v>
      </c>
      <c r="I1641" s="129">
        <v>24</v>
      </c>
      <c r="J1641" s="129">
        <v>21214</v>
      </c>
      <c r="K1641" s="201">
        <f t="shared" si="138"/>
        <v>509136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41"/>
        <v/>
      </c>
      <c r="AD1641" s="323"/>
    </row>
    <row r="1642" spans="1:30" ht="15.75" hidden="1" customHeight="1">
      <c r="A1642" s="304" t="str">
        <f>IF(B1642&lt;&gt;"",IF(AND(B1642&gt;=_TM1,B1642&lt;=_TM2,OR(TH!L1642="1111",TH!M1642="1111")),TH!D1642,""),"")</f>
        <v/>
      </c>
      <c r="B1642" s="11">
        <f t="shared" si="139"/>
        <v>6</v>
      </c>
      <c r="C1642" s="111">
        <f t="shared" si="140"/>
        <v>42551</v>
      </c>
      <c r="D1642" s="111" t="s">
        <v>1716</v>
      </c>
      <c r="E1642" s="273">
        <v>42551</v>
      </c>
      <c r="F1642" s="274" t="s">
        <v>674</v>
      </c>
      <c r="G1642" s="310" t="s">
        <v>673</v>
      </c>
      <c r="H1642" s="113" t="s">
        <v>547</v>
      </c>
      <c r="I1642" s="129">
        <v>24</v>
      </c>
      <c r="J1642" s="129">
        <v>21476</v>
      </c>
      <c r="K1642" s="201">
        <f t="shared" si="138"/>
        <v>515424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41"/>
        <v/>
      </c>
      <c r="AD1642" s="323"/>
    </row>
    <row r="1643" spans="1:30" ht="15.75" hidden="1" customHeight="1">
      <c r="A1643" s="304" t="str">
        <f>IF(B1643&lt;&gt;"",IF(AND(B1643&gt;=_TM1,B1643&lt;=_TM2,OR(TH!L1643="1111",TH!M1643="1111")),TH!D1643,""),"")</f>
        <v/>
      </c>
      <c r="B1643" s="11">
        <f t="shared" si="139"/>
        <v>6</v>
      </c>
      <c r="C1643" s="111">
        <f t="shared" si="140"/>
        <v>42551</v>
      </c>
      <c r="D1643" s="111" t="s">
        <v>1716</v>
      </c>
      <c r="E1643" s="273">
        <v>42551</v>
      </c>
      <c r="F1643" s="110" t="s">
        <v>423</v>
      </c>
      <c r="G1643" s="310" t="s">
        <v>673</v>
      </c>
      <c r="H1643" s="113" t="s">
        <v>547</v>
      </c>
      <c r="I1643" s="129">
        <v>84</v>
      </c>
      <c r="J1643" s="129">
        <v>34580</v>
      </c>
      <c r="K1643" s="201">
        <f t="shared" si="138"/>
        <v>2904720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41"/>
        <v/>
      </c>
    </row>
    <row r="1644" spans="1:30" ht="15.75" hidden="1" customHeight="1">
      <c r="A1644" s="304" t="str">
        <f>IF(B1644&lt;&gt;"",IF(AND(B1644&gt;=_TM1,B1644&lt;=_TM2,OR(TH!L1644="1111",TH!M1644="1111")),TH!D1644,""),"")</f>
        <v/>
      </c>
      <c r="B1644" s="11">
        <f t="shared" si="139"/>
        <v>6</v>
      </c>
      <c r="C1644" s="111">
        <f t="shared" si="140"/>
        <v>42551</v>
      </c>
      <c r="D1644" s="111" t="s">
        <v>1716</v>
      </c>
      <c r="E1644" s="273">
        <v>42551</v>
      </c>
      <c r="F1644" s="110" t="s">
        <v>675</v>
      </c>
      <c r="G1644" s="310" t="s">
        <v>673</v>
      </c>
      <c r="H1644" s="113" t="s">
        <v>547</v>
      </c>
      <c r="I1644" s="129">
        <v>36</v>
      </c>
      <c r="J1644" s="129">
        <v>32513</v>
      </c>
      <c r="K1644" s="201">
        <f t="shared" si="138"/>
        <v>1170468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41"/>
        <v/>
      </c>
    </row>
    <row r="1645" spans="1:30" ht="15.75" hidden="1" customHeight="1">
      <c r="A1645" s="304" t="str">
        <f>IF(B1645&lt;&gt;"",IF(AND(B1645&gt;=_TM1,B1645&lt;=_TM2,OR(TH!L1645="1111",TH!M1645="1111")),TH!D1645,""),"")</f>
        <v/>
      </c>
      <c r="B1645" s="11">
        <f t="shared" si="139"/>
        <v>6</v>
      </c>
      <c r="C1645" s="111">
        <f t="shared" si="140"/>
        <v>42551</v>
      </c>
      <c r="D1645" s="111" t="s">
        <v>1716</v>
      </c>
      <c r="E1645" s="273">
        <v>42551</v>
      </c>
      <c r="F1645" s="271" t="s">
        <v>693</v>
      </c>
      <c r="G1645" s="310" t="s">
        <v>673</v>
      </c>
      <c r="H1645" s="113" t="s">
        <v>547</v>
      </c>
      <c r="I1645" s="129">
        <v>20</v>
      </c>
      <c r="J1645" s="129">
        <v>37611</v>
      </c>
      <c r="K1645" s="201">
        <f t="shared" si="138"/>
        <v>752220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41"/>
        <v/>
      </c>
      <c r="AB1645" s="227"/>
      <c r="AC1645" s="227"/>
    </row>
    <row r="1646" spans="1:30" ht="15.75" hidden="1" customHeight="1">
      <c r="A1646" s="304" t="str">
        <f>IF(B1646&lt;&gt;"",IF(AND(B1646&gt;=_TM1,B1646&lt;=_TM2,OR(TH!L1646="1111",TH!M1646="1111")),TH!D1646,""),"")</f>
        <v/>
      </c>
      <c r="B1646" s="11">
        <f t="shared" si="139"/>
        <v>6</v>
      </c>
      <c r="C1646" s="111">
        <f t="shared" si="140"/>
        <v>42551</v>
      </c>
      <c r="D1646" s="111" t="s">
        <v>1716</v>
      </c>
      <c r="E1646" s="273">
        <v>42551</v>
      </c>
      <c r="F1646" s="271" t="s">
        <v>573</v>
      </c>
      <c r="G1646" s="310" t="s">
        <v>673</v>
      </c>
      <c r="H1646" s="113" t="s">
        <v>547</v>
      </c>
      <c r="I1646" s="129">
        <v>20</v>
      </c>
      <c r="J1646" s="129">
        <v>37935</v>
      </c>
      <c r="K1646" s="201">
        <f t="shared" si="138"/>
        <v>758700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41"/>
        <v/>
      </c>
    </row>
    <row r="1647" spans="1:30" ht="15.75" hidden="1" customHeight="1">
      <c r="A1647" s="304" t="str">
        <f>IF(B1647&lt;&gt;"",IF(AND(B1647&gt;=_TM1,B1647&lt;=_TM2,OR(TH!L1647="1111",TH!M1647="1111")),TH!D1647,""),"")</f>
        <v/>
      </c>
      <c r="B1647" s="11">
        <f t="shared" si="139"/>
        <v>6</v>
      </c>
      <c r="C1647" s="111">
        <f t="shared" si="140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36</v>
      </c>
      <c r="J1647" s="129">
        <v>38627</v>
      </c>
      <c r="K1647" s="201">
        <f t="shared" si="138"/>
        <v>1390572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41"/>
        <v/>
      </c>
      <c r="AB1647" s="198"/>
    </row>
    <row r="1648" spans="1:30" ht="15.75" hidden="1" customHeight="1">
      <c r="A1648" s="304" t="str">
        <f>IF(B1648&lt;&gt;"",IF(AND(B1648&gt;=_TM1,B1648&lt;=_TM2,OR(TH!L1648="1111",TH!M1648="1111")),TH!D1648,""),"")</f>
        <v/>
      </c>
      <c r="B1648" s="11">
        <f t="shared" si="139"/>
        <v>6</v>
      </c>
      <c r="C1648" s="111">
        <f t="shared" si="140"/>
        <v>42551</v>
      </c>
      <c r="D1648" s="111" t="s">
        <v>1716</v>
      </c>
      <c r="E1648" s="273">
        <v>42551</v>
      </c>
      <c r="F1648" s="112" t="s">
        <v>694</v>
      </c>
      <c r="G1648" s="310" t="s">
        <v>673</v>
      </c>
      <c r="H1648" s="113" t="s">
        <v>547</v>
      </c>
      <c r="I1648" s="129">
        <v>50</v>
      </c>
      <c r="J1648" s="129">
        <v>38521</v>
      </c>
      <c r="K1648" s="201">
        <f t="shared" ref="K1648:K1679" si="142">ROUND(I1648*J1648,0)</f>
        <v>1926050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41"/>
        <v/>
      </c>
      <c r="AB1648" s="198"/>
    </row>
    <row r="1649" spans="1:30" ht="15.75" hidden="1" customHeight="1">
      <c r="A1649" s="304" t="str">
        <f>IF(B1649&lt;&gt;"",IF(AND(B1649&gt;=_TM1,B1649&lt;=_TM2,OR(TH!L1649="1111",TH!M1649="1111")),TH!D1649,""),"")</f>
        <v/>
      </c>
      <c r="B1649" s="11">
        <f t="shared" si="139"/>
        <v>6</v>
      </c>
      <c r="C1649" s="111">
        <f t="shared" si="140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528</v>
      </c>
      <c r="J1649" s="129">
        <v>40546</v>
      </c>
      <c r="K1649" s="201">
        <f t="shared" si="142"/>
        <v>21408288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41"/>
        <v/>
      </c>
    </row>
    <row r="1650" spans="1:30" ht="15.75" hidden="1" customHeight="1">
      <c r="A1650" s="304" t="str">
        <f>IF(B1650&lt;&gt;"",IF(AND(B1650&gt;=_TM1,B1650&lt;=_TM2,OR(TH!L1650="1111",TH!M1650="1111")),TH!D1650,""),"")</f>
        <v/>
      </c>
      <c r="B1650" s="11">
        <f t="shared" si="139"/>
        <v>6</v>
      </c>
      <c r="C1650" s="111">
        <f t="shared" si="140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18</v>
      </c>
      <c r="J1650" s="129">
        <v>44814</v>
      </c>
      <c r="K1650" s="201">
        <f t="shared" si="142"/>
        <v>806652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41"/>
        <v/>
      </c>
      <c r="AB1650" s="198"/>
    </row>
    <row r="1651" spans="1:30" ht="15.75" hidden="1" customHeight="1">
      <c r="A1651" s="304" t="str">
        <f>IF(B1651&lt;&gt;"",IF(AND(B1651&gt;=_TM1,B1651&lt;=_TM2,OR(TH!L1651="1111",TH!M1651="1111")),TH!D1651,""),"")</f>
        <v/>
      </c>
      <c r="B1651" s="11">
        <f t="shared" si="139"/>
        <v>6</v>
      </c>
      <c r="C1651" s="111">
        <f t="shared" si="140"/>
        <v>42551</v>
      </c>
      <c r="D1651" s="111" t="s">
        <v>1716</v>
      </c>
      <c r="E1651" s="273">
        <v>42551</v>
      </c>
      <c r="F1651" s="110" t="s">
        <v>678</v>
      </c>
      <c r="G1651" s="310" t="s">
        <v>673</v>
      </c>
      <c r="H1651" s="113" t="s">
        <v>547</v>
      </c>
      <c r="I1651" s="129">
        <v>48</v>
      </c>
      <c r="J1651" s="129">
        <v>42669</v>
      </c>
      <c r="K1651" s="201">
        <f t="shared" si="142"/>
        <v>2048112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41"/>
        <v/>
      </c>
    </row>
    <row r="1652" spans="1:30" ht="15.75" hidden="1" customHeight="1">
      <c r="A1652" s="304" t="str">
        <f>IF(B1652&lt;&gt;"",IF(AND(B1652&gt;=_TM1,B1652&lt;=_TM2,OR(TH!L1652="1111",TH!M1652="1111")),TH!D1652,""),"")</f>
        <v/>
      </c>
      <c r="B1652" s="11">
        <f t="shared" si="139"/>
        <v>6</v>
      </c>
      <c r="C1652" s="111">
        <f t="shared" si="140"/>
        <v>42551</v>
      </c>
      <c r="D1652" s="111" t="s">
        <v>1717</v>
      </c>
      <c r="E1652" s="273">
        <v>42551</v>
      </c>
      <c r="F1652" s="110" t="s">
        <v>424</v>
      </c>
      <c r="G1652" s="310" t="s">
        <v>673</v>
      </c>
      <c r="H1652" s="113" t="s">
        <v>547</v>
      </c>
      <c r="I1652" s="129">
        <v>48</v>
      </c>
      <c r="J1652" s="129">
        <v>39125</v>
      </c>
      <c r="K1652" s="201">
        <f t="shared" si="142"/>
        <v>1878000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41"/>
        <v/>
      </c>
    </row>
    <row r="1653" spans="1:30" ht="15.75" hidden="1" customHeight="1">
      <c r="A1653" s="304" t="str">
        <f>IF(B1653&lt;&gt;"",IF(AND(B1653&gt;=_TM1,B1653&lt;=_TM2,OR(TH!L1653="1111",TH!M1653="1111")),TH!D1653,""),"")</f>
        <v/>
      </c>
      <c r="B1653" s="11">
        <f t="shared" si="139"/>
        <v>6</v>
      </c>
      <c r="C1653" s="111">
        <f t="shared" si="140"/>
        <v>42551</v>
      </c>
      <c r="D1653" s="111" t="s">
        <v>1717</v>
      </c>
      <c r="E1653" s="273">
        <v>42551</v>
      </c>
      <c r="F1653" s="110" t="s">
        <v>684</v>
      </c>
      <c r="G1653" s="310" t="s">
        <v>673</v>
      </c>
      <c r="H1653" s="113" t="s">
        <v>547</v>
      </c>
      <c r="I1653" s="129">
        <v>24</v>
      </c>
      <c r="J1653" s="129">
        <v>45309</v>
      </c>
      <c r="K1653" s="201">
        <f t="shared" si="142"/>
        <v>1087416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41"/>
        <v/>
      </c>
    </row>
    <row r="1654" spans="1:30" ht="15.75" hidden="1" customHeight="1">
      <c r="A1654" s="304" t="str">
        <f>IF(B1654&lt;&gt;"",IF(AND(B1654&gt;=_TM1,B1654&lt;=_TM2,OR(TH!L1654="1111",TH!M1654="1111")),TH!D1654,""),"")</f>
        <v/>
      </c>
      <c r="B1654" s="11">
        <f t="shared" si="139"/>
        <v>6</v>
      </c>
      <c r="C1654" s="111">
        <f t="shared" si="140"/>
        <v>42551</v>
      </c>
      <c r="D1654" s="111" t="s">
        <v>1717</v>
      </c>
      <c r="E1654" s="273">
        <v>42551</v>
      </c>
      <c r="F1654" s="110" t="s">
        <v>690</v>
      </c>
      <c r="G1654" s="310" t="s">
        <v>673</v>
      </c>
      <c r="H1654" s="113" t="s">
        <v>547</v>
      </c>
      <c r="I1654" s="129">
        <v>24</v>
      </c>
      <c r="J1654" s="129">
        <v>47028</v>
      </c>
      <c r="K1654" s="201">
        <f t="shared" si="142"/>
        <v>1128672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41"/>
        <v/>
      </c>
    </row>
    <row r="1655" spans="1:30" ht="15.75" hidden="1" customHeight="1">
      <c r="A1655" s="304" t="str">
        <f>IF(B1655&lt;&gt;"",IF(AND(B1655&gt;=_TM1,B1655&lt;=_TM2,OR(TH!L1655="1111",TH!M1655="1111")),TH!D1655,""),"")</f>
        <v/>
      </c>
      <c r="B1655" s="11">
        <f t="shared" si="139"/>
        <v>6</v>
      </c>
      <c r="C1655" s="111">
        <f t="shared" si="140"/>
        <v>42551</v>
      </c>
      <c r="D1655" s="111" t="s">
        <v>1717</v>
      </c>
      <c r="E1655" s="273">
        <v>42551</v>
      </c>
      <c r="F1655" s="112" t="s">
        <v>701</v>
      </c>
      <c r="G1655" s="310" t="s">
        <v>673</v>
      </c>
      <c r="H1655" s="113" t="s">
        <v>547</v>
      </c>
      <c r="I1655" s="129">
        <v>40</v>
      </c>
      <c r="J1655" s="129">
        <v>22494</v>
      </c>
      <c r="K1655" s="201">
        <f t="shared" si="142"/>
        <v>899760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41"/>
        <v/>
      </c>
    </row>
    <row r="1656" spans="1:30" ht="15.75" hidden="1" customHeight="1">
      <c r="A1656" s="304" t="str">
        <f>IF(B1656&lt;&gt;"",IF(AND(B1656&gt;=_TM1,B1656&lt;=_TM2,OR(TH!L1656="1111",TH!M1656="1111")),TH!D1656,""),"")</f>
        <v/>
      </c>
      <c r="B1656" s="11">
        <f t="shared" si="139"/>
        <v>6</v>
      </c>
      <c r="C1656" s="111">
        <f t="shared" si="140"/>
        <v>42551</v>
      </c>
      <c r="D1656" s="111" t="s">
        <v>1717</v>
      </c>
      <c r="E1656" s="273">
        <v>42551</v>
      </c>
      <c r="F1656" s="110" t="s">
        <v>374</v>
      </c>
      <c r="G1656" s="310" t="s">
        <v>673</v>
      </c>
      <c r="H1656" s="113" t="s">
        <v>547</v>
      </c>
      <c r="I1656" s="129">
        <v>10</v>
      </c>
      <c r="J1656" s="129">
        <v>42134</v>
      </c>
      <c r="K1656" s="201">
        <f t="shared" si="142"/>
        <v>421340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41"/>
        <v/>
      </c>
    </row>
    <row r="1657" spans="1:30" ht="15.75" hidden="1" customHeight="1">
      <c r="A1657" s="304" t="str">
        <f>IF(B1657&lt;&gt;"",IF(AND(B1657&gt;=_TM1,B1657&lt;=_TM2,OR(TH!L1657="1111",TH!M1657="1111")),TH!D1657,""),"")</f>
        <v/>
      </c>
      <c r="B1657" s="11">
        <f t="shared" si="139"/>
        <v>6</v>
      </c>
      <c r="C1657" s="111">
        <f t="shared" si="140"/>
        <v>42551</v>
      </c>
      <c r="D1657" s="111" t="s">
        <v>1717</v>
      </c>
      <c r="E1657" s="273">
        <v>42551</v>
      </c>
      <c r="F1657" s="110" t="s">
        <v>695</v>
      </c>
      <c r="G1657" s="310" t="s">
        <v>673</v>
      </c>
      <c r="H1657" s="113" t="s">
        <v>547</v>
      </c>
      <c r="I1657" s="129">
        <v>24</v>
      </c>
      <c r="J1657" s="129">
        <v>46805</v>
      </c>
      <c r="K1657" s="201">
        <f t="shared" si="142"/>
        <v>1123320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41"/>
        <v/>
      </c>
    </row>
    <row r="1658" spans="1:30" ht="15.75" hidden="1" customHeight="1">
      <c r="A1658" s="304" t="str">
        <f>IF(B1658&lt;&gt;"",IF(AND(B1658&gt;=_TM1,B1658&lt;=_TM2,OR(TH!L1658="1111",TH!M1658="1111")),TH!D1658,""),"")</f>
        <v/>
      </c>
      <c r="B1658" s="11">
        <f t="shared" si="139"/>
        <v>6</v>
      </c>
      <c r="C1658" s="111">
        <f t="shared" si="140"/>
        <v>42551</v>
      </c>
      <c r="D1658" s="111" t="s">
        <v>1717</v>
      </c>
      <c r="E1658" s="273">
        <v>42551</v>
      </c>
      <c r="F1658" s="110" t="s">
        <v>430</v>
      </c>
      <c r="G1658" s="310" t="s">
        <v>673</v>
      </c>
      <c r="H1658" s="113" t="s">
        <v>547</v>
      </c>
      <c r="I1658" s="129">
        <v>24</v>
      </c>
      <c r="J1658" s="129">
        <v>46759</v>
      </c>
      <c r="K1658" s="201">
        <f t="shared" si="142"/>
        <v>1122216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41"/>
        <v/>
      </c>
    </row>
    <row r="1659" spans="1:30" ht="15.75" hidden="1" customHeight="1">
      <c r="A1659" s="304" t="str">
        <f>IF(B1659&lt;&gt;"",IF(AND(B1659&gt;=_TM1,B1659&lt;=_TM2,OR(TH!L1659="1111",TH!M1659="1111")),TH!D1659,""),"")</f>
        <v/>
      </c>
      <c r="B1659" s="11">
        <f t="shared" si="139"/>
        <v>6</v>
      </c>
      <c r="C1659" s="111">
        <f t="shared" si="140"/>
        <v>42551</v>
      </c>
      <c r="D1659" s="111" t="s">
        <v>1717</v>
      </c>
      <c r="E1659" s="273">
        <v>42551</v>
      </c>
      <c r="F1659" s="15" t="s">
        <v>406</v>
      </c>
      <c r="G1659" s="310" t="s">
        <v>673</v>
      </c>
      <c r="H1659" s="113" t="s">
        <v>547</v>
      </c>
      <c r="I1659" s="129">
        <v>20</v>
      </c>
      <c r="J1659" s="129">
        <v>49208</v>
      </c>
      <c r="K1659" s="201">
        <f t="shared" si="142"/>
        <v>984160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41"/>
        <v/>
      </c>
    </row>
    <row r="1660" spans="1:30" ht="15.75" hidden="1" customHeight="1">
      <c r="A1660" s="304" t="str">
        <f>IF(B1660&lt;&gt;"",IF(AND(B1660&gt;=_TM1,B1660&lt;=_TM2,OR(TH!L1660="1111",TH!M1660="1111")),TH!D1660,""),"")</f>
        <v/>
      </c>
      <c r="B1660" s="11">
        <f t="shared" si="139"/>
        <v>6</v>
      </c>
      <c r="C1660" s="111">
        <f t="shared" si="140"/>
        <v>42551</v>
      </c>
      <c r="D1660" s="111" t="s">
        <v>1717</v>
      </c>
      <c r="E1660" s="273">
        <v>42551</v>
      </c>
      <c r="F1660" s="110" t="s">
        <v>682</v>
      </c>
      <c r="G1660" s="310" t="s">
        <v>673</v>
      </c>
      <c r="H1660" s="113" t="s">
        <v>547</v>
      </c>
      <c r="I1660" s="129">
        <v>70</v>
      </c>
      <c r="J1660" s="129">
        <v>48944</v>
      </c>
      <c r="K1660" s="201">
        <f t="shared" si="142"/>
        <v>3426080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41"/>
        <v/>
      </c>
      <c r="AB1660" s="198"/>
    </row>
    <row r="1661" spans="1:30" s="323" customFormat="1" ht="15.75" hidden="1" customHeight="1">
      <c r="A1661" s="304" t="str">
        <f>IF(B1661&lt;&gt;"",IF(AND(B1661&gt;=_TM1,B1661&lt;=_TM2,OR(TH!L1661="1111",TH!M1661="1111")),TH!D1661,""),"")</f>
        <v/>
      </c>
      <c r="B1661" s="11">
        <f t="shared" si="139"/>
        <v>6</v>
      </c>
      <c r="C1661" s="111">
        <f t="shared" si="140"/>
        <v>42551</v>
      </c>
      <c r="D1661" s="111" t="s">
        <v>1717</v>
      </c>
      <c r="E1661" s="273">
        <v>42551</v>
      </c>
      <c r="F1661" s="112" t="s">
        <v>682</v>
      </c>
      <c r="G1661" s="310" t="s">
        <v>673</v>
      </c>
      <c r="H1661" s="113" t="s">
        <v>547</v>
      </c>
      <c r="I1661" s="129">
        <v>100</v>
      </c>
      <c r="J1661" s="129">
        <v>49818</v>
      </c>
      <c r="K1661" s="201">
        <f t="shared" si="142"/>
        <v>4981800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41"/>
        <v/>
      </c>
      <c r="AB1661" s="198"/>
      <c r="AC1661" s="122"/>
      <c r="AD1661" s="122"/>
    </row>
    <row r="1662" spans="1:30" ht="15.75" hidden="1" customHeight="1">
      <c r="A1662" s="304" t="str">
        <f>IF(B1662&lt;&gt;"",IF(AND(B1662&gt;=_TM1,B1662&lt;=_TM2,OR(TH!L1662="1111",TH!M1662="1111")),TH!D1662,""),"")</f>
        <v/>
      </c>
      <c r="B1662" s="11">
        <f t="shared" si="139"/>
        <v>6</v>
      </c>
      <c r="C1662" s="111">
        <f t="shared" si="140"/>
        <v>42551</v>
      </c>
      <c r="D1662" s="111" t="s">
        <v>1717</v>
      </c>
      <c r="E1662" s="273">
        <v>42551</v>
      </c>
      <c r="F1662" s="112" t="s">
        <v>577</v>
      </c>
      <c r="G1662" s="310" t="s">
        <v>673</v>
      </c>
      <c r="H1662" s="113" t="s">
        <v>547</v>
      </c>
      <c r="I1662" s="129">
        <v>46</v>
      </c>
      <c r="J1662" s="129">
        <v>51129</v>
      </c>
      <c r="K1662" s="201">
        <f t="shared" si="142"/>
        <v>2351934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41"/>
        <v/>
      </c>
      <c r="AB1662" s="198"/>
    </row>
    <row r="1663" spans="1:30" ht="15.75" hidden="1" customHeight="1">
      <c r="A1663" s="304" t="str">
        <f>IF(B1663&lt;&gt;"",IF(AND(B1663&gt;=_TM1,B1663&lt;=_TM2,OR(TH!L1663="1111",TH!M1663="1111")),TH!D1663,""),"")</f>
        <v/>
      </c>
      <c r="B1663" s="11">
        <f t="shared" si="139"/>
        <v>6</v>
      </c>
      <c r="C1663" s="111">
        <f t="shared" si="140"/>
        <v>42551</v>
      </c>
      <c r="D1663" s="111" t="s">
        <v>1717</v>
      </c>
      <c r="E1663" s="273">
        <v>42551</v>
      </c>
      <c r="F1663" s="140" t="s">
        <v>574</v>
      </c>
      <c r="G1663" s="310" t="s">
        <v>673</v>
      </c>
      <c r="H1663" s="113" t="s">
        <v>547</v>
      </c>
      <c r="I1663" s="129">
        <v>12</v>
      </c>
      <c r="J1663" s="129">
        <v>65205</v>
      </c>
      <c r="K1663" s="201">
        <f t="shared" si="142"/>
        <v>782460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41"/>
        <v/>
      </c>
    </row>
    <row r="1664" spans="1:30" ht="15.75" hidden="1" customHeight="1">
      <c r="A1664" s="304" t="str">
        <f>IF(B1664&lt;&gt;"",IF(AND(B1664&gt;=_TM1,B1664&lt;=_TM2,OR(TH!L1664="1111",TH!M1664="1111")),TH!D1664,""),"")</f>
        <v/>
      </c>
      <c r="B1664" s="11">
        <f t="shared" si="139"/>
        <v>6</v>
      </c>
      <c r="C1664" s="111">
        <f t="shared" si="140"/>
        <v>42551</v>
      </c>
      <c r="D1664" s="111" t="s">
        <v>1718</v>
      </c>
      <c r="E1664" s="273">
        <v>42551</v>
      </c>
      <c r="F1664" s="112" t="s">
        <v>574</v>
      </c>
      <c r="G1664" s="310" t="s">
        <v>673</v>
      </c>
      <c r="H1664" s="113" t="s">
        <v>547</v>
      </c>
      <c r="I1664" s="129">
        <v>20</v>
      </c>
      <c r="J1664" s="129">
        <v>63004</v>
      </c>
      <c r="K1664" s="201">
        <f t="shared" si="142"/>
        <v>1260080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41"/>
        <v/>
      </c>
    </row>
    <row r="1665" spans="1:29" ht="15.75" hidden="1" customHeight="1">
      <c r="A1665" s="304" t="str">
        <f>IF(B1665&lt;&gt;"",IF(AND(B1665&gt;=_TM1,B1665&lt;=_TM2,OR(TH!L1665="1111",TH!M1665="1111")),TH!D1665,""),"")</f>
        <v/>
      </c>
      <c r="B1665" s="11">
        <f t="shared" si="139"/>
        <v>6</v>
      </c>
      <c r="C1665" s="111">
        <f t="shared" si="140"/>
        <v>42551</v>
      </c>
      <c r="D1665" s="111" t="s">
        <v>1718</v>
      </c>
      <c r="E1665" s="273">
        <v>42551</v>
      </c>
      <c r="F1665" s="112" t="s">
        <v>408</v>
      </c>
      <c r="G1665" s="310" t="s">
        <v>673</v>
      </c>
      <c r="H1665" s="113" t="s">
        <v>547</v>
      </c>
      <c r="I1665" s="129">
        <v>48</v>
      </c>
      <c r="J1665" s="129">
        <v>31624</v>
      </c>
      <c r="K1665" s="201">
        <f t="shared" si="142"/>
        <v>1517952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41"/>
        <v/>
      </c>
      <c r="AB1665" s="198"/>
    </row>
    <row r="1666" spans="1:29" ht="15.75" hidden="1" customHeight="1">
      <c r="A1666" s="304" t="str">
        <f>IF(B1666&lt;&gt;"",IF(AND(B1666&gt;=_TM1,B1666&lt;=_TM2,OR(TH!L1666="1111",TH!M1666="1111")),TH!D1666,""),"")</f>
        <v/>
      </c>
      <c r="B1666" s="11">
        <f t="shared" si="139"/>
        <v>6</v>
      </c>
      <c r="C1666" s="111">
        <f t="shared" si="140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32</v>
      </c>
      <c r="J1666" s="129">
        <v>50190</v>
      </c>
      <c r="K1666" s="201">
        <f t="shared" si="142"/>
        <v>1606080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41"/>
        <v/>
      </c>
    </row>
    <row r="1667" spans="1:29" ht="15.75" hidden="1" customHeight="1">
      <c r="A1667" s="304" t="str">
        <f>IF(B1667&lt;&gt;"",IF(AND(B1667&gt;=_TM1,B1667&lt;=_TM2,OR(TH!L1667="1111",TH!M1667="1111")),TH!D1667,""),"")</f>
        <v/>
      </c>
      <c r="B1667" s="11">
        <f t="shared" si="139"/>
        <v>6</v>
      </c>
      <c r="C1667" s="111">
        <f t="shared" si="140"/>
        <v>42551</v>
      </c>
      <c r="D1667" s="111" t="s">
        <v>1718</v>
      </c>
      <c r="E1667" s="273">
        <v>42551</v>
      </c>
      <c r="F1667" s="110" t="s">
        <v>364</v>
      </c>
      <c r="G1667" s="310" t="s">
        <v>673</v>
      </c>
      <c r="H1667" s="113" t="s">
        <v>547</v>
      </c>
      <c r="I1667" s="129">
        <v>4</v>
      </c>
      <c r="J1667" s="129">
        <v>55474</v>
      </c>
      <c r="K1667" s="201">
        <f t="shared" si="142"/>
        <v>221896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si="141"/>
        <v/>
      </c>
    </row>
    <row r="1668" spans="1:29" ht="15.75" hidden="1" customHeight="1">
      <c r="A1668" s="304" t="str">
        <f>IF(B1668&lt;&gt;"",IF(AND(B1668&gt;=_TM1,B1668&lt;=_TM2,OR(TH!L1668="1111",TH!M1668="1111")),TH!D1668,""),"")</f>
        <v/>
      </c>
      <c r="B1668" s="11">
        <f t="shared" si="139"/>
        <v>6</v>
      </c>
      <c r="C1668" s="111">
        <f t="shared" si="140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129">
        <v>4</v>
      </c>
      <c r="J1668" s="129">
        <v>82354</v>
      </c>
      <c r="K1668" s="201">
        <f t="shared" si="142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ref="AA1668:AA1685" si="143">IF(VLOOKUP(H1668,DS_131,1,0)=H1668,"","x")</f>
        <v/>
      </c>
    </row>
    <row r="1669" spans="1:29" ht="15.75" hidden="1" customHeight="1">
      <c r="A1669" s="304" t="str">
        <f>IF(B1669&lt;&gt;"",IF(AND(B1669&gt;=_TM1,B1669&lt;=_TM2,OR(TH!L1669="1111",TH!M1669="1111")),TH!D1669,""),"")</f>
        <v/>
      </c>
      <c r="B1669" s="11">
        <f t="shared" si="139"/>
        <v>6</v>
      </c>
      <c r="C1669" s="111">
        <f t="shared" si="140"/>
        <v>42551</v>
      </c>
      <c r="D1669" s="111" t="s">
        <v>1718</v>
      </c>
      <c r="E1669" s="273">
        <v>42551</v>
      </c>
      <c r="F1669" s="110" t="s">
        <v>386</v>
      </c>
      <c r="G1669" s="310" t="s">
        <v>673</v>
      </c>
      <c r="H1669" s="113" t="s">
        <v>547</v>
      </c>
      <c r="I1669" s="272">
        <v>4</v>
      </c>
      <c r="J1669" s="129">
        <v>82354</v>
      </c>
      <c r="K1669" s="201">
        <f t="shared" si="142"/>
        <v>329416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3"/>
        <v/>
      </c>
    </row>
    <row r="1670" spans="1:29" ht="15.75" hidden="1" customHeight="1">
      <c r="A1670" s="304" t="str">
        <f>IF(B1670&lt;&gt;"",IF(AND(B1670&gt;=_TM1,B1670&lt;=_TM2,OR(TH!L1670="1111",TH!M1670="1111")),TH!D1670,""),"")</f>
        <v/>
      </c>
      <c r="B1670" s="11">
        <f t="shared" si="139"/>
        <v>6</v>
      </c>
      <c r="C1670" s="111">
        <f t="shared" si="140"/>
        <v>42551</v>
      </c>
      <c r="D1670" s="111" t="s">
        <v>1718</v>
      </c>
      <c r="E1670" s="273">
        <v>42551</v>
      </c>
      <c r="F1670" s="140" t="s">
        <v>355</v>
      </c>
      <c r="G1670" s="310" t="s">
        <v>673</v>
      </c>
      <c r="H1670" s="113" t="s">
        <v>547</v>
      </c>
      <c r="I1670" s="130">
        <v>10</v>
      </c>
      <c r="J1670" s="130">
        <v>39249</v>
      </c>
      <c r="K1670" s="201">
        <f t="shared" si="142"/>
        <v>392490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3"/>
        <v/>
      </c>
    </row>
    <row r="1671" spans="1:29" ht="15.75" hidden="1" customHeight="1">
      <c r="A1671" s="304" t="str">
        <f>IF(B1671&lt;&gt;"",IF(AND(B1671&gt;=_TM1,B1671&lt;=_TM2,OR(TH!L1671="1111",TH!M1671="1111")),TH!D1671,""),"")</f>
        <v/>
      </c>
      <c r="B1671" s="11">
        <f t="shared" si="139"/>
        <v>6</v>
      </c>
      <c r="C1671" s="111">
        <f t="shared" si="140"/>
        <v>42551</v>
      </c>
      <c r="D1671" s="111" t="s">
        <v>1718</v>
      </c>
      <c r="E1671" s="273">
        <v>42551</v>
      </c>
      <c r="F1671" s="110" t="s">
        <v>687</v>
      </c>
      <c r="G1671" s="310" t="s">
        <v>673</v>
      </c>
      <c r="H1671" s="113" t="s">
        <v>547</v>
      </c>
      <c r="I1671" s="129">
        <v>4</v>
      </c>
      <c r="J1671" s="129">
        <v>79981</v>
      </c>
      <c r="K1671" s="201">
        <f t="shared" si="142"/>
        <v>319924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3"/>
        <v/>
      </c>
      <c r="AB1671" s="198"/>
    </row>
    <row r="1672" spans="1:29" ht="15.75" hidden="1" customHeight="1">
      <c r="A1672" s="304" t="str">
        <f>IF(B1672&lt;&gt;"",IF(AND(B1672&gt;=_TM1,B1672&lt;=_TM2,OR(TH!L1672="1111",TH!M1672="1111")),TH!D1672,""),"")</f>
        <v/>
      </c>
      <c r="B1672" s="11">
        <f t="shared" si="139"/>
        <v>6</v>
      </c>
      <c r="C1672" s="111">
        <f t="shared" si="140"/>
        <v>42551</v>
      </c>
      <c r="D1672" s="111" t="s">
        <v>1718</v>
      </c>
      <c r="E1672" s="273">
        <v>42551</v>
      </c>
      <c r="F1672" s="110" t="s">
        <v>752</v>
      </c>
      <c r="G1672" s="310" t="s">
        <v>673</v>
      </c>
      <c r="H1672" s="113" t="s">
        <v>547</v>
      </c>
      <c r="I1672" s="129">
        <v>7</v>
      </c>
      <c r="J1672" s="129">
        <v>49480</v>
      </c>
      <c r="K1672" s="201">
        <f t="shared" si="142"/>
        <v>346360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3"/>
        <v/>
      </c>
    </row>
    <row r="1673" spans="1:29" ht="15.75" hidden="1" customHeight="1">
      <c r="A1673" s="304" t="str">
        <f>IF(B1673&lt;&gt;"",IF(AND(B1673&gt;=_TM1,B1673&lt;=_TM2,OR(TH!L1673="1111",TH!M1673="1111")),TH!D1673,""),"")</f>
        <v/>
      </c>
      <c r="B1673" s="11">
        <f t="shared" si="139"/>
        <v>6</v>
      </c>
      <c r="C1673" s="111">
        <f t="shared" si="140"/>
        <v>42551</v>
      </c>
      <c r="D1673" s="111" t="s">
        <v>1718</v>
      </c>
      <c r="E1673" s="273">
        <v>42551</v>
      </c>
      <c r="F1673" s="110" t="s">
        <v>365</v>
      </c>
      <c r="G1673" s="310" t="s">
        <v>673</v>
      </c>
      <c r="H1673" s="113" t="s">
        <v>547</v>
      </c>
      <c r="I1673" s="129">
        <v>10</v>
      </c>
      <c r="J1673" s="129">
        <v>71350</v>
      </c>
      <c r="K1673" s="201">
        <f t="shared" si="142"/>
        <v>713500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3"/>
        <v/>
      </c>
    </row>
    <row r="1674" spans="1:29" ht="15.75" hidden="1" customHeight="1">
      <c r="A1674" s="304" t="str">
        <f>IF(B1674&lt;&gt;"",IF(AND(B1674&gt;=_TM1,B1674&lt;=_TM2,OR(TH!L1674="1111",TH!M1674="1111")),TH!D1674,""),"")</f>
        <v/>
      </c>
      <c r="B1674" s="11">
        <f t="shared" si="139"/>
        <v>6</v>
      </c>
      <c r="C1674" s="111">
        <f t="shared" si="140"/>
        <v>42551</v>
      </c>
      <c r="D1674" s="111" t="s">
        <v>1718</v>
      </c>
      <c r="E1674" s="273">
        <v>42551</v>
      </c>
      <c r="F1674" s="110" t="s">
        <v>348</v>
      </c>
      <c r="G1674" s="310" t="s">
        <v>673</v>
      </c>
      <c r="H1674" s="113" t="s">
        <v>547</v>
      </c>
      <c r="I1674" s="129">
        <v>180</v>
      </c>
      <c r="J1674" s="129">
        <v>66812</v>
      </c>
      <c r="K1674" s="201">
        <f t="shared" si="142"/>
        <v>12026160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3"/>
        <v/>
      </c>
      <c r="AB1674" s="198"/>
      <c r="AC1674" s="198"/>
    </row>
    <row r="1675" spans="1:29" ht="15.75" hidden="1" customHeight="1">
      <c r="A1675" s="304" t="str">
        <f>IF(B1675&lt;&gt;"",IF(AND(B1675&gt;=_TM1,B1675&lt;=_TM2,OR(TH!L1675="1111",TH!M1675="1111")),TH!D1675,""),"")</f>
        <v/>
      </c>
      <c r="B1675" s="11">
        <f t="shared" si="139"/>
        <v>6</v>
      </c>
      <c r="C1675" s="111">
        <f t="shared" si="140"/>
        <v>42551</v>
      </c>
      <c r="D1675" s="111" t="s">
        <v>1718</v>
      </c>
      <c r="E1675" s="273">
        <v>42551</v>
      </c>
      <c r="F1675" s="112" t="s">
        <v>699</v>
      </c>
      <c r="G1675" s="310" t="s">
        <v>673</v>
      </c>
      <c r="H1675" s="113" t="s">
        <v>547</v>
      </c>
      <c r="I1675" s="129">
        <v>25</v>
      </c>
      <c r="J1675" s="129">
        <v>32385</v>
      </c>
      <c r="K1675" s="201">
        <f t="shared" si="142"/>
        <v>809625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3"/>
        <v/>
      </c>
      <c r="AC1675" s="198"/>
    </row>
    <row r="1676" spans="1:29" ht="15.75" hidden="1" customHeight="1">
      <c r="A1676" s="304" t="str">
        <f>IF(B1676&lt;&gt;"",IF(AND(B1676&gt;=_TM1,B1676&lt;=_TM2,OR(TH!L1676="1111",TH!M1676="1111")),TH!D1676,""),"")</f>
        <v/>
      </c>
      <c r="B1676" s="11">
        <f t="shared" si="139"/>
        <v>6</v>
      </c>
      <c r="C1676" s="111">
        <f t="shared" si="140"/>
        <v>42551</v>
      </c>
      <c r="D1676" s="111" t="s">
        <v>1719</v>
      </c>
      <c r="E1676" s="273">
        <v>42551</v>
      </c>
      <c r="F1676" s="112" t="s">
        <v>696</v>
      </c>
      <c r="G1676" s="310" t="s">
        <v>673</v>
      </c>
      <c r="H1676" s="113" t="s">
        <v>547</v>
      </c>
      <c r="I1676" s="129">
        <v>10</v>
      </c>
      <c r="J1676" s="129">
        <v>102207</v>
      </c>
      <c r="K1676" s="201">
        <f t="shared" si="142"/>
        <v>1022070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3"/>
        <v/>
      </c>
    </row>
    <row r="1677" spans="1:29" ht="15.75" hidden="1" customHeight="1">
      <c r="A1677" s="304" t="str">
        <f>IF(B1677&lt;&gt;"",IF(AND(B1677&gt;=_TM1,B1677&lt;=_TM2,OR(TH!L1677="1111",TH!M1677="1111")),TH!D1677,""),"")</f>
        <v/>
      </c>
      <c r="B1677" s="11">
        <f t="shared" si="139"/>
        <v>6</v>
      </c>
      <c r="C1677" s="111">
        <f t="shared" si="140"/>
        <v>42551</v>
      </c>
      <c r="D1677" s="111" t="s">
        <v>1719</v>
      </c>
      <c r="E1677" s="273">
        <v>42551</v>
      </c>
      <c r="F1677" s="110" t="s">
        <v>702</v>
      </c>
      <c r="G1677" s="310" t="s">
        <v>673</v>
      </c>
      <c r="H1677" s="113" t="s">
        <v>547</v>
      </c>
      <c r="I1677" s="132">
        <v>30</v>
      </c>
      <c r="J1677" s="132">
        <v>47059</v>
      </c>
      <c r="K1677" s="201">
        <f t="shared" si="142"/>
        <v>1411770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3"/>
        <v/>
      </c>
      <c r="AC1677" s="198"/>
    </row>
    <row r="1678" spans="1:29" ht="15.75" hidden="1" customHeight="1">
      <c r="A1678" s="304" t="str">
        <f>IF(B1678&lt;&gt;"",IF(AND(B1678&gt;=_TM1,B1678&lt;=_TM2,OR(TH!L1678="1111",TH!M1678="1111")),TH!D1678,""),"")</f>
        <v/>
      </c>
      <c r="B1678" s="11">
        <f t="shared" si="139"/>
        <v>6</v>
      </c>
      <c r="C1678" s="111">
        <f t="shared" si="140"/>
        <v>42551</v>
      </c>
      <c r="D1678" s="111" t="s">
        <v>1719</v>
      </c>
      <c r="E1678" s="273">
        <v>42551</v>
      </c>
      <c r="F1678" s="112" t="s">
        <v>698</v>
      </c>
      <c r="G1678" s="310" t="s">
        <v>673</v>
      </c>
      <c r="H1678" s="113" t="s">
        <v>547</v>
      </c>
      <c r="I1678" s="129">
        <v>20</v>
      </c>
      <c r="J1678" s="129">
        <v>46789</v>
      </c>
      <c r="K1678" s="201">
        <f t="shared" si="142"/>
        <v>935780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3"/>
        <v/>
      </c>
    </row>
    <row r="1679" spans="1:29" ht="15.75" hidden="1" customHeight="1">
      <c r="A1679" s="304" t="str">
        <f>IF(B1679&lt;&gt;"",IF(AND(B1679&gt;=_TM1,B1679&lt;=_TM2,OR(TH!L1679="1111",TH!M1679="1111")),TH!D1679,""),"")</f>
        <v/>
      </c>
      <c r="B1679" s="11">
        <f t="shared" si="139"/>
        <v>6</v>
      </c>
      <c r="C1679" s="111">
        <f t="shared" si="140"/>
        <v>42551</v>
      </c>
      <c r="D1679" s="111" t="s">
        <v>1719</v>
      </c>
      <c r="E1679" s="273">
        <v>42551</v>
      </c>
      <c r="F1679" s="110" t="s">
        <v>688</v>
      </c>
      <c r="G1679" s="310" t="s">
        <v>673</v>
      </c>
      <c r="H1679" s="113" t="s">
        <v>547</v>
      </c>
      <c r="I1679" s="129">
        <v>4</v>
      </c>
      <c r="J1679" s="129">
        <v>122086</v>
      </c>
      <c r="K1679" s="201">
        <f t="shared" si="142"/>
        <v>488344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3"/>
        <v/>
      </c>
      <c r="AB1679" s="198"/>
    </row>
    <row r="1680" spans="1:29" ht="15.75" hidden="1" customHeight="1">
      <c r="A1680" s="304" t="str">
        <f>IF(B1680&lt;&gt;"",IF(AND(B1680&gt;=_TM1,B1680&lt;=_TM2,OR(TH!L1680="1111",TH!M1680="1111")),TH!D1680,""),"")</f>
        <v/>
      </c>
      <c r="B1680" s="11">
        <f t="shared" si="139"/>
        <v>6</v>
      </c>
      <c r="C1680" s="111">
        <f t="shared" si="140"/>
        <v>42551</v>
      </c>
      <c r="D1680" s="111" t="s">
        <v>1719</v>
      </c>
      <c r="E1680" s="273">
        <v>42551</v>
      </c>
      <c r="F1680" s="140" t="s">
        <v>409</v>
      </c>
      <c r="G1680" s="310" t="s">
        <v>673</v>
      </c>
      <c r="H1680" s="113" t="s">
        <v>547</v>
      </c>
      <c r="I1680" s="129">
        <v>36</v>
      </c>
      <c r="J1680" s="129">
        <v>71296</v>
      </c>
      <c r="K1680" s="201">
        <f t="shared" ref="K1680:K1684" si="144">ROUND(I1680*J1680,0)</f>
        <v>2566656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3"/>
        <v/>
      </c>
    </row>
    <row r="1681" spans="1:29" ht="15.75" hidden="1" customHeight="1">
      <c r="A1681" s="304" t="str">
        <f>IF(B1681&lt;&gt;"",IF(AND(B1681&gt;=_TM1,B1681&lt;=_TM2,OR(TH!L1681="1111",TH!M1681="1111")),TH!D1681,""),"")</f>
        <v/>
      </c>
      <c r="B1681" s="11">
        <f t="shared" si="139"/>
        <v>6</v>
      </c>
      <c r="C1681" s="111">
        <f t="shared" si="140"/>
        <v>42551</v>
      </c>
      <c r="D1681" s="111" t="s">
        <v>1719</v>
      </c>
      <c r="E1681" s="273">
        <v>42551</v>
      </c>
      <c r="F1681" s="112" t="s">
        <v>409</v>
      </c>
      <c r="G1681" s="310" t="s">
        <v>673</v>
      </c>
      <c r="H1681" s="113" t="s">
        <v>547</v>
      </c>
      <c r="I1681" s="129">
        <v>30</v>
      </c>
      <c r="J1681" s="129">
        <v>72641</v>
      </c>
      <c r="K1681" s="201">
        <f t="shared" si="144"/>
        <v>2179230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3"/>
        <v/>
      </c>
    </row>
    <row r="1682" spans="1:29" ht="15.75" hidden="1" customHeight="1">
      <c r="A1682" s="304" t="str">
        <f>IF(B1682&lt;&gt;"",IF(AND(B1682&gt;=_TM1,B1682&lt;=_TM2,OR(TH!L1682="1111",TH!M1682="1111")),TH!D1682,""),"")</f>
        <v/>
      </c>
      <c r="B1682" s="11">
        <f t="shared" si="139"/>
        <v>6</v>
      </c>
      <c r="C1682" s="111">
        <f t="shared" si="140"/>
        <v>42551</v>
      </c>
      <c r="D1682" s="111" t="s">
        <v>1719</v>
      </c>
      <c r="E1682" s="273">
        <v>42551</v>
      </c>
      <c r="F1682" s="112" t="s">
        <v>700</v>
      </c>
      <c r="G1682" s="310" t="s">
        <v>673</v>
      </c>
      <c r="H1682" s="113" t="s">
        <v>547</v>
      </c>
      <c r="I1682" s="129">
        <v>25</v>
      </c>
      <c r="J1682" s="129">
        <v>42184</v>
      </c>
      <c r="K1682" s="201">
        <f t="shared" si="144"/>
        <v>1054600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3"/>
        <v/>
      </c>
      <c r="AC1682" s="198"/>
    </row>
    <row r="1683" spans="1:29" ht="15.75" hidden="1" customHeight="1">
      <c r="A1683" s="304" t="str">
        <f>IF(B1683&lt;&gt;"",IF(AND(B1683&gt;=_TM1,B1683&lt;=_TM2,OR(TH!L1683="1111",TH!M1683="1111")),TH!D1683,""),"")</f>
        <v/>
      </c>
      <c r="B1683" s="11">
        <f t="shared" si="139"/>
        <v>6</v>
      </c>
      <c r="C1683" s="111">
        <f t="shared" si="140"/>
        <v>42551</v>
      </c>
      <c r="D1683" s="111" t="s">
        <v>1719</v>
      </c>
      <c r="E1683" s="273">
        <v>42551</v>
      </c>
      <c r="F1683" s="15" t="s">
        <v>571</v>
      </c>
      <c r="G1683" s="310" t="s">
        <v>673</v>
      </c>
      <c r="H1683" s="113" t="s">
        <v>547</v>
      </c>
      <c r="I1683" s="129">
        <v>6</v>
      </c>
      <c r="J1683" s="129">
        <v>67473</v>
      </c>
      <c r="K1683" s="201">
        <f t="shared" si="144"/>
        <v>404838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3"/>
        <v/>
      </c>
    </row>
    <row r="1684" spans="1:29" ht="15.75" hidden="1" customHeight="1">
      <c r="A1684" s="304" t="str">
        <f>IF(B1684&lt;&gt;"",IF(AND(B1684&gt;=_TM1,B1684&lt;=_TM2,OR(TH!L1684="1111",TH!M1684="1111")),TH!D1684,""),"")</f>
        <v/>
      </c>
      <c r="B1684" s="11">
        <f t="shared" si="139"/>
        <v>6</v>
      </c>
      <c r="C1684" s="111">
        <f t="shared" si="140"/>
        <v>42551</v>
      </c>
      <c r="D1684" s="111" t="s">
        <v>1719</v>
      </c>
      <c r="E1684" s="273">
        <v>42551</v>
      </c>
      <c r="F1684" s="140" t="s">
        <v>578</v>
      </c>
      <c r="G1684" s="310" t="s">
        <v>673</v>
      </c>
      <c r="H1684" s="113" t="s">
        <v>547</v>
      </c>
      <c r="I1684" s="129">
        <v>12</v>
      </c>
      <c r="J1684" s="129">
        <v>120393</v>
      </c>
      <c r="K1684" s="201">
        <f t="shared" si="144"/>
        <v>1444716</v>
      </c>
      <c r="L1684" s="114" t="s">
        <v>238</v>
      </c>
      <c r="M1684" s="114" t="s">
        <v>162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3"/>
        <v/>
      </c>
    </row>
    <row r="1685" spans="1:29" ht="15.75" hidden="1" customHeight="1">
      <c r="A1685" s="304" t="str">
        <f>IF(B1685&lt;&gt;"",IF(AND(B1685&gt;=_TM1,B1685&lt;=_TM2,OR(TH!L1685="1111",TH!M1685="1111")),TH!D1685,""),"")</f>
        <v/>
      </c>
      <c r="B1685" s="11">
        <f t="shared" si="139"/>
        <v>6</v>
      </c>
      <c r="C1685" s="111">
        <f t="shared" si="140"/>
        <v>42551</v>
      </c>
      <c r="D1685" s="111" t="s">
        <v>1719</v>
      </c>
      <c r="E1685" s="273">
        <v>42551</v>
      </c>
      <c r="F1685" s="112" t="s">
        <v>332</v>
      </c>
      <c r="G1685" s="310" t="s">
        <v>673</v>
      </c>
      <c r="H1685" s="113" t="s">
        <v>547</v>
      </c>
      <c r="I1685" s="129"/>
      <c r="J1685" s="129"/>
      <c r="K1685" s="201">
        <v>11895956</v>
      </c>
      <c r="L1685" s="114" t="s">
        <v>238</v>
      </c>
      <c r="M1685" s="114" t="s">
        <v>278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/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  <c r="AA1685" s="198" t="str">
        <f t="shared" si="143"/>
        <v/>
      </c>
    </row>
    <row r="1686" spans="1:29" ht="15.75" hidden="1" customHeight="1">
      <c r="A1686" s="304" t="str">
        <f>IF(B1686&lt;&gt;"",IF(AND(B1686&gt;=_TM1,B1686&lt;=_TM2,OR(TH!L1686="1111",TH!M1686="1111")),TH!D1686,""),"")</f>
        <v>C01</v>
      </c>
      <c r="B1686" s="11">
        <f t="shared" si="139"/>
        <v>7</v>
      </c>
      <c r="C1686" s="111">
        <f t="shared" si="140"/>
        <v>42552</v>
      </c>
      <c r="D1686" s="12" t="s">
        <v>2105</v>
      </c>
      <c r="E1686" s="264">
        <v>42552</v>
      </c>
      <c r="F1686" s="112" t="s">
        <v>707</v>
      </c>
      <c r="G1686" s="310" t="s">
        <v>705</v>
      </c>
      <c r="H1686" s="113" t="s">
        <v>706</v>
      </c>
      <c r="I1686" s="129"/>
      <c r="J1686" s="129"/>
      <c r="K1686" s="201">
        <v>4470000</v>
      </c>
      <c r="L1686" s="14" t="s">
        <v>24</v>
      </c>
      <c r="M1686" s="14" t="s">
        <v>45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>x</v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hidden="1" customHeight="1">
      <c r="A1687" s="304" t="str">
        <f>IF(B1687&lt;&gt;"",IF(AND(B1687&gt;=_TM1,B1687&lt;=_TM2,OR(TH!L1687="1111",TH!M1687="1111")),TH!D1687,""),"")</f>
        <v/>
      </c>
      <c r="B1687" s="11">
        <f t="shared" si="139"/>
        <v>7</v>
      </c>
      <c r="C1687" s="111">
        <f t="shared" si="140"/>
        <v>42552</v>
      </c>
      <c r="D1687" s="12" t="s">
        <v>711</v>
      </c>
      <c r="E1687" s="264">
        <v>42552</v>
      </c>
      <c r="F1687" s="110" t="s">
        <v>713</v>
      </c>
      <c r="G1687" s="310" t="s">
        <v>705</v>
      </c>
      <c r="H1687" s="113" t="s">
        <v>306</v>
      </c>
      <c r="I1687" s="267"/>
      <c r="J1687" s="129"/>
      <c r="K1687" s="201">
        <v>4482632</v>
      </c>
      <c r="L1687" s="14" t="s">
        <v>8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/>
    </row>
    <row r="1688" spans="1:29" ht="15.75" hidden="1" customHeight="1">
      <c r="A1688" s="304" t="str">
        <f>IF(B1688&lt;&gt;"",IF(AND(B1688&gt;=_TM1,B1688&lt;=_TM2,OR(TH!L1688="1111",TH!M1688="1111")),TH!D1688,""),"")</f>
        <v/>
      </c>
      <c r="B1688" s="11">
        <f t="shared" si="139"/>
        <v>7</v>
      </c>
      <c r="C1688" s="111">
        <f t="shared" si="140"/>
        <v>42552</v>
      </c>
      <c r="D1688" s="12" t="s">
        <v>711</v>
      </c>
      <c r="E1688" s="264">
        <v>42552</v>
      </c>
      <c r="F1688" s="110" t="s">
        <v>1215</v>
      </c>
      <c r="G1688" s="310" t="s">
        <v>705</v>
      </c>
      <c r="H1688" s="4"/>
      <c r="I1688" s="129"/>
      <c r="J1688" s="129"/>
      <c r="K1688" s="201">
        <v>20000</v>
      </c>
      <c r="L1688" s="14" t="s">
        <v>81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hidden="1" customHeight="1">
      <c r="A1689" s="304" t="str">
        <f>IF(B1689&lt;&gt;"",IF(AND(B1689&gt;=_TM1,B1689&lt;=_TM2,OR(TH!L1689="1111",TH!M1689="1111")),TH!D1689,""),"")</f>
        <v/>
      </c>
      <c r="B1689" s="11">
        <f t="shared" ref="B1689:B1755" si="145">IF(C1689&lt;&gt;"",MONTH(C1689),"")</f>
        <v>7</v>
      </c>
      <c r="C1689" s="111">
        <f t="shared" ref="C1689:C1755" si="146">E1689</f>
        <v>42552</v>
      </c>
      <c r="D1689" s="12" t="s">
        <v>711</v>
      </c>
      <c r="E1689" s="264">
        <v>42552</v>
      </c>
      <c r="F1689" s="110" t="s">
        <v>1216</v>
      </c>
      <c r="G1689" s="310" t="s">
        <v>705</v>
      </c>
      <c r="H1689" s="4"/>
      <c r="I1689" s="129"/>
      <c r="J1689" s="129"/>
      <c r="K1689" s="201">
        <v>2000</v>
      </c>
      <c r="L1689" s="14" t="s">
        <v>9</v>
      </c>
      <c r="M1689" s="14" t="s">
        <v>24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/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hidden="1" customHeight="1">
      <c r="A1690" s="304" t="str">
        <f>IF(B1690&lt;&gt;"",IF(AND(B1690&gt;=_TM1,B1690&lt;=_TM2,OR(TH!L1690="1111",TH!M1690="1111")),TH!D1690,""),"")</f>
        <v>C02</v>
      </c>
      <c r="B1690" s="11">
        <f t="shared" si="145"/>
        <v>7</v>
      </c>
      <c r="C1690" s="111">
        <f t="shared" si="146"/>
        <v>42552</v>
      </c>
      <c r="D1690" s="12" t="s">
        <v>2106</v>
      </c>
      <c r="E1690" s="264">
        <v>42552</v>
      </c>
      <c r="F1690" s="110" t="s">
        <v>296</v>
      </c>
      <c r="G1690" s="313" t="s">
        <v>1238</v>
      </c>
      <c r="H1690" s="113" t="s">
        <v>294</v>
      </c>
      <c r="I1690" s="129"/>
      <c r="J1690" s="129"/>
      <c r="K1690" s="201">
        <v>909125</v>
      </c>
      <c r="L1690" s="14" t="s">
        <v>81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hidden="1" customHeight="1">
      <c r="A1691" s="304" t="str">
        <f>IF(B1691&lt;&gt;"",IF(AND(B1691&gt;=_TM1,B1691&lt;=_TM2,OR(TH!L1691="1111",TH!M1691="1111")),TH!D1691,""),"")</f>
        <v>C02</v>
      </c>
      <c r="B1691" s="11">
        <f t="shared" si="145"/>
        <v>7</v>
      </c>
      <c r="C1691" s="111">
        <f t="shared" si="146"/>
        <v>42552</v>
      </c>
      <c r="D1691" s="12" t="s">
        <v>2106</v>
      </c>
      <c r="E1691" s="264">
        <v>42552</v>
      </c>
      <c r="F1691" s="110" t="s">
        <v>297</v>
      </c>
      <c r="G1691" s="313" t="s">
        <v>1238</v>
      </c>
      <c r="H1691" s="113" t="s">
        <v>294</v>
      </c>
      <c r="I1691" s="129"/>
      <c r="J1691" s="129"/>
      <c r="K1691" s="201">
        <v>90912</v>
      </c>
      <c r="L1691" s="14" t="s">
        <v>9</v>
      </c>
      <c r="M1691" s="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</row>
    <row r="1692" spans="1:29" ht="15.75" hidden="1" customHeight="1">
      <c r="A1692" s="304" t="str">
        <f>IF(B1692&lt;&gt;"",IF(AND(B1692&gt;=_TM1,B1692&lt;=_TM2,OR(TH!L1692="1111",TH!M1692="1111")),TH!D1692,""),"")</f>
        <v>C03</v>
      </c>
      <c r="B1692" s="11">
        <f t="shared" si="145"/>
        <v>7</v>
      </c>
      <c r="C1692" s="111">
        <f t="shared" si="146"/>
        <v>42552</v>
      </c>
      <c r="D1692" s="12" t="s">
        <v>2107</v>
      </c>
      <c r="E1692" s="273">
        <v>42552</v>
      </c>
      <c r="F1692" s="112" t="s">
        <v>2009</v>
      </c>
      <c r="G1692" s="310" t="s">
        <v>1572</v>
      </c>
      <c r="H1692" s="113" t="s">
        <v>467</v>
      </c>
      <c r="I1692" s="129"/>
      <c r="J1692" s="129"/>
      <c r="K1692" s="201">
        <f>162262+38906</f>
        <v>201168</v>
      </c>
      <c r="L1692" s="114" t="s">
        <v>81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hidden="1" customHeight="1">
      <c r="A1693" s="304" t="str">
        <f>IF(B1693&lt;&gt;"",IF(AND(B1693&gt;=_TM1,B1693&lt;=_TM2,OR(TH!L1693="1111",TH!M1693="1111")),TH!D1693,""),"")</f>
        <v>C03</v>
      </c>
      <c r="B1693" s="11">
        <f t="shared" si="145"/>
        <v>7</v>
      </c>
      <c r="C1693" s="111">
        <f t="shared" si="146"/>
        <v>42552</v>
      </c>
      <c r="D1693" s="12" t="s">
        <v>2107</v>
      </c>
      <c r="E1693" s="273">
        <v>42552</v>
      </c>
      <c r="F1693" s="112" t="s">
        <v>969</v>
      </c>
      <c r="G1693" s="310" t="s">
        <v>1572</v>
      </c>
      <c r="H1693" s="113" t="s">
        <v>467</v>
      </c>
      <c r="I1693" s="129"/>
      <c r="J1693" s="129"/>
      <c r="K1693" s="201">
        <f>16226+3891</f>
        <v>20117</v>
      </c>
      <c r="L1693" s="14" t="s">
        <v>9</v>
      </c>
      <c r="M1693" s="114" t="s">
        <v>45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>x</v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/>
    </row>
    <row r="1694" spans="1:29" ht="15.75" hidden="1" customHeight="1">
      <c r="A1694" s="304" t="str">
        <f>IF(B1694&lt;&gt;"",IF(AND(B1694&gt;=_TM1,B1694&lt;=_TM2,OR(TH!L1694="1111",TH!M1694="1111")),TH!D1694,""),"")</f>
        <v/>
      </c>
      <c r="B1694" s="11">
        <f t="shared" si="145"/>
        <v>7</v>
      </c>
      <c r="C1694" s="111">
        <f t="shared" si="146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29549</v>
      </c>
      <c r="K1694" s="201">
        <f t="shared" ref="K1694:K1697" si="147">ROUND(I1694*J1694,0)</f>
        <v>1181960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hidden="1" customHeight="1">
      <c r="A1695" s="304" t="str">
        <f>IF(B1695&lt;&gt;"",IF(AND(B1695&gt;=_TM1,B1695&lt;=_TM2,OR(TH!L1695="1111",TH!M1695="1111")),TH!D1695,""),"")</f>
        <v/>
      </c>
      <c r="B1695" s="11">
        <f t="shared" si="145"/>
        <v>7</v>
      </c>
      <c r="C1695" s="111">
        <f t="shared" si="146"/>
        <v>42556</v>
      </c>
      <c r="D1695" s="12" t="s">
        <v>1495</v>
      </c>
      <c r="E1695" s="264">
        <v>42556</v>
      </c>
      <c r="F1695" s="110" t="s">
        <v>1242</v>
      </c>
      <c r="G1695" s="313" t="s">
        <v>1241</v>
      </c>
      <c r="H1695" s="113" t="s">
        <v>306</v>
      </c>
      <c r="I1695" s="129">
        <v>40</v>
      </c>
      <c r="J1695" s="129">
        <v>20218</v>
      </c>
      <c r="K1695" s="201">
        <f t="shared" si="147"/>
        <v>808720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hidden="1" customHeight="1">
      <c r="A1696" s="304" t="str">
        <f>IF(B1696&lt;&gt;"",IF(AND(B1696&gt;=_TM1,B1696&lt;=_TM2,OR(TH!L1696="1111",TH!M1696="1111")),TH!D1696,""),"")</f>
        <v/>
      </c>
      <c r="B1696" s="11">
        <f t="shared" si="145"/>
        <v>7</v>
      </c>
      <c r="C1696" s="111">
        <f t="shared" si="146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25137</v>
      </c>
      <c r="K1696" s="201">
        <f t="shared" si="147"/>
        <v>1231713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hidden="1" customHeight="1">
      <c r="A1697" s="304" t="str">
        <f>IF(B1697&lt;&gt;"",IF(AND(B1697&gt;=_TM1,B1697&lt;=_TM2,OR(TH!L1697="1111",TH!M1697="1111")),TH!D1697,""),"")</f>
        <v/>
      </c>
      <c r="B1697" s="11">
        <f t="shared" si="145"/>
        <v>7</v>
      </c>
      <c r="C1697" s="111">
        <f t="shared" si="146"/>
        <v>42556</v>
      </c>
      <c r="D1697" s="12" t="s">
        <v>1495</v>
      </c>
      <c r="E1697" s="264">
        <v>42556</v>
      </c>
      <c r="F1697" s="110" t="s">
        <v>1166</v>
      </c>
      <c r="G1697" s="313" t="s">
        <v>1241</v>
      </c>
      <c r="H1697" s="113" t="s">
        <v>306</v>
      </c>
      <c r="I1697" s="129">
        <v>49</v>
      </c>
      <c r="J1697" s="129">
        <v>17199</v>
      </c>
      <c r="K1697" s="201">
        <f t="shared" si="147"/>
        <v>842751</v>
      </c>
      <c r="L1697" s="202" t="s">
        <v>726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  <c r="AA1697" s="198" t="str">
        <f>IF(VLOOKUP(F1697,NXT!$B$12:$B$973,1,0)=F1697,"","x")</f>
        <v/>
      </c>
    </row>
    <row r="1698" spans="1:27" ht="15.75" hidden="1" customHeight="1">
      <c r="A1698" s="304" t="str">
        <f>IF(B1698&lt;&gt;"",IF(AND(B1698&gt;=_TM1,B1698&lt;=_TM2,OR(TH!L1698="1111",TH!M1698="1111")),TH!D1698,""),"")</f>
        <v/>
      </c>
      <c r="B1698" s="11">
        <f t="shared" si="145"/>
        <v>7</v>
      </c>
      <c r="C1698" s="111">
        <f t="shared" si="146"/>
        <v>42556</v>
      </c>
      <c r="D1698" s="12" t="s">
        <v>1495</v>
      </c>
      <c r="E1698" s="264">
        <v>42556</v>
      </c>
      <c r="F1698" s="110" t="s">
        <v>314</v>
      </c>
      <c r="G1698" s="313" t="s">
        <v>1241</v>
      </c>
      <c r="H1698" s="113" t="s">
        <v>306</v>
      </c>
      <c r="I1698" s="129"/>
      <c r="J1698" s="129"/>
      <c r="K1698" s="201">
        <v>406514</v>
      </c>
      <c r="L1698" s="14" t="s">
        <v>9</v>
      </c>
      <c r="M1698" s="202" t="s">
        <v>8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/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>
        <v>3</v>
      </c>
    </row>
    <row r="1699" spans="1:27" ht="15.75" hidden="1" customHeight="1">
      <c r="A1699" s="304" t="str">
        <f>IF(B1699&lt;&gt;"",IF(AND(B1699&gt;=_TM1,B1699&lt;=_TM2,OR(TH!L1699="1111",TH!M1699="1111")),TH!D1699,""),"")</f>
        <v>C04</v>
      </c>
      <c r="B1699" s="11">
        <f t="shared" si="145"/>
        <v>7</v>
      </c>
      <c r="C1699" s="111">
        <f t="shared" si="146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454380000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hidden="1" customHeight="1">
      <c r="A1700" s="304" t="str">
        <f>IF(B1700&lt;&gt;"",IF(AND(B1700&gt;=_TM1,B1700&lt;=_TM2,OR(TH!L1700="1111",TH!M1700="1111")),TH!D1700,""),"")</f>
        <v>C04</v>
      </c>
      <c r="B1700" s="11">
        <f t="shared" si="145"/>
        <v>7</v>
      </c>
      <c r="C1700" s="111">
        <f t="shared" si="146"/>
        <v>42557</v>
      </c>
      <c r="D1700" s="12" t="s">
        <v>2110</v>
      </c>
      <c r="E1700" s="264">
        <v>42557</v>
      </c>
      <c r="F1700" s="112" t="s">
        <v>707</v>
      </c>
      <c r="G1700" s="310" t="s">
        <v>705</v>
      </c>
      <c r="H1700" s="113" t="s">
        <v>706</v>
      </c>
      <c r="I1700" s="129"/>
      <c r="J1700" s="129"/>
      <c r="K1700" s="201">
        <v>170000</v>
      </c>
      <c r="L1700" s="14" t="s">
        <v>24</v>
      </c>
      <c r="M1700" s="14" t="s">
        <v>45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>x</v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hidden="1" customHeight="1">
      <c r="A1701" s="304" t="str">
        <f>IF(B1701&lt;&gt;"",IF(AND(B1701&gt;=_TM1,B1701&lt;=_TM2,OR(TH!L1701="1111",TH!M1701="1111")),TH!D1701,""),"")</f>
        <v/>
      </c>
      <c r="B1701" s="11">
        <f t="shared" si="145"/>
        <v>7</v>
      </c>
      <c r="C1701" s="111">
        <f t="shared" si="146"/>
        <v>42557</v>
      </c>
      <c r="D1701" s="12" t="s">
        <v>711</v>
      </c>
      <c r="E1701" s="264">
        <v>42557</v>
      </c>
      <c r="F1701" s="110" t="s">
        <v>713</v>
      </c>
      <c r="G1701" s="310" t="s">
        <v>705</v>
      </c>
      <c r="H1701" s="113" t="s">
        <v>316</v>
      </c>
      <c r="I1701" s="267"/>
      <c r="J1701" s="129"/>
      <c r="K1701" s="201">
        <v>454383524</v>
      </c>
      <c r="L1701" s="14" t="s">
        <v>8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/>
    </row>
    <row r="1702" spans="1:27" ht="15.75" hidden="1" customHeight="1">
      <c r="A1702" s="304" t="str">
        <f>IF(B1702&lt;&gt;"",IF(AND(B1702&gt;=_TM1,B1702&lt;=_TM2,OR(TH!L1702="1111",TH!M1702="1111")),TH!D1702,""),"")</f>
        <v/>
      </c>
      <c r="B1702" s="11">
        <f t="shared" si="145"/>
        <v>7</v>
      </c>
      <c r="C1702" s="111">
        <f t="shared" si="146"/>
        <v>42557</v>
      </c>
      <c r="D1702" s="12" t="s">
        <v>711</v>
      </c>
      <c r="E1702" s="264">
        <v>42557</v>
      </c>
      <c r="F1702" s="110" t="s">
        <v>1217</v>
      </c>
      <c r="G1702" s="310" t="s">
        <v>705</v>
      </c>
      <c r="H1702" s="4"/>
      <c r="I1702" s="267"/>
      <c r="J1702" s="129"/>
      <c r="K1702" s="331">
        <f>156310+290</f>
        <v>156600</v>
      </c>
      <c r="L1702" s="14" t="s">
        <v>81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hidden="1" customHeight="1">
      <c r="A1703" s="304" t="str">
        <f>IF(B1703&lt;&gt;"",IF(AND(B1703&gt;=_TM1,B1703&lt;=_TM2,OR(TH!L1703="1111",TH!M1703="1111")),TH!D1703,""),"")</f>
        <v/>
      </c>
      <c r="B1703" s="11">
        <f t="shared" si="145"/>
        <v>7</v>
      </c>
      <c r="C1703" s="111">
        <f t="shared" si="146"/>
        <v>42557</v>
      </c>
      <c r="D1703" s="12" t="s">
        <v>711</v>
      </c>
      <c r="E1703" s="264">
        <v>42557</v>
      </c>
      <c r="F1703" s="110" t="s">
        <v>1218</v>
      </c>
      <c r="G1703" s="310" t="s">
        <v>705</v>
      </c>
      <c r="H1703" s="113"/>
      <c r="I1703" s="267"/>
      <c r="J1703" s="129"/>
      <c r="K1703" s="331">
        <f>15631-290</f>
        <v>15341</v>
      </c>
      <c r="L1703" s="14" t="s">
        <v>9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hidden="1" customHeight="1">
      <c r="A1704" s="304" t="str">
        <f>IF(B1704&lt;&gt;"",IF(AND(B1704&gt;=_TM1,B1704&lt;=_TM2,OR(TH!L1704="1111",TH!M1704="1111")),TH!D1704,""),"")</f>
        <v/>
      </c>
      <c r="B1704" s="11">
        <f t="shared" si="145"/>
        <v>7</v>
      </c>
      <c r="C1704" s="111">
        <f t="shared" si="146"/>
        <v>42557</v>
      </c>
      <c r="D1704" s="111" t="s">
        <v>711</v>
      </c>
      <c r="E1704" s="264">
        <v>42557</v>
      </c>
      <c r="F1704" s="110" t="s">
        <v>2092</v>
      </c>
      <c r="G1704" s="310" t="s">
        <v>2077</v>
      </c>
      <c r="H1704" s="4"/>
      <c r="I1704" s="129"/>
      <c r="J1704" s="129"/>
      <c r="K1704" s="201">
        <v>100000</v>
      </c>
      <c r="L1704" s="14" t="s">
        <v>81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hidden="1" customHeight="1">
      <c r="A1705" s="304" t="str">
        <f>IF(B1705&lt;&gt;"",IF(AND(B1705&gt;=_TM1,B1705&lt;=_TM2,OR(TH!L1705="1111",TH!M1705="1111")),TH!D1705,""),"")</f>
        <v/>
      </c>
      <c r="B1705" s="11">
        <f t="shared" si="145"/>
        <v>7</v>
      </c>
      <c r="C1705" s="111">
        <f t="shared" si="146"/>
        <v>42557</v>
      </c>
      <c r="D1705" s="111" t="s">
        <v>711</v>
      </c>
      <c r="E1705" s="264">
        <v>42557</v>
      </c>
      <c r="F1705" s="110" t="s">
        <v>2090</v>
      </c>
      <c r="G1705" s="310" t="s">
        <v>2077</v>
      </c>
      <c r="H1705" s="113"/>
      <c r="I1705" s="129"/>
      <c r="J1705" s="129"/>
      <c r="K1705" s="201">
        <v>10000</v>
      </c>
      <c r="L1705" s="398" t="s">
        <v>9</v>
      </c>
      <c r="M1705" s="14" t="s">
        <v>24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/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</row>
    <row r="1706" spans="1:27" ht="15.75" hidden="1" customHeight="1">
      <c r="A1706" s="304" t="str">
        <f>IF(B1706&lt;&gt;"",IF(AND(B1706&gt;=_TM1,B1706&lt;=_TM2,OR(TH!L1706="1111",TH!M1706="1111")),TH!D1706,""),"")</f>
        <v>C05</v>
      </c>
      <c r="B1706" s="11">
        <f t="shared" si="145"/>
        <v>7</v>
      </c>
      <c r="C1706" s="111">
        <f t="shared" si="146"/>
        <v>42557</v>
      </c>
      <c r="D1706" s="111" t="s">
        <v>1184</v>
      </c>
      <c r="E1706" s="273">
        <v>42557</v>
      </c>
      <c r="F1706" s="112" t="s">
        <v>1582</v>
      </c>
      <c r="G1706" s="310" t="s">
        <v>1588</v>
      </c>
      <c r="H1706" s="113" t="s">
        <v>464</v>
      </c>
      <c r="I1706" s="129"/>
      <c r="J1706" s="129"/>
      <c r="K1706" s="13">
        <f>186624+312630+334429</f>
        <v>833683</v>
      </c>
      <c r="L1706" s="114" t="s">
        <v>239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hidden="1" customHeight="1">
      <c r="A1707" s="304" t="str">
        <f>IF(B1707&lt;&gt;"",IF(AND(B1707&gt;=_TM1,B1707&lt;=_TM2,OR(TH!L1707="1111",TH!M1707="1111")),TH!D1707,""),"")</f>
        <v>C05</v>
      </c>
      <c r="B1707" s="11">
        <f t="shared" si="145"/>
        <v>7</v>
      </c>
      <c r="C1707" s="111">
        <f t="shared" si="146"/>
        <v>42557</v>
      </c>
      <c r="D1707" s="111" t="s">
        <v>1184</v>
      </c>
      <c r="E1707" s="273">
        <v>42557</v>
      </c>
      <c r="F1707" s="112" t="s">
        <v>1580</v>
      </c>
      <c r="G1707" s="310" t="s">
        <v>1588</v>
      </c>
      <c r="H1707" s="113" t="s">
        <v>464</v>
      </c>
      <c r="I1707" s="129"/>
      <c r="J1707" s="129"/>
      <c r="K1707" s="13">
        <f>18662+31263+33443</f>
        <v>83368</v>
      </c>
      <c r="L1707" s="14" t="s">
        <v>9</v>
      </c>
      <c r="M1707" s="202" t="s">
        <v>45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>x</v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>
        <v>3</v>
      </c>
      <c r="AA1707" s="198"/>
    </row>
    <row r="1708" spans="1:27" ht="15.75" hidden="1" customHeight="1">
      <c r="A1708" s="304" t="str">
        <f>IF(B1708&lt;&gt;"",IF(AND(B1708&gt;=_TM1,B1708&lt;=_TM2,OR(TH!L1708="1111",TH!M1708="1111")),TH!D1708,""),"")</f>
        <v/>
      </c>
      <c r="B1708" s="11">
        <f t="shared" si="145"/>
        <v>7</v>
      </c>
      <c r="C1708" s="111">
        <f t="shared" si="146"/>
        <v>42559</v>
      </c>
      <c r="D1708" s="12" t="s">
        <v>704</v>
      </c>
      <c r="E1708" s="264">
        <v>42559</v>
      </c>
      <c r="F1708" s="112" t="s">
        <v>708</v>
      </c>
      <c r="G1708" s="310" t="s">
        <v>705</v>
      </c>
      <c r="H1708" s="4" t="s">
        <v>654</v>
      </c>
      <c r="I1708" s="129"/>
      <c r="J1708" s="129"/>
      <c r="K1708" s="201">
        <v>37182884</v>
      </c>
      <c r="L1708" s="14" t="s">
        <v>24</v>
      </c>
      <c r="M1708" s="14" t="s">
        <v>238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/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hidden="1" customHeight="1">
      <c r="A1709" s="304" t="str">
        <f>IF(B1709&lt;&gt;"",IF(AND(B1709&gt;=_TM1,B1709&lt;=_TM2,OR(TH!L1709="1111",TH!M1709="1111")),TH!D1709,""),"")</f>
        <v>T01</v>
      </c>
      <c r="B1709" s="11">
        <f t="shared" si="145"/>
        <v>7</v>
      </c>
      <c r="C1709" s="111">
        <f t="shared" si="146"/>
        <v>42559</v>
      </c>
      <c r="D1709" s="12" t="s">
        <v>274</v>
      </c>
      <c r="E1709" s="264">
        <v>42559</v>
      </c>
      <c r="F1709" s="110" t="s">
        <v>1219</v>
      </c>
      <c r="G1709" s="310" t="s">
        <v>705</v>
      </c>
      <c r="H1709" s="113" t="s">
        <v>706</v>
      </c>
      <c r="I1709" s="267"/>
      <c r="J1709" s="129"/>
      <c r="K1709" s="201">
        <v>37180000</v>
      </c>
      <c r="L1709" s="14" t="s">
        <v>45</v>
      </c>
      <c r="M1709" s="14" t="s">
        <v>24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>x</v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/>
    </row>
    <row r="1710" spans="1:27" ht="15.75" hidden="1" customHeight="1">
      <c r="A1710" s="304" t="str">
        <f>IF(B1710&lt;&gt;"",IF(AND(B1710&gt;=_TM1,B1710&lt;=_TM2,OR(TH!L1710="1111",TH!M1710="1111")),TH!D1710,""),"")</f>
        <v/>
      </c>
      <c r="B1710" s="11">
        <f t="shared" si="145"/>
        <v>7</v>
      </c>
      <c r="C1710" s="111">
        <f t="shared" si="146"/>
        <v>42562</v>
      </c>
      <c r="D1710" s="12" t="s">
        <v>1496</v>
      </c>
      <c r="E1710" s="264">
        <v>42562</v>
      </c>
      <c r="F1710" s="15" t="s">
        <v>350</v>
      </c>
      <c r="G1710" s="313" t="s">
        <v>1338</v>
      </c>
      <c r="H1710" s="113" t="s">
        <v>316</v>
      </c>
      <c r="I1710" s="129">
        <v>300</v>
      </c>
      <c r="J1710" s="129">
        <v>7628</v>
      </c>
      <c r="K1710" s="201">
        <f t="shared" ref="K1710:K1719" si="148">ROUND(I1710*J1710,0)</f>
        <v>2288400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hidden="1" customHeight="1">
      <c r="A1711" s="304" t="str">
        <f>IF(B1711&lt;&gt;"",IF(AND(B1711&gt;=_TM1,B1711&lt;=_TM2,OR(TH!L1711="1111",TH!M1711="1111")),TH!D1711,""),"")</f>
        <v/>
      </c>
      <c r="B1711" s="11">
        <f t="shared" si="145"/>
        <v>7</v>
      </c>
      <c r="C1711" s="111">
        <f t="shared" si="146"/>
        <v>42562</v>
      </c>
      <c r="D1711" s="12" t="s">
        <v>1496</v>
      </c>
      <c r="E1711" s="264">
        <v>42562</v>
      </c>
      <c r="F1711" s="15" t="s">
        <v>1299</v>
      </c>
      <c r="G1711" s="313" t="s">
        <v>1338</v>
      </c>
      <c r="H1711" s="113" t="s">
        <v>316</v>
      </c>
      <c r="I1711" s="129">
        <v>60</v>
      </c>
      <c r="J1711" s="129">
        <v>36917</v>
      </c>
      <c r="K1711" s="201">
        <f t="shared" si="148"/>
        <v>2215020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hidden="1" customHeight="1">
      <c r="A1712" s="304" t="str">
        <f>IF(B1712&lt;&gt;"",IF(AND(B1712&gt;=_TM1,B1712&lt;=_TM2,OR(TH!L1712="1111",TH!M1712="1111")),TH!D1712,""),"")</f>
        <v/>
      </c>
      <c r="B1712" s="11">
        <f t="shared" si="145"/>
        <v>7</v>
      </c>
      <c r="C1712" s="111">
        <f t="shared" si="146"/>
        <v>42562</v>
      </c>
      <c r="D1712" s="12" t="s">
        <v>1496</v>
      </c>
      <c r="E1712" s="264">
        <v>42562</v>
      </c>
      <c r="F1712" s="15" t="s">
        <v>1300</v>
      </c>
      <c r="G1712" s="313" t="s">
        <v>1338</v>
      </c>
      <c r="H1712" s="113" t="s">
        <v>316</v>
      </c>
      <c r="I1712" s="129">
        <v>80</v>
      </c>
      <c r="J1712" s="129">
        <v>32566</v>
      </c>
      <c r="K1712" s="201">
        <f t="shared" si="148"/>
        <v>2605280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hidden="1" customHeight="1">
      <c r="A1713" s="304" t="str">
        <f>IF(B1713&lt;&gt;"",IF(AND(B1713&gt;=_TM1,B1713&lt;=_TM2,OR(TH!L1713="1111",TH!M1713="1111")),TH!D1713,""),"")</f>
        <v/>
      </c>
      <c r="B1713" s="11">
        <f t="shared" si="145"/>
        <v>7</v>
      </c>
      <c r="C1713" s="111">
        <f t="shared" si="146"/>
        <v>42562</v>
      </c>
      <c r="D1713" s="12" t="s">
        <v>1496</v>
      </c>
      <c r="E1713" s="264">
        <v>42562</v>
      </c>
      <c r="F1713" s="15" t="s">
        <v>736</v>
      </c>
      <c r="G1713" s="313" t="s">
        <v>1338</v>
      </c>
      <c r="H1713" s="113" t="s">
        <v>316</v>
      </c>
      <c r="I1713" s="129">
        <v>64</v>
      </c>
      <c r="J1713" s="129">
        <v>25982</v>
      </c>
      <c r="K1713" s="201">
        <f t="shared" si="148"/>
        <v>1662848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hidden="1" customHeight="1">
      <c r="A1714" s="304" t="str">
        <f>IF(B1714&lt;&gt;"",IF(AND(B1714&gt;=_TM1,B1714&lt;=_TM2,OR(TH!L1714="1111",TH!M1714="1111")),TH!D1714,""),"")</f>
        <v/>
      </c>
      <c r="B1714" s="11">
        <f t="shared" si="145"/>
        <v>7</v>
      </c>
      <c r="C1714" s="111">
        <f t="shared" si="146"/>
        <v>42562</v>
      </c>
      <c r="D1714" s="12" t="s">
        <v>1496</v>
      </c>
      <c r="E1714" s="264">
        <v>42562</v>
      </c>
      <c r="F1714" s="15" t="s">
        <v>1301</v>
      </c>
      <c r="G1714" s="313" t="s">
        <v>1338</v>
      </c>
      <c r="H1714" s="113" t="s">
        <v>316</v>
      </c>
      <c r="I1714" s="129">
        <v>55</v>
      </c>
      <c r="J1714" s="129">
        <v>43827</v>
      </c>
      <c r="K1714" s="201">
        <f t="shared" si="148"/>
        <v>2410485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hidden="1" customHeight="1">
      <c r="A1715" s="304" t="str">
        <f>IF(B1715&lt;&gt;"",IF(AND(B1715&gt;=_TM1,B1715&lt;=_TM2,OR(TH!L1715="1111",TH!M1715="1111")),TH!D1715,""),"")</f>
        <v/>
      </c>
      <c r="B1715" s="11">
        <f t="shared" si="145"/>
        <v>7</v>
      </c>
      <c r="C1715" s="111">
        <f t="shared" si="146"/>
        <v>42562</v>
      </c>
      <c r="D1715" s="12" t="s">
        <v>1496</v>
      </c>
      <c r="E1715" s="264">
        <v>42562</v>
      </c>
      <c r="F1715" s="15" t="s">
        <v>1304</v>
      </c>
      <c r="G1715" s="313" t="s">
        <v>1338</v>
      </c>
      <c r="H1715" s="113" t="s">
        <v>316</v>
      </c>
      <c r="I1715" s="129">
        <v>12</v>
      </c>
      <c r="J1715" s="129">
        <v>58264</v>
      </c>
      <c r="K1715" s="201">
        <f t="shared" si="148"/>
        <v>699168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hidden="1" customHeight="1">
      <c r="A1716" s="304" t="str">
        <f>IF(B1716&lt;&gt;"",IF(AND(B1716&gt;=_TM1,B1716&lt;=_TM2,OR(TH!L1716="1111",TH!M1716="1111")),TH!D1716,""),"")</f>
        <v/>
      </c>
      <c r="B1716" s="11">
        <f t="shared" si="145"/>
        <v>7</v>
      </c>
      <c r="C1716" s="111">
        <f t="shared" si="146"/>
        <v>42562</v>
      </c>
      <c r="D1716" s="12" t="s">
        <v>1496</v>
      </c>
      <c r="E1716" s="264">
        <v>42562</v>
      </c>
      <c r="F1716" s="15" t="s">
        <v>1305</v>
      </c>
      <c r="G1716" s="313" t="s">
        <v>1338</v>
      </c>
      <c r="H1716" s="113" t="s">
        <v>316</v>
      </c>
      <c r="I1716" s="129">
        <v>12</v>
      </c>
      <c r="J1716" s="129">
        <v>39561</v>
      </c>
      <c r="K1716" s="201">
        <f t="shared" si="148"/>
        <v>474732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hidden="1" customHeight="1">
      <c r="A1717" s="304" t="str">
        <f>IF(B1717&lt;&gt;"",IF(AND(B1717&gt;=_TM1,B1717&lt;=_TM2,OR(TH!L1717="1111",TH!M1717="1111")),TH!D1717,""),"")</f>
        <v/>
      </c>
      <c r="B1717" s="11">
        <f t="shared" si="145"/>
        <v>7</v>
      </c>
      <c r="C1717" s="111">
        <f t="shared" si="146"/>
        <v>42562</v>
      </c>
      <c r="D1717" s="12" t="s">
        <v>1496</v>
      </c>
      <c r="E1717" s="264">
        <v>42562</v>
      </c>
      <c r="F1717" s="15" t="s">
        <v>1306</v>
      </c>
      <c r="G1717" s="313" t="s">
        <v>1338</v>
      </c>
      <c r="H1717" s="113" t="s">
        <v>316</v>
      </c>
      <c r="I1717" s="129">
        <v>81</v>
      </c>
      <c r="J1717" s="129">
        <v>110065</v>
      </c>
      <c r="K1717" s="201">
        <f t="shared" si="148"/>
        <v>8915265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hidden="1" customHeight="1">
      <c r="A1718" s="304" t="str">
        <f>IF(B1718&lt;&gt;"",IF(AND(B1718&gt;=_TM1,B1718&lt;=_TM2,OR(TH!L1718="1111",TH!M1718="1111")),TH!D1718,""),"")</f>
        <v/>
      </c>
      <c r="B1718" s="11">
        <f t="shared" si="145"/>
        <v>7</v>
      </c>
      <c r="C1718" s="111">
        <f t="shared" si="146"/>
        <v>42562</v>
      </c>
      <c r="D1718" s="12" t="s">
        <v>1496</v>
      </c>
      <c r="E1718" s="264">
        <v>42562</v>
      </c>
      <c r="F1718" s="140" t="s">
        <v>1403</v>
      </c>
      <c r="G1718" s="313" t="s">
        <v>1338</v>
      </c>
      <c r="H1718" s="113" t="s">
        <v>316</v>
      </c>
      <c r="I1718" s="129">
        <v>81</v>
      </c>
      <c r="J1718" s="129">
        <v>7851</v>
      </c>
      <c r="K1718" s="201">
        <f t="shared" si="148"/>
        <v>635931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hidden="1" customHeight="1">
      <c r="A1719" s="304" t="str">
        <f>IF(B1719&lt;&gt;"",IF(AND(B1719&gt;=_TM1,B1719&lt;=_TM2,OR(TH!L1719="1111",TH!M1719="1111")),TH!D1719,""),"")</f>
        <v/>
      </c>
      <c r="B1719" s="11">
        <f t="shared" si="145"/>
        <v>7</v>
      </c>
      <c r="C1719" s="111">
        <f t="shared" si="146"/>
        <v>42562</v>
      </c>
      <c r="D1719" s="12" t="s">
        <v>1496</v>
      </c>
      <c r="E1719" s="264">
        <v>42562</v>
      </c>
      <c r="F1719" s="15" t="s">
        <v>1309</v>
      </c>
      <c r="G1719" s="313" t="s">
        <v>1338</v>
      </c>
      <c r="H1719" s="113" t="s">
        <v>316</v>
      </c>
      <c r="I1719" s="129">
        <v>200</v>
      </c>
      <c r="J1719" s="129">
        <v>12330</v>
      </c>
      <c r="K1719" s="201">
        <f t="shared" si="148"/>
        <v>2466000</v>
      </c>
      <c r="L1719" s="202" t="s">
        <v>726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 t="str">
        <f>IF(VLOOKUP(F1719,NXT!$B$12:$B$973,1,0)=F1719,"","x")</f>
        <v/>
      </c>
    </row>
    <row r="1720" spans="1:29" ht="15.75" hidden="1" customHeight="1">
      <c r="A1720" s="304" t="str">
        <f>IF(B1720&lt;&gt;"",IF(AND(B1720&gt;=_TM1,B1720&lt;=_TM2,OR(TH!L1720="1111",TH!M1720="1111")),TH!D1720,""),"")</f>
        <v/>
      </c>
      <c r="B1720" s="11">
        <f t="shared" si="145"/>
        <v>7</v>
      </c>
      <c r="C1720" s="111">
        <f t="shared" si="146"/>
        <v>42562</v>
      </c>
      <c r="D1720" s="12" t="s">
        <v>1496</v>
      </c>
      <c r="E1720" s="264">
        <v>42562</v>
      </c>
      <c r="F1720" s="15" t="s">
        <v>332</v>
      </c>
      <c r="G1720" s="313" t="s">
        <v>1338</v>
      </c>
      <c r="H1720" s="113" t="s">
        <v>316</v>
      </c>
      <c r="I1720" s="129"/>
      <c r="J1720" s="129"/>
      <c r="K1720" s="201">
        <v>2437313</v>
      </c>
      <c r="L1720" s="14" t="s">
        <v>9</v>
      </c>
      <c r="M1720" s="202" t="s">
        <v>8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>
        <v>3</v>
      </c>
      <c r="AA1720" s="198"/>
    </row>
    <row r="1721" spans="1:29" ht="15.75" hidden="1" customHeight="1">
      <c r="A1721" s="304" t="str">
        <f>IF(B1721&lt;&gt;"",IF(AND(B1721&gt;=_TM1,B1721&lt;=_TM2,OR(TH!L1721="1111",TH!M1721="1111")),TH!D1721,""),"")</f>
        <v/>
      </c>
      <c r="B1721" s="11">
        <f t="shared" si="145"/>
        <v>7</v>
      </c>
      <c r="C1721" s="111">
        <f t="shared" si="146"/>
        <v>42562</v>
      </c>
      <c r="D1721" s="111" t="s">
        <v>1443</v>
      </c>
      <c r="E1721" s="273">
        <v>42562</v>
      </c>
      <c r="F1721" s="140" t="s">
        <v>350</v>
      </c>
      <c r="G1721" s="310" t="s">
        <v>1297</v>
      </c>
      <c r="H1721" s="266" t="s">
        <v>508</v>
      </c>
      <c r="I1721" s="129">
        <v>300</v>
      </c>
      <c r="J1721" s="129">
        <v>8030</v>
      </c>
      <c r="K1721" s="201">
        <f>ROUND(I1721*J1721,0)</f>
        <v>2409000</v>
      </c>
      <c r="L1721" s="114" t="s">
        <v>238</v>
      </c>
      <c r="M1721" s="114" t="s">
        <v>162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hidden="1" customHeight="1">
      <c r="A1722" s="304" t="str">
        <f>IF(B1722&lt;&gt;"",IF(AND(B1722&gt;=_TM1,B1722&lt;=_TM2,OR(TH!L1722="1111",TH!M1722="1111")),TH!D1722,""),"")</f>
        <v/>
      </c>
      <c r="B1722" s="11">
        <f t="shared" si="145"/>
        <v>7</v>
      </c>
      <c r="C1722" s="111">
        <f t="shared" si="146"/>
        <v>42562</v>
      </c>
      <c r="D1722" s="111" t="s">
        <v>1443</v>
      </c>
      <c r="E1722" s="273">
        <v>42562</v>
      </c>
      <c r="F1722" s="112" t="s">
        <v>332</v>
      </c>
      <c r="G1722" s="310" t="s">
        <v>1297</v>
      </c>
      <c r="H1722" s="266" t="s">
        <v>508</v>
      </c>
      <c r="I1722" s="129"/>
      <c r="J1722" s="129"/>
      <c r="K1722" s="201">
        <v>240900</v>
      </c>
      <c r="L1722" s="114" t="s">
        <v>238</v>
      </c>
      <c r="M1722" s="114" t="s">
        <v>278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/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 t="str">
        <f>IF(VLOOKUP(H1722,DS_131,1,0)=H1722,"","x")</f>
        <v/>
      </c>
    </row>
    <row r="1723" spans="1:29" ht="15.75" hidden="1" customHeight="1">
      <c r="A1723" s="304" t="str">
        <f>IF(B1723&lt;&gt;"",IF(AND(B1723&gt;=_TM1,B1723&lt;=_TM2,OR(TH!L1723="1111",TH!M1723="1111")),TH!D1723,""),"")</f>
        <v>T02</v>
      </c>
      <c r="B1723" s="11">
        <f t="shared" si="145"/>
        <v>7</v>
      </c>
      <c r="C1723" s="111">
        <f t="shared" si="146"/>
        <v>42562</v>
      </c>
      <c r="D1723" s="111" t="s">
        <v>275</v>
      </c>
      <c r="E1723" s="273">
        <v>42562</v>
      </c>
      <c r="F1723" s="112" t="s">
        <v>708</v>
      </c>
      <c r="G1723" s="310" t="s">
        <v>1297</v>
      </c>
      <c r="H1723" s="266" t="s">
        <v>508</v>
      </c>
      <c r="I1723" s="129"/>
      <c r="J1723" s="129"/>
      <c r="K1723" s="201">
        <v>2649900</v>
      </c>
      <c r="L1723" s="114" t="s">
        <v>45</v>
      </c>
      <c r="M1723" s="1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>x</v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  <c r="AA1723" s="198"/>
    </row>
    <row r="1724" spans="1:29" ht="15.75" hidden="1" customHeight="1">
      <c r="A1724" s="304" t="str">
        <f>IF(B1724&lt;&gt;"",IF(AND(B1724&gt;=_TM1,B1724&lt;=_TM2,OR(TH!L1724="1111",TH!M1724="1111")),TH!D1724,""),"")</f>
        <v/>
      </c>
      <c r="B1724" s="11">
        <f t="shared" si="145"/>
        <v>7</v>
      </c>
      <c r="C1724" s="111">
        <f t="shared" si="146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113" t="s">
        <v>499</v>
      </c>
      <c r="I1724" s="267"/>
      <c r="J1724" s="129"/>
      <c r="K1724" s="201">
        <v>10043000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hidden="1" customHeight="1">
      <c r="A1725" s="304" t="str">
        <f>IF(B1725&lt;&gt;"",IF(AND(B1725&gt;=_TM1,B1725&lt;=_TM2,OR(TH!L1725="1111",TH!M1725="1111")),TH!D1725,""),"")</f>
        <v/>
      </c>
      <c r="B1725" s="11">
        <f t="shared" si="145"/>
        <v>7</v>
      </c>
      <c r="C1725" s="111">
        <f t="shared" si="146"/>
        <v>42563</v>
      </c>
      <c r="D1725" s="12" t="s">
        <v>704</v>
      </c>
      <c r="E1725" s="264">
        <v>42563</v>
      </c>
      <c r="F1725" s="112" t="s">
        <v>708</v>
      </c>
      <c r="G1725" s="310" t="s">
        <v>705</v>
      </c>
      <c r="H1725" s="4" t="s">
        <v>652</v>
      </c>
      <c r="I1725" s="267"/>
      <c r="J1725" s="129"/>
      <c r="K1725" s="201">
        <v>11550000</v>
      </c>
      <c r="L1725" s="14" t="s">
        <v>24</v>
      </c>
      <c r="M1725" s="14" t="s">
        <v>238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/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hidden="1" customHeight="1">
      <c r="A1726" s="304" t="str">
        <f>IF(B1726&lt;&gt;"",IF(AND(B1726&gt;=_TM1,B1726&lt;=_TM2,OR(TH!L1726="1111",TH!M1726="1111")),TH!D1726,""),"")</f>
        <v>T03</v>
      </c>
      <c r="B1726" s="11">
        <f t="shared" si="145"/>
        <v>7</v>
      </c>
      <c r="C1726" s="111">
        <f t="shared" si="146"/>
        <v>42563</v>
      </c>
      <c r="D1726" s="12" t="s">
        <v>276</v>
      </c>
      <c r="E1726" s="264">
        <v>42563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10000000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hidden="1" customHeight="1">
      <c r="A1727" s="304" t="str">
        <f>IF(B1727&lt;&gt;"",IF(AND(B1727&gt;=_TM1,B1727&lt;=_TM2,OR(TH!L1727="1111",TH!M1727="1111")),TH!D1727,""),"")</f>
        <v>T04</v>
      </c>
      <c r="B1727" s="11">
        <f t="shared" si="145"/>
        <v>7</v>
      </c>
      <c r="C1727" s="111">
        <f t="shared" si="146"/>
        <v>42564</v>
      </c>
      <c r="D1727" s="12" t="s">
        <v>2108</v>
      </c>
      <c r="E1727" s="264">
        <v>42564</v>
      </c>
      <c r="F1727" s="110" t="s">
        <v>1219</v>
      </c>
      <c r="G1727" s="310" t="s">
        <v>705</v>
      </c>
      <c r="H1727" s="113" t="s">
        <v>706</v>
      </c>
      <c r="I1727" s="267"/>
      <c r="J1727" s="129"/>
      <c r="K1727" s="201">
        <v>11500000</v>
      </c>
      <c r="L1727" s="14" t="s">
        <v>45</v>
      </c>
      <c r="M1727" s="14" t="s">
        <v>24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>x</v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</row>
    <row r="1728" spans="1:29" ht="15.75" hidden="1" customHeight="1">
      <c r="A1728" s="304" t="str">
        <f>IF(B1728&lt;&gt;"",IF(AND(B1728&gt;=_TM1,B1728&lt;=_TM2,OR(TH!L1728="1111",TH!M1728="1111")),TH!D1728,""),"")</f>
        <v/>
      </c>
      <c r="B1728" s="11">
        <f t="shared" si="145"/>
        <v>7</v>
      </c>
      <c r="C1728" s="111">
        <f t="shared" si="146"/>
        <v>42565</v>
      </c>
      <c r="D1728" s="111" t="s">
        <v>1444</v>
      </c>
      <c r="E1728" s="273">
        <v>42565</v>
      </c>
      <c r="F1728" s="140" t="s">
        <v>1299</v>
      </c>
      <c r="G1728" s="310" t="s">
        <v>1298</v>
      </c>
      <c r="H1728" s="4" t="s">
        <v>612</v>
      </c>
      <c r="I1728" s="129">
        <v>60</v>
      </c>
      <c r="J1728" s="129">
        <v>38860</v>
      </c>
      <c r="K1728" s="201">
        <f>ROUND(I1728*J1728,0)</f>
        <v>2331600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  <c r="AC1728" s="198"/>
    </row>
    <row r="1729" spans="1:29" ht="15.75" hidden="1" customHeight="1">
      <c r="A1729" s="304" t="str">
        <f>IF(B1729&lt;&gt;"",IF(AND(B1729&gt;=_TM1,B1729&lt;=_TM2,OR(TH!L1729="1111",TH!M1729="1111")),TH!D1729,""),"")</f>
        <v/>
      </c>
      <c r="B1729" s="11">
        <f t="shared" si="145"/>
        <v>7</v>
      </c>
      <c r="C1729" s="111">
        <f t="shared" si="146"/>
        <v>42565</v>
      </c>
      <c r="D1729" s="111" t="s">
        <v>1444</v>
      </c>
      <c r="E1729" s="273">
        <v>42565</v>
      </c>
      <c r="F1729" s="140" t="s">
        <v>1300</v>
      </c>
      <c r="G1729" s="310" t="s">
        <v>1298</v>
      </c>
      <c r="H1729" s="4" t="s">
        <v>612</v>
      </c>
      <c r="I1729" s="129">
        <v>80</v>
      </c>
      <c r="J1729" s="129">
        <v>34280</v>
      </c>
      <c r="K1729" s="201">
        <f>ROUND(I1729*J1729,0)</f>
        <v>2742400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hidden="1" customHeight="1">
      <c r="A1730" s="304" t="str">
        <f>IF(B1730&lt;&gt;"",IF(AND(B1730&gt;=_TM1,B1730&lt;=_TM2,OR(TH!L1730="1111",TH!M1730="1111")),TH!D1730,""),"")</f>
        <v/>
      </c>
      <c r="B1730" s="11">
        <f t="shared" si="145"/>
        <v>7</v>
      </c>
      <c r="C1730" s="111">
        <f t="shared" si="146"/>
        <v>42565</v>
      </c>
      <c r="D1730" s="111" t="s">
        <v>1444</v>
      </c>
      <c r="E1730" s="273">
        <v>42565</v>
      </c>
      <c r="F1730" s="140" t="s">
        <v>736</v>
      </c>
      <c r="G1730" s="310" t="s">
        <v>1298</v>
      </c>
      <c r="H1730" s="4" t="s">
        <v>612</v>
      </c>
      <c r="I1730" s="129">
        <v>64</v>
      </c>
      <c r="J1730" s="129">
        <v>27350</v>
      </c>
      <c r="K1730" s="201">
        <f>ROUND(I1730*J1730,0)</f>
        <v>1750400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</row>
    <row r="1731" spans="1:29" ht="15.75" hidden="1" customHeight="1">
      <c r="A1731" s="304" t="str">
        <f>IF(B1731&lt;&gt;"",IF(AND(B1731&gt;=_TM1,B1731&lt;=_TM2,OR(TH!L1731="1111",TH!M1731="1111")),TH!D1731,""),"")</f>
        <v/>
      </c>
      <c r="B1731" s="11">
        <f t="shared" si="145"/>
        <v>7</v>
      </c>
      <c r="C1731" s="111">
        <f t="shared" si="146"/>
        <v>42565</v>
      </c>
      <c r="D1731" s="111" t="s">
        <v>1444</v>
      </c>
      <c r="E1731" s="273">
        <v>42565</v>
      </c>
      <c r="F1731" s="140" t="s">
        <v>1301</v>
      </c>
      <c r="G1731" s="310" t="s">
        <v>1298</v>
      </c>
      <c r="H1731" s="4" t="s">
        <v>612</v>
      </c>
      <c r="I1731" s="129">
        <v>55</v>
      </c>
      <c r="J1731" s="129">
        <v>46134</v>
      </c>
      <c r="K1731" s="201">
        <f>ROUND(I1731*J1731,0)</f>
        <v>2537370</v>
      </c>
      <c r="L1731" s="114" t="s">
        <v>238</v>
      </c>
      <c r="M1731" s="114" t="s">
        <v>162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  <c r="AC1731" s="198"/>
    </row>
    <row r="1732" spans="1:29" ht="15.75" hidden="1" customHeight="1">
      <c r="A1732" s="304" t="str">
        <f>IF(B1732&lt;&gt;"",IF(AND(B1732&gt;=_TM1,B1732&lt;=_TM2,OR(TH!L1732="1111",TH!M1732="1111")),TH!D1732,""),"")</f>
        <v/>
      </c>
      <c r="B1732" s="11">
        <f t="shared" si="145"/>
        <v>7</v>
      </c>
      <c r="C1732" s="111">
        <f t="shared" si="146"/>
        <v>42565</v>
      </c>
      <c r="D1732" s="111" t="s">
        <v>1444</v>
      </c>
      <c r="E1732" s="273">
        <v>42565</v>
      </c>
      <c r="F1732" s="112" t="s">
        <v>332</v>
      </c>
      <c r="G1732" s="310" t="s">
        <v>1298</v>
      </c>
      <c r="H1732" s="4" t="s">
        <v>612</v>
      </c>
      <c r="I1732" s="129"/>
      <c r="J1732" s="129"/>
      <c r="K1732" s="201">
        <v>936177</v>
      </c>
      <c r="L1732" s="114" t="s">
        <v>238</v>
      </c>
      <c r="M1732" s="114" t="s">
        <v>278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/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  <c r="AA1732" s="198" t="str">
        <f>IF(VLOOKUP(H1732,DS_131,1,0)=H1732,"","x")</f>
        <v/>
      </c>
    </row>
    <row r="1733" spans="1:29" ht="15.75" hidden="1" customHeight="1">
      <c r="A1733" s="304" t="str">
        <f>IF(B1733&lt;&gt;"",IF(AND(B1733&gt;=_TM1,B1733&lt;=_TM2,OR(TH!L1733="1111",TH!M1733="1111")),TH!D1733,""),"")</f>
        <v>C06</v>
      </c>
      <c r="B1733" s="11">
        <f t="shared" si="145"/>
        <v>7</v>
      </c>
      <c r="C1733" s="111">
        <f t="shared" si="146"/>
        <v>42566</v>
      </c>
      <c r="D1733" s="12" t="s">
        <v>2112</v>
      </c>
      <c r="E1733" s="264">
        <v>42566</v>
      </c>
      <c r="F1733" s="112" t="s">
        <v>707</v>
      </c>
      <c r="G1733" s="310" t="s">
        <v>705</v>
      </c>
      <c r="H1733" s="113" t="s">
        <v>706</v>
      </c>
      <c r="I1733" s="267"/>
      <c r="J1733" s="129"/>
      <c r="K1733" s="201">
        <v>4700000</v>
      </c>
      <c r="L1733" s="14" t="s">
        <v>24</v>
      </c>
      <c r="M1733" s="14" t="s">
        <v>45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>x</v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hidden="1" customHeight="1">
      <c r="A1734" s="304" t="str">
        <f>IF(B1734&lt;&gt;"",IF(AND(B1734&gt;=_TM1,B1734&lt;=_TM2,OR(TH!L1734="1111",TH!M1734="1111")),TH!D1734,""),"")</f>
        <v/>
      </c>
      <c r="B1734" s="11">
        <f t="shared" si="145"/>
        <v>7</v>
      </c>
      <c r="C1734" s="111">
        <f t="shared" si="146"/>
        <v>42566</v>
      </c>
      <c r="D1734" s="12" t="s">
        <v>711</v>
      </c>
      <c r="E1734" s="264">
        <v>42566</v>
      </c>
      <c r="F1734" s="110" t="s">
        <v>2186</v>
      </c>
      <c r="G1734" s="310" t="s">
        <v>705</v>
      </c>
      <c r="H1734" s="4"/>
      <c r="I1734" s="267"/>
      <c r="J1734" s="129"/>
      <c r="K1734" s="201">
        <v>3766750</v>
      </c>
      <c r="L1734" s="14" t="s">
        <v>961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hidden="1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2187</v>
      </c>
      <c r="G1735" s="310" t="s">
        <v>705</v>
      </c>
      <c r="H1735" s="4"/>
      <c r="I1735" s="267"/>
      <c r="J1735" s="129"/>
      <c r="K1735" s="201">
        <v>652500</v>
      </c>
      <c r="L1735" s="14" t="s">
        <v>960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hidden="1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2188</v>
      </c>
      <c r="G1736" s="310" t="s">
        <v>705</v>
      </c>
      <c r="H1736" s="4"/>
      <c r="I1736" s="267"/>
      <c r="J1736" s="129"/>
      <c r="K1736" s="201">
        <v>290000</v>
      </c>
      <c r="L1736" s="14" t="s">
        <v>964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hidden="1" customHeight="1">
      <c r="A1737" s="304" t="str">
        <f>IF(B1737&lt;&gt;"",IF(AND(B1737&gt;=_TM1,B1737&lt;=_TM2,OR(TH!L1737="1111",TH!M1737="1111")),TH!D1737,""),"")</f>
        <v/>
      </c>
      <c r="B1737" s="11">
        <f t="shared" ref="B1737" si="153">IF(C1737&lt;&gt;"",MONTH(C1737),"")</f>
        <v>7</v>
      </c>
      <c r="C1737" s="111">
        <f t="shared" ref="C1737" si="154">E1737</f>
        <v>42566</v>
      </c>
      <c r="D1737" s="12" t="s">
        <v>711</v>
      </c>
      <c r="E1737" s="264">
        <v>42566</v>
      </c>
      <c r="F1737" s="110" t="s">
        <v>761</v>
      </c>
      <c r="G1737" s="310" t="s">
        <v>705</v>
      </c>
      <c r="H1737" s="4"/>
      <c r="I1737" s="267"/>
      <c r="J1737" s="129"/>
      <c r="K1737" s="201">
        <v>11000</v>
      </c>
      <c r="L1737" s="14" t="s">
        <v>81</v>
      </c>
      <c r="M1737" s="14" t="s">
        <v>24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hidden="1" customHeight="1">
      <c r="A1738" s="304" t="str">
        <f>IF(B1738&lt;&gt;"",IF(AND(B1738&gt;=_TM1,B1738&lt;=_TM2,OR(TH!L1738="1111",TH!M1738="1111")),TH!D1738,""),"")</f>
        <v/>
      </c>
      <c r="B1738" s="11">
        <f t="shared" si="145"/>
        <v>7</v>
      </c>
      <c r="C1738" s="111">
        <f t="shared" si="146"/>
        <v>42566</v>
      </c>
      <c r="D1738" s="111" t="s">
        <v>711</v>
      </c>
      <c r="E1738" s="264">
        <v>42566</v>
      </c>
      <c r="F1738" s="110" t="s">
        <v>708</v>
      </c>
      <c r="G1738" s="310" t="s">
        <v>2077</v>
      </c>
      <c r="H1738" s="4" t="s">
        <v>612</v>
      </c>
      <c r="I1738" s="129"/>
      <c r="J1738" s="129"/>
      <c r="K1738" s="201">
        <v>23594076</v>
      </c>
      <c r="L1738" s="14" t="s">
        <v>24</v>
      </c>
      <c r="M1738" s="14" t="s">
        <v>238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</row>
    <row r="1739" spans="1:29" ht="15.75" hidden="1" customHeight="1">
      <c r="A1739" s="304" t="str">
        <f>IF(B1739&lt;&gt;"",IF(AND(B1739&gt;=_TM1,B1739&lt;=_TM2,OR(TH!L1739="1111",TH!M1739="1111")),TH!D1739,""),"")</f>
        <v/>
      </c>
      <c r="B1739" s="11">
        <f t="shared" si="145"/>
        <v>7</v>
      </c>
      <c r="C1739" s="111">
        <f t="shared" si="146"/>
        <v>42566</v>
      </c>
      <c r="D1739" s="111" t="s">
        <v>1445</v>
      </c>
      <c r="E1739" s="273">
        <v>42566</v>
      </c>
      <c r="F1739" s="140" t="s">
        <v>1304</v>
      </c>
      <c r="G1739" s="310" t="s">
        <v>1302</v>
      </c>
      <c r="H1739" s="113" t="s">
        <v>1303</v>
      </c>
      <c r="I1739" s="129">
        <v>12</v>
      </c>
      <c r="J1739" s="129">
        <v>61328</v>
      </c>
      <c r="K1739" s="201">
        <f>ROUND(I1739*J1739,0)</f>
        <v>735936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</row>
    <row r="1740" spans="1:29" ht="15.75" hidden="1" customHeight="1">
      <c r="A1740" s="304" t="str">
        <f>IF(B1740&lt;&gt;"",IF(AND(B1740&gt;=_TM1,B1740&lt;=_TM2,OR(TH!L1740="1111",TH!M1740="1111")),TH!D1740,""),"")</f>
        <v/>
      </c>
      <c r="B1740" s="11">
        <f t="shared" si="145"/>
        <v>7</v>
      </c>
      <c r="C1740" s="111">
        <f t="shared" si="146"/>
        <v>42566</v>
      </c>
      <c r="D1740" s="111" t="s">
        <v>1445</v>
      </c>
      <c r="E1740" s="273">
        <v>42566</v>
      </c>
      <c r="F1740" s="140" t="s">
        <v>1305</v>
      </c>
      <c r="G1740" s="310" t="s">
        <v>1302</v>
      </c>
      <c r="H1740" s="113" t="s">
        <v>1303</v>
      </c>
      <c r="I1740" s="129">
        <v>12</v>
      </c>
      <c r="J1740" s="129">
        <v>41644</v>
      </c>
      <c r="K1740" s="201">
        <f>ROUND(I1740*J1740,0)</f>
        <v>499728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  <c r="AC1740" s="198"/>
    </row>
    <row r="1741" spans="1:29" ht="15.75" hidden="1" customHeight="1">
      <c r="A1741" s="304" t="str">
        <f>IF(B1741&lt;&gt;"",IF(AND(B1741&gt;=_TM1,B1741&lt;=_TM2,OR(TH!L1741="1111",TH!M1741="1111")),TH!D1741,""),"")</f>
        <v/>
      </c>
      <c r="B1741" s="11">
        <f t="shared" si="145"/>
        <v>7</v>
      </c>
      <c r="C1741" s="111">
        <f t="shared" si="146"/>
        <v>42566</v>
      </c>
      <c r="D1741" s="111" t="s">
        <v>1445</v>
      </c>
      <c r="E1741" s="273">
        <v>42566</v>
      </c>
      <c r="F1741" s="140" t="s">
        <v>1306</v>
      </c>
      <c r="G1741" s="310" t="s">
        <v>1302</v>
      </c>
      <c r="H1741" s="113" t="s">
        <v>1303</v>
      </c>
      <c r="I1741" s="129">
        <v>81</v>
      </c>
      <c r="J1741" s="129">
        <v>115858</v>
      </c>
      <c r="K1741" s="201">
        <f>ROUND(I1741*J1741,0)</f>
        <v>9384498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hidden="1" customHeight="1">
      <c r="A1742" s="304" t="str">
        <f>IF(B1742&lt;&gt;"",IF(AND(B1742&gt;=_TM1,B1742&lt;=_TM2,OR(TH!L1742="1111",TH!M1742="1111")),TH!D1742,""),"")</f>
        <v/>
      </c>
      <c r="B1742" s="11">
        <f t="shared" si="145"/>
        <v>7</v>
      </c>
      <c r="C1742" s="111">
        <f t="shared" si="146"/>
        <v>42566</v>
      </c>
      <c r="D1742" s="111" t="s">
        <v>1445</v>
      </c>
      <c r="E1742" s="273">
        <v>42566</v>
      </c>
      <c r="F1742" s="140" t="s">
        <v>1403</v>
      </c>
      <c r="G1742" s="310" t="s">
        <v>1302</v>
      </c>
      <c r="H1742" s="113" t="s">
        <v>1303</v>
      </c>
      <c r="I1742" s="129">
        <v>81</v>
      </c>
      <c r="J1742" s="129">
        <v>8265</v>
      </c>
      <c r="K1742" s="201">
        <f>ROUND(I1742*J1742,0)</f>
        <v>669465</v>
      </c>
      <c r="L1742" s="114" t="s">
        <v>238</v>
      </c>
      <c r="M1742" s="114" t="s">
        <v>162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</row>
    <row r="1743" spans="1:29" ht="15.75" hidden="1" customHeight="1">
      <c r="A1743" s="304" t="str">
        <f>IF(B1743&lt;&gt;"",IF(AND(B1743&gt;=_TM1,B1743&lt;=_TM2,OR(TH!L1743="1111",TH!M1743="1111")),TH!D1743,""),"")</f>
        <v/>
      </c>
      <c r="B1743" s="11">
        <f t="shared" si="145"/>
        <v>7</v>
      </c>
      <c r="C1743" s="111">
        <f t="shared" si="146"/>
        <v>42566</v>
      </c>
      <c r="D1743" s="111" t="s">
        <v>1445</v>
      </c>
      <c r="E1743" s="273">
        <v>42566</v>
      </c>
      <c r="F1743" s="112" t="s">
        <v>332</v>
      </c>
      <c r="G1743" s="310" t="s">
        <v>1302</v>
      </c>
      <c r="H1743" s="113" t="s">
        <v>1303</v>
      </c>
      <c r="I1743" s="129"/>
      <c r="J1743" s="129"/>
      <c r="K1743" s="201">
        <v>1128963</v>
      </c>
      <c r="L1743" s="114" t="s">
        <v>238</v>
      </c>
      <c r="M1743" s="114" t="s">
        <v>278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/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  <c r="AA1743" s="198" t="str">
        <f>IF(VLOOKUP(H1743,DS_131,1,0)=H1743,"","x")</f>
        <v/>
      </c>
      <c r="AC1743" s="198"/>
    </row>
    <row r="1744" spans="1:29" ht="15.75" hidden="1" customHeight="1">
      <c r="A1744" s="304" t="str">
        <f>IF(B1744&lt;&gt;"",IF(AND(B1744&gt;=_TM1,B1744&lt;=_TM2,OR(TH!L1744="1111",TH!M1744="1111")),TH!D1744,""),"")</f>
        <v>C07</v>
      </c>
      <c r="B1744" s="11">
        <f t="shared" si="145"/>
        <v>7</v>
      </c>
      <c r="C1744" s="111">
        <f t="shared" si="146"/>
        <v>42569</v>
      </c>
      <c r="D1744" s="12" t="s">
        <v>2113</v>
      </c>
      <c r="E1744" s="264">
        <v>42569</v>
      </c>
      <c r="F1744" s="112" t="s">
        <v>707</v>
      </c>
      <c r="G1744" s="310" t="s">
        <v>705</v>
      </c>
      <c r="H1744" s="113" t="s">
        <v>706</v>
      </c>
      <c r="I1744" s="267"/>
      <c r="J1744" s="129"/>
      <c r="K1744" s="201">
        <v>1300000</v>
      </c>
      <c r="L1744" s="14" t="s">
        <v>24</v>
      </c>
      <c r="M1744" s="14" t="s">
        <v>45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>x</v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hidden="1" customHeight="1">
      <c r="A1745" s="304" t="str">
        <f>IF(B1745&lt;&gt;"",IF(AND(B1745&gt;=_TM1,B1745&lt;=_TM2,OR(TH!L1745="1111",TH!M1745="1111")),TH!D1745,""),"")</f>
        <v/>
      </c>
      <c r="B1745" s="11">
        <f t="shared" si="145"/>
        <v>7</v>
      </c>
      <c r="C1745" s="111">
        <f t="shared" si="146"/>
        <v>42569</v>
      </c>
      <c r="D1745" s="12" t="s">
        <v>711</v>
      </c>
      <c r="E1745" s="264">
        <v>42569</v>
      </c>
      <c r="F1745" s="110" t="s">
        <v>713</v>
      </c>
      <c r="G1745" s="310" t="s">
        <v>705</v>
      </c>
      <c r="H1745" s="113" t="s">
        <v>306</v>
      </c>
      <c r="I1745" s="267"/>
      <c r="J1745" s="129"/>
      <c r="K1745" s="201">
        <v>13688769</v>
      </c>
      <c r="L1745" s="14" t="s">
        <v>8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/>
    </row>
    <row r="1746" spans="1:27" ht="15.75" hidden="1" customHeight="1">
      <c r="A1746" s="304" t="str">
        <f>IF(B1746&lt;&gt;"",IF(AND(B1746&gt;=_TM1,B1746&lt;=_TM2,OR(TH!L1746="1111",TH!M1746="1111")),TH!D1746,""),"")</f>
        <v/>
      </c>
      <c r="B1746" s="11">
        <f t="shared" si="145"/>
        <v>7</v>
      </c>
      <c r="C1746" s="111">
        <f t="shared" si="146"/>
        <v>42569</v>
      </c>
      <c r="D1746" s="12" t="s">
        <v>711</v>
      </c>
      <c r="E1746" s="264">
        <v>42569</v>
      </c>
      <c r="F1746" s="110" t="s">
        <v>1215</v>
      </c>
      <c r="G1746" s="310" t="s">
        <v>705</v>
      </c>
      <c r="H1746" s="4"/>
      <c r="I1746" s="129"/>
      <c r="J1746" s="129"/>
      <c r="K1746" s="201">
        <v>20000</v>
      </c>
      <c r="L1746" s="14" t="s">
        <v>81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hidden="1" customHeight="1">
      <c r="A1747" s="304" t="str">
        <f>IF(B1747&lt;&gt;"",IF(AND(B1747&gt;=_TM1,B1747&lt;=_TM2,OR(TH!L1747="1111",TH!M1747="1111")),TH!D1747,""),"")</f>
        <v/>
      </c>
      <c r="B1747" s="11">
        <f t="shared" si="145"/>
        <v>7</v>
      </c>
      <c r="C1747" s="111">
        <f t="shared" si="146"/>
        <v>42569</v>
      </c>
      <c r="D1747" s="12" t="s">
        <v>711</v>
      </c>
      <c r="E1747" s="264">
        <v>42569</v>
      </c>
      <c r="F1747" s="110" t="s">
        <v>1216</v>
      </c>
      <c r="G1747" s="310" t="s">
        <v>705</v>
      </c>
      <c r="H1747" s="4"/>
      <c r="I1747" s="129"/>
      <c r="J1747" s="129"/>
      <c r="K1747" s="201">
        <v>2000</v>
      </c>
      <c r="L1747" s="14" t="s">
        <v>9</v>
      </c>
      <c r="M1747" s="14" t="s">
        <v>24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>
        <v>3</v>
      </c>
    </row>
    <row r="1748" spans="1:27" ht="15.75" hidden="1" customHeight="1">
      <c r="A1748" s="304" t="str">
        <f>IF(B1748&lt;&gt;"",IF(AND(B1748&gt;=_TM1,B1748&lt;=_TM2,OR(TH!L1748="1111",TH!M1748="1111")),TH!D1748,""),"")</f>
        <v/>
      </c>
      <c r="B1748" s="11">
        <f t="shared" si="145"/>
        <v>7</v>
      </c>
      <c r="C1748" s="111">
        <f t="shared" si="146"/>
        <v>42569</v>
      </c>
      <c r="D1748" s="12" t="s">
        <v>704</v>
      </c>
      <c r="E1748" s="264">
        <v>42569</v>
      </c>
      <c r="F1748" s="112" t="s">
        <v>708</v>
      </c>
      <c r="G1748" s="310" t="s">
        <v>705</v>
      </c>
      <c r="H1748" s="113" t="s">
        <v>1303</v>
      </c>
      <c r="I1748" s="129"/>
      <c r="J1748" s="129"/>
      <c r="K1748" s="201">
        <v>12418590</v>
      </c>
      <c r="L1748" s="14" t="s">
        <v>24</v>
      </c>
      <c r="M1748" s="14" t="s">
        <v>238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</row>
    <row r="1749" spans="1:27" ht="15.75" hidden="1" customHeight="1">
      <c r="A1749" s="304" t="str">
        <f>IF(B1749&lt;&gt;"",IF(AND(B1749&gt;=_TM1,B1749&lt;=_TM2,OR(TH!L1749="1111",TH!M1749="1111")),TH!D1749,""),"")</f>
        <v/>
      </c>
      <c r="B1749" s="11">
        <f t="shared" si="145"/>
        <v>7</v>
      </c>
      <c r="C1749" s="111">
        <f t="shared" si="146"/>
        <v>42569</v>
      </c>
      <c r="D1749" s="111" t="s">
        <v>1446</v>
      </c>
      <c r="E1749" s="273">
        <v>42569</v>
      </c>
      <c r="F1749" s="140" t="s">
        <v>1309</v>
      </c>
      <c r="G1749" s="310" t="s">
        <v>1307</v>
      </c>
      <c r="H1749" s="113" t="s">
        <v>1308</v>
      </c>
      <c r="I1749" s="129">
        <v>200</v>
      </c>
      <c r="J1749" s="129">
        <v>12979</v>
      </c>
      <c r="K1749" s="201">
        <f>ROUND(I1749*J1749,0)</f>
        <v>2595800</v>
      </c>
      <c r="L1749" s="114" t="s">
        <v>238</v>
      </c>
      <c r="M1749" s="114" t="s">
        <v>162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hidden="1" customHeight="1">
      <c r="A1750" s="304" t="str">
        <f>IF(B1750&lt;&gt;"",IF(AND(B1750&gt;=_TM1,B1750&lt;=_TM2,OR(TH!L1750="1111",TH!M1750="1111")),TH!D1750,""),"")</f>
        <v/>
      </c>
      <c r="B1750" s="11">
        <f t="shared" si="145"/>
        <v>7</v>
      </c>
      <c r="C1750" s="111">
        <f t="shared" si="146"/>
        <v>42569</v>
      </c>
      <c r="D1750" s="111" t="s">
        <v>1446</v>
      </c>
      <c r="E1750" s="273">
        <v>42569</v>
      </c>
      <c r="F1750" s="112" t="s">
        <v>332</v>
      </c>
      <c r="G1750" s="310" t="s">
        <v>1307</v>
      </c>
      <c r="H1750" s="113" t="s">
        <v>1308</v>
      </c>
      <c r="I1750" s="129"/>
      <c r="J1750" s="129"/>
      <c r="K1750" s="201">
        <v>259580</v>
      </c>
      <c r="L1750" s="114" t="s">
        <v>238</v>
      </c>
      <c r="M1750" s="114" t="s">
        <v>278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/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hidden="1" customHeight="1">
      <c r="A1751" s="304" t="str">
        <f>IF(B1751&lt;&gt;"",IF(AND(B1751&gt;=_TM1,B1751&lt;=_TM2,OR(TH!L1751="1111",TH!M1751="1111")),TH!D1751,""),"")</f>
        <v>T05</v>
      </c>
      <c r="B1751" s="11">
        <f t="shared" si="145"/>
        <v>7</v>
      </c>
      <c r="C1751" s="111">
        <f t="shared" si="146"/>
        <v>42569</v>
      </c>
      <c r="D1751" s="111" t="s">
        <v>2109</v>
      </c>
      <c r="E1751" s="273">
        <v>42569</v>
      </c>
      <c r="F1751" s="112" t="s">
        <v>708</v>
      </c>
      <c r="G1751" s="310" t="s">
        <v>1307</v>
      </c>
      <c r="H1751" s="113" t="s">
        <v>1308</v>
      </c>
      <c r="I1751" s="129"/>
      <c r="J1751" s="129"/>
      <c r="K1751" s="201">
        <v>2855380</v>
      </c>
      <c r="L1751" s="114" t="s">
        <v>45</v>
      </c>
      <c r="M1751" s="114" t="s">
        <v>238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  <c r="AA1751" s="198" t="str">
        <f>IF(VLOOKUP(H1751,DS_131,1,0)=H1751,"","x")</f>
        <v/>
      </c>
    </row>
    <row r="1752" spans="1:27" ht="15.75" hidden="1" customHeight="1">
      <c r="A1752" s="304" t="str">
        <f>IF(B1752&lt;&gt;"",IF(AND(B1752&gt;=_TM1,B1752&lt;=_TM2,OR(TH!L1752="1111",TH!M1752="1111")),TH!D1752,""),"")</f>
        <v>T06</v>
      </c>
      <c r="B1752" s="11">
        <f t="shared" si="145"/>
        <v>7</v>
      </c>
      <c r="C1752" s="111">
        <f t="shared" si="146"/>
        <v>42570</v>
      </c>
      <c r="D1752" s="111" t="s">
        <v>2111</v>
      </c>
      <c r="E1752" s="264">
        <v>42570</v>
      </c>
      <c r="F1752" s="110" t="s">
        <v>1219</v>
      </c>
      <c r="G1752" s="310" t="s">
        <v>2077</v>
      </c>
      <c r="H1752" s="4" t="s">
        <v>706</v>
      </c>
      <c r="I1752" s="129"/>
      <c r="J1752" s="129"/>
      <c r="K1752" s="201">
        <v>5000000</v>
      </c>
      <c r="L1752" s="14" t="s">
        <v>45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>x</v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/>
    </row>
    <row r="1753" spans="1:27" ht="15.75" hidden="1" customHeight="1">
      <c r="A1753" s="304" t="str">
        <f>IF(B1753&lt;&gt;"",IF(AND(B1753&gt;=_TM1,B1753&lt;=_TM2,OR(TH!L1753="1111",TH!M1753="1111")),TH!D1753,""),"")</f>
        <v/>
      </c>
      <c r="B1753" s="11">
        <f t="shared" si="145"/>
        <v>7</v>
      </c>
      <c r="C1753" s="111">
        <f t="shared" si="146"/>
        <v>42570</v>
      </c>
      <c r="D1753" s="111" t="s">
        <v>711</v>
      </c>
      <c r="E1753" s="264">
        <v>42570</v>
      </c>
      <c r="F1753" s="110" t="s">
        <v>1654</v>
      </c>
      <c r="G1753" s="310" t="s">
        <v>2077</v>
      </c>
      <c r="H1753" s="113"/>
      <c r="I1753" s="129"/>
      <c r="J1753" s="129"/>
      <c r="K1753" s="201">
        <v>10000</v>
      </c>
      <c r="L1753" s="14" t="s">
        <v>81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hidden="1" customHeight="1">
      <c r="A1754" s="304" t="str">
        <f>IF(B1754&lt;&gt;"",IF(AND(B1754&gt;=_TM1,B1754&lt;=_TM2,OR(TH!L1754="1111",TH!M1754="1111")),TH!D1754,""),"")</f>
        <v/>
      </c>
      <c r="B1754" s="11">
        <f t="shared" si="145"/>
        <v>7</v>
      </c>
      <c r="C1754" s="111">
        <f t="shared" si="146"/>
        <v>42570</v>
      </c>
      <c r="D1754" s="111" t="s">
        <v>711</v>
      </c>
      <c r="E1754" s="264">
        <v>42570</v>
      </c>
      <c r="F1754" s="110" t="s">
        <v>1655</v>
      </c>
      <c r="G1754" s="310" t="s">
        <v>2077</v>
      </c>
      <c r="H1754" s="113"/>
      <c r="I1754" s="129"/>
      <c r="J1754" s="129"/>
      <c r="K1754" s="201">
        <v>1000</v>
      </c>
      <c r="L1754" s="398" t="s">
        <v>9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/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>
        <v>3</v>
      </c>
    </row>
    <row r="1755" spans="1:27" ht="15.75" hidden="1" customHeight="1">
      <c r="A1755" s="304" t="str">
        <f>IF(B1755&lt;&gt;"",IF(AND(B1755&gt;=_TM1,B1755&lt;=_TM2,OR(TH!L1755="1111",TH!M1755="1111")),TH!D1755,""),"")</f>
        <v>T07</v>
      </c>
      <c r="B1755" s="11">
        <f t="shared" si="145"/>
        <v>7</v>
      </c>
      <c r="C1755" s="111">
        <f t="shared" si="146"/>
        <v>42570</v>
      </c>
      <c r="D1755" s="111" t="s">
        <v>2115</v>
      </c>
      <c r="E1755" s="264">
        <v>42570</v>
      </c>
      <c r="F1755" s="110" t="s">
        <v>1219</v>
      </c>
      <c r="G1755" s="310" t="s">
        <v>2077</v>
      </c>
      <c r="H1755" s="4" t="s">
        <v>706</v>
      </c>
      <c r="I1755" s="129"/>
      <c r="J1755" s="129"/>
      <c r="K1755" s="201">
        <v>5000000</v>
      </c>
      <c r="L1755" s="14" t="s">
        <v>45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>x</v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/>
    </row>
    <row r="1756" spans="1:27" ht="15.75" hidden="1" customHeight="1">
      <c r="A1756" s="304" t="str">
        <f>IF(B1756&lt;&gt;"",IF(AND(B1756&gt;=_TM1,B1756&lt;=_TM2,OR(TH!L1756="1111",TH!M1756="1111")),TH!D1756,""),"")</f>
        <v/>
      </c>
      <c r="B1756" s="11">
        <f t="shared" ref="B1756:B1819" si="155">IF(C1756&lt;&gt;"",MONTH(C1756),"")</f>
        <v>7</v>
      </c>
      <c r="C1756" s="111">
        <f t="shared" ref="C1756:C1819" si="156">E1756</f>
        <v>42570</v>
      </c>
      <c r="D1756" s="111" t="s">
        <v>711</v>
      </c>
      <c r="E1756" s="264">
        <v>42570</v>
      </c>
      <c r="F1756" s="110" t="s">
        <v>1654</v>
      </c>
      <c r="G1756" s="310" t="s">
        <v>2077</v>
      </c>
      <c r="H1756" s="113"/>
      <c r="I1756" s="129"/>
      <c r="J1756" s="129"/>
      <c r="K1756" s="201">
        <v>10000</v>
      </c>
      <c r="L1756" s="14" t="s">
        <v>81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hidden="1" customHeight="1">
      <c r="A1757" s="304" t="str">
        <f>IF(B1757&lt;&gt;"",IF(AND(B1757&gt;=_TM1,B1757&lt;=_TM2,OR(TH!L1757="1111",TH!M1757="1111")),TH!D1757,""),"")</f>
        <v/>
      </c>
      <c r="B1757" s="11">
        <f t="shared" si="155"/>
        <v>7</v>
      </c>
      <c r="C1757" s="111">
        <f t="shared" si="156"/>
        <v>42570</v>
      </c>
      <c r="D1757" s="111" t="s">
        <v>711</v>
      </c>
      <c r="E1757" s="264">
        <v>42570</v>
      </c>
      <c r="F1757" s="110" t="s">
        <v>1655</v>
      </c>
      <c r="G1757" s="310" t="s">
        <v>2077</v>
      </c>
      <c r="H1757" s="113"/>
      <c r="I1757" s="129"/>
      <c r="J1757" s="129"/>
      <c r="K1757" s="201">
        <v>1000</v>
      </c>
      <c r="L1757" s="398" t="s">
        <v>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>
        <v>3</v>
      </c>
    </row>
    <row r="1758" spans="1:27" ht="15.75" hidden="1" customHeight="1">
      <c r="A1758" s="304" t="str">
        <f>IF(B1758&lt;&gt;"",IF(AND(B1758&gt;=_TM1,B1758&lt;=_TM2,OR(TH!L1758="1111",TH!M1758="1111")),TH!D1758,""),"")</f>
        <v/>
      </c>
      <c r="B1758" s="11">
        <f t="shared" si="155"/>
        <v>7</v>
      </c>
      <c r="C1758" s="111">
        <f t="shared" si="156"/>
        <v>42571</v>
      </c>
      <c r="D1758" s="111" t="s">
        <v>711</v>
      </c>
      <c r="E1758" s="264">
        <v>42571</v>
      </c>
      <c r="F1758" s="110" t="s">
        <v>2087</v>
      </c>
      <c r="G1758" s="310" t="s">
        <v>2077</v>
      </c>
      <c r="H1758" s="113"/>
      <c r="I1758" s="129"/>
      <c r="J1758" s="129"/>
      <c r="K1758" s="201">
        <v>4051851</v>
      </c>
      <c r="L1758" s="14" t="s">
        <v>79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/>
      </c>
      <c r="Y1758" s="24" t="str">
        <f>IF(AND(B1758&lt;=NKC!$N$8,B1758&gt;=NKC!$M$8),"x","")</f>
        <v/>
      </c>
      <c r="Z1758" s="303"/>
    </row>
    <row r="1759" spans="1:27" ht="15.75" customHeight="1">
      <c r="A1759" s="304" t="str">
        <f>IF(B1759&lt;&gt;"",IF(AND(B1759&gt;=_TM1,B1759&lt;=_TM2,OR(TH!L1759="1111",TH!M1759="1111")),TH!D1759,""),"")</f>
        <v/>
      </c>
      <c r="B1759" s="11">
        <f t="shared" si="155"/>
        <v>7</v>
      </c>
      <c r="C1759" s="111">
        <f t="shared" si="156"/>
        <v>42571</v>
      </c>
      <c r="D1759" s="111" t="s">
        <v>711</v>
      </c>
      <c r="E1759" s="264">
        <v>42571</v>
      </c>
      <c r="F1759" s="110" t="s">
        <v>2088</v>
      </c>
      <c r="G1759" s="310" t="s">
        <v>2077</v>
      </c>
      <c r="H1759" s="113"/>
      <c r="I1759" s="129"/>
      <c r="J1759" s="129"/>
      <c r="K1759" s="201">
        <v>9420000</v>
      </c>
      <c r="L1759" s="14" t="s">
        <v>2080</v>
      </c>
      <c r="M1759" s="14" t="s">
        <v>24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>x</v>
      </c>
      <c r="Y1759" s="24" t="str">
        <f>IF(AND(B1759&lt;=NKC!$N$8,B1759&gt;=NKC!$M$8),"x","")</f>
        <v/>
      </c>
      <c r="Z1759" s="303"/>
    </row>
    <row r="1760" spans="1:27" ht="15.75" hidden="1" customHeight="1">
      <c r="A1760" s="304" t="str">
        <f>IF(B1760&lt;&gt;"",IF(AND(B1760&gt;=_TM1,B1760&lt;=_TM2,OR(TH!L1760="1111",TH!M1760="1111")),TH!D1760,""),"")</f>
        <v/>
      </c>
      <c r="B1760" s="11">
        <f t="shared" si="155"/>
        <v>7</v>
      </c>
      <c r="C1760" s="111">
        <f t="shared" si="156"/>
        <v>42571</v>
      </c>
      <c r="D1760" s="12" t="s">
        <v>1497</v>
      </c>
      <c r="E1760" s="264">
        <v>42571</v>
      </c>
      <c r="F1760" s="110" t="s">
        <v>1244</v>
      </c>
      <c r="G1760" s="313" t="s">
        <v>1243</v>
      </c>
      <c r="H1760" s="113" t="s">
        <v>306</v>
      </c>
      <c r="I1760" s="129">
        <v>46</v>
      </c>
      <c r="J1760" s="129">
        <v>49572</v>
      </c>
      <c r="K1760" s="201">
        <f t="shared" ref="K1760:K1761" si="157">ROUND(I1760*J1760,0)</f>
        <v>2280312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hidden="1" customHeight="1">
      <c r="A1761" s="304" t="str">
        <f>IF(B1761&lt;&gt;"",IF(AND(B1761&gt;=_TM1,B1761&lt;=_TM2,OR(TH!L1761="1111",TH!M1761="1111")),TH!D1761,""),"")</f>
        <v/>
      </c>
      <c r="B1761" s="11">
        <f t="shared" si="155"/>
        <v>7</v>
      </c>
      <c r="C1761" s="111">
        <f t="shared" si="156"/>
        <v>42571</v>
      </c>
      <c r="D1761" s="12" t="s">
        <v>1497</v>
      </c>
      <c r="E1761" s="264">
        <v>42571</v>
      </c>
      <c r="F1761" s="110" t="s">
        <v>1245</v>
      </c>
      <c r="G1761" s="313" t="s">
        <v>1243</v>
      </c>
      <c r="H1761" s="113" t="s">
        <v>306</v>
      </c>
      <c r="I1761" s="129">
        <v>44</v>
      </c>
      <c r="J1761" s="129">
        <v>53961</v>
      </c>
      <c r="K1761" s="201">
        <f t="shared" si="157"/>
        <v>2374284</v>
      </c>
      <c r="L1761" s="202" t="s">
        <v>726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  <c r="AA1761" s="198" t="str">
        <f>IF(VLOOKUP(F1761,NXT!$B$12:$B$973,1,0)=F1761,"","x")</f>
        <v/>
      </c>
    </row>
    <row r="1762" spans="1:27" ht="15.75" hidden="1" customHeight="1">
      <c r="A1762" s="304" t="str">
        <f>IF(B1762&lt;&gt;"",IF(AND(B1762&gt;=_TM1,B1762&lt;=_TM2,OR(TH!L1762="1111",TH!M1762="1111")),TH!D1762,""),"")</f>
        <v/>
      </c>
      <c r="B1762" s="11">
        <f t="shared" si="155"/>
        <v>7</v>
      </c>
      <c r="C1762" s="111">
        <f t="shared" si="156"/>
        <v>42571</v>
      </c>
      <c r="D1762" s="12" t="s">
        <v>1497</v>
      </c>
      <c r="E1762" s="264">
        <v>42571</v>
      </c>
      <c r="F1762" s="110" t="s">
        <v>314</v>
      </c>
      <c r="G1762" s="313" t="s">
        <v>1243</v>
      </c>
      <c r="H1762" s="113" t="s">
        <v>306</v>
      </c>
      <c r="I1762" s="129"/>
      <c r="J1762" s="129"/>
      <c r="K1762" s="201">
        <v>465460</v>
      </c>
      <c r="L1762" s="14" t="s">
        <v>9</v>
      </c>
      <c r="M1762" s="202" t="s">
        <v>8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/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>
        <v>3</v>
      </c>
    </row>
    <row r="1763" spans="1:27" ht="15.75" hidden="1" customHeight="1">
      <c r="A1763" s="304" t="str">
        <f>IF(B1763&lt;&gt;"",IF(AND(B1763&gt;=_TM1,B1763&lt;=_TM2,OR(TH!L1763="1111",TH!M1763="1111")),TH!D1763,""),"")</f>
        <v>C08</v>
      </c>
      <c r="B1763" s="11">
        <f t="shared" si="155"/>
        <v>7</v>
      </c>
      <c r="C1763" s="111">
        <f t="shared" si="156"/>
        <v>42572</v>
      </c>
      <c r="D1763" s="12" t="s">
        <v>2114</v>
      </c>
      <c r="E1763" s="264">
        <v>42572</v>
      </c>
      <c r="F1763" s="112" t="s">
        <v>707</v>
      </c>
      <c r="G1763" s="310" t="s">
        <v>705</v>
      </c>
      <c r="H1763" s="113" t="s">
        <v>706</v>
      </c>
      <c r="I1763" s="129"/>
      <c r="J1763" s="129"/>
      <c r="K1763" s="201">
        <v>20000000</v>
      </c>
      <c r="L1763" s="14" t="s">
        <v>24</v>
      </c>
      <c r="M1763" s="14" t="s">
        <v>45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>x</v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hidden="1" customHeight="1">
      <c r="A1764" s="304" t="str">
        <f>IF(B1764&lt;&gt;"",IF(AND(B1764&gt;=_TM1,B1764&lt;=_TM2,OR(TH!L1764="1111",TH!M1764="1111")),TH!D1764,""),"")</f>
        <v/>
      </c>
      <c r="B1764" s="11">
        <f t="shared" si="155"/>
        <v>7</v>
      </c>
      <c r="C1764" s="111">
        <f t="shared" si="156"/>
        <v>42572</v>
      </c>
      <c r="D1764" s="12" t="s">
        <v>711</v>
      </c>
      <c r="E1764" s="273">
        <v>42572</v>
      </c>
      <c r="F1764" s="110" t="s">
        <v>713</v>
      </c>
      <c r="G1764" s="310" t="s">
        <v>705</v>
      </c>
      <c r="H1764" s="113" t="s">
        <v>299</v>
      </c>
      <c r="I1764" s="129"/>
      <c r="J1764" s="129"/>
      <c r="K1764" s="201">
        <v>20000000</v>
      </c>
      <c r="L1764" s="114" t="s">
        <v>8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/>
    </row>
    <row r="1765" spans="1:27" ht="15.75" hidden="1" customHeight="1">
      <c r="A1765" s="304" t="str">
        <f>IF(B1765&lt;&gt;"",IF(AND(B1765&gt;=_TM1,B1765&lt;=_TM2,OR(TH!L1765="1111",TH!M1765="1111")),TH!D1765,""),"")</f>
        <v/>
      </c>
      <c r="B1765" s="11">
        <f t="shared" si="155"/>
        <v>7</v>
      </c>
      <c r="C1765" s="111">
        <f t="shared" si="156"/>
        <v>42572</v>
      </c>
      <c r="D1765" s="12" t="s">
        <v>711</v>
      </c>
      <c r="E1765" s="273">
        <v>42572</v>
      </c>
      <c r="F1765" s="112" t="s">
        <v>761</v>
      </c>
      <c r="G1765" s="310" t="s">
        <v>705</v>
      </c>
      <c r="H1765" s="113"/>
      <c r="I1765" s="129"/>
      <c r="J1765" s="129"/>
      <c r="K1765" s="201">
        <v>20000</v>
      </c>
      <c r="L1765" s="114" t="s">
        <v>81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hidden="1" customHeight="1">
      <c r="A1766" s="304" t="str">
        <f>IF(B1766&lt;&gt;"",IF(AND(B1766&gt;=_TM1,B1766&lt;=_TM2,OR(TH!L1766="1111",TH!M1766="1111")),TH!D1766,""),"")</f>
        <v/>
      </c>
      <c r="B1766" s="11">
        <f t="shared" si="155"/>
        <v>7</v>
      </c>
      <c r="C1766" s="111">
        <f t="shared" si="156"/>
        <v>42572</v>
      </c>
      <c r="D1766" s="12" t="s">
        <v>711</v>
      </c>
      <c r="E1766" s="273">
        <v>42572</v>
      </c>
      <c r="F1766" s="112" t="s">
        <v>967</v>
      </c>
      <c r="G1766" s="310" t="s">
        <v>705</v>
      </c>
      <c r="H1766" s="113"/>
      <c r="I1766" s="129"/>
      <c r="J1766" s="129"/>
      <c r="K1766" s="201">
        <v>2000</v>
      </c>
      <c r="L1766" s="114" t="s">
        <v>9</v>
      </c>
      <c r="M1766" s="114" t="s">
        <v>24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>
        <v>3</v>
      </c>
    </row>
    <row r="1767" spans="1:27" ht="15.75" hidden="1" customHeight="1">
      <c r="A1767" s="304" t="str">
        <f>IF(B1767&lt;&gt;"",IF(AND(B1767&gt;=_TM1,B1767&lt;=_TM2,OR(TH!L1767="1111",TH!M1767="1111")),TH!D1767,""),"")</f>
        <v/>
      </c>
      <c r="B1767" s="11">
        <f t="shared" si="155"/>
        <v>7</v>
      </c>
      <c r="C1767" s="111">
        <f t="shared" si="156"/>
        <v>42573</v>
      </c>
      <c r="D1767" s="12" t="s">
        <v>704</v>
      </c>
      <c r="E1767" s="264">
        <v>42573</v>
      </c>
      <c r="F1767" s="112" t="s">
        <v>708</v>
      </c>
      <c r="G1767" s="310" t="s">
        <v>705</v>
      </c>
      <c r="H1767" s="113" t="s">
        <v>547</v>
      </c>
      <c r="I1767" s="129"/>
      <c r="J1767" s="129"/>
      <c r="K1767" s="201">
        <v>130855512</v>
      </c>
      <c r="L1767" s="14" t="s">
        <v>24</v>
      </c>
      <c r="M1767" s="14" t="s">
        <v>238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/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hidden="1" customHeight="1">
      <c r="A1768" s="304" t="str">
        <f>IF(B1768&lt;&gt;"",IF(AND(B1768&gt;=_TM1,B1768&lt;=_TM2,OR(TH!L1768="1111",TH!M1768="1111")),TH!D1768,""),"")</f>
        <v>T08</v>
      </c>
      <c r="B1768" s="11">
        <f t="shared" si="155"/>
        <v>7</v>
      </c>
      <c r="C1768" s="111">
        <f t="shared" si="156"/>
        <v>42573</v>
      </c>
      <c r="D1768" s="12" t="s">
        <v>2116</v>
      </c>
      <c r="E1768" s="273">
        <v>42573</v>
      </c>
      <c r="F1768" s="110" t="s">
        <v>1219</v>
      </c>
      <c r="G1768" s="310" t="s">
        <v>705</v>
      </c>
      <c r="H1768" s="113" t="s">
        <v>706</v>
      </c>
      <c r="I1768" s="129"/>
      <c r="J1768" s="129"/>
      <c r="K1768" s="201">
        <v>130800000</v>
      </c>
      <c r="L1768" s="114" t="s">
        <v>45</v>
      </c>
      <c r="M1768" s="114" t="s">
        <v>24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>x</v>
      </c>
      <c r="Q1768" s="24" t="str">
        <f>IF(AND($M1768=$O$7,$B1768&lt;'111'!$N$11),"x","")</f>
        <v/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/>
    </row>
    <row r="1769" spans="1:27" ht="15.75" hidden="1" customHeight="1">
      <c r="A1769" s="304" t="str">
        <f>IF(B1769&lt;&gt;"",IF(AND(B1769&gt;=_TM1,B1769&lt;=_TM2,OR(TH!L1769="1111",TH!M1769="1111")),TH!D1769,""),"")</f>
        <v>C09</v>
      </c>
      <c r="B1769" s="11">
        <f t="shared" si="155"/>
        <v>7</v>
      </c>
      <c r="C1769" s="111">
        <f t="shared" si="156"/>
        <v>42573</v>
      </c>
      <c r="D1769" s="12" t="s">
        <v>2117</v>
      </c>
      <c r="E1769" s="264">
        <v>42573</v>
      </c>
      <c r="F1769" s="15" t="s">
        <v>1230</v>
      </c>
      <c r="G1769" s="310" t="s">
        <v>1232</v>
      </c>
      <c r="H1769" s="4" t="s">
        <v>1233</v>
      </c>
      <c r="I1769" s="129"/>
      <c r="J1769" s="129"/>
      <c r="K1769" s="319">
        <v>2682000</v>
      </c>
      <c r="L1769" s="14" t="s">
        <v>81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hidden="1" customHeight="1">
      <c r="A1770" s="304" t="str">
        <f>IF(B1770&lt;&gt;"",IF(AND(B1770&gt;=_TM1,B1770&lt;=_TM2,OR(TH!L1770="1111",TH!M1770="1111")),TH!D1770,""),"")</f>
        <v>C09</v>
      </c>
      <c r="B1770" s="11">
        <f t="shared" si="155"/>
        <v>7</v>
      </c>
      <c r="C1770" s="111">
        <f t="shared" si="156"/>
        <v>42573</v>
      </c>
      <c r="D1770" s="12" t="s">
        <v>2117</v>
      </c>
      <c r="E1770" s="264">
        <v>42573</v>
      </c>
      <c r="F1770" s="15" t="s">
        <v>1231</v>
      </c>
      <c r="G1770" s="310" t="s">
        <v>1232</v>
      </c>
      <c r="H1770" s="4" t="s">
        <v>1233</v>
      </c>
      <c r="I1770" s="129"/>
      <c r="J1770" s="129"/>
      <c r="K1770" s="319">
        <v>268200</v>
      </c>
      <c r="L1770" s="14" t="s">
        <v>9</v>
      </c>
      <c r="M1770" s="14" t="s">
        <v>45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>x</v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hidden="1" customHeight="1">
      <c r="A1771" s="304" t="str">
        <f>IF(B1771&lt;&gt;"",IF(AND(B1771&gt;=_TM1,B1771&lt;=_TM2,OR(TH!L1771="1111",TH!M1771="1111")),TH!D1771,""),"")</f>
        <v/>
      </c>
      <c r="B1771" s="11">
        <f t="shared" si="155"/>
        <v>7</v>
      </c>
      <c r="C1771" s="111">
        <f t="shared" si="156"/>
        <v>42574</v>
      </c>
      <c r="D1771" s="12" t="s">
        <v>711</v>
      </c>
      <c r="E1771" s="273">
        <v>42574</v>
      </c>
      <c r="F1771" s="112" t="s">
        <v>1220</v>
      </c>
      <c r="G1771" s="310" t="s">
        <v>705</v>
      </c>
      <c r="H1771" s="113"/>
      <c r="I1771" s="129"/>
      <c r="J1771" s="129"/>
      <c r="K1771" s="201">
        <v>50000</v>
      </c>
      <c r="L1771" s="114" t="s">
        <v>81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hidden="1" customHeight="1">
      <c r="A1772" s="304" t="str">
        <f>IF(B1772&lt;&gt;"",IF(AND(B1772&gt;=_TM1,B1772&lt;=_TM2,OR(TH!L1772="1111",TH!M1772="1111")),TH!D1772,""),"")</f>
        <v/>
      </c>
      <c r="B1772" s="11">
        <f t="shared" si="155"/>
        <v>7</v>
      </c>
      <c r="C1772" s="111">
        <f t="shared" si="156"/>
        <v>42574</v>
      </c>
      <c r="D1772" s="12" t="s">
        <v>711</v>
      </c>
      <c r="E1772" s="273">
        <v>42574</v>
      </c>
      <c r="F1772" s="112" t="s">
        <v>1221</v>
      </c>
      <c r="G1772" s="310" t="s">
        <v>705</v>
      </c>
      <c r="H1772" s="113"/>
      <c r="I1772" s="129"/>
      <c r="J1772" s="129"/>
      <c r="K1772" s="201">
        <v>5000</v>
      </c>
      <c r="L1772" s="114" t="s">
        <v>9</v>
      </c>
      <c r="M1772" s="114" t="s">
        <v>24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</row>
    <row r="1773" spans="1:27" ht="15.75" hidden="1" customHeight="1">
      <c r="A1773" s="304" t="str">
        <f>IF(B1773&lt;&gt;"",IF(AND(B1773&gt;=_TM1,B1773&lt;=_TM2,OR(TH!L1773="1111",TH!M1773="1111")),TH!D1773,""),"")</f>
        <v/>
      </c>
      <c r="B1773" s="11">
        <f t="shared" si="155"/>
        <v>7</v>
      </c>
      <c r="C1773" s="111">
        <f t="shared" si="156"/>
        <v>42574</v>
      </c>
      <c r="D1773" s="12" t="s">
        <v>1497</v>
      </c>
      <c r="E1773" s="264">
        <v>42574</v>
      </c>
      <c r="F1773" s="110" t="s">
        <v>1247</v>
      </c>
      <c r="G1773" s="313" t="s">
        <v>1246</v>
      </c>
      <c r="H1773" s="113" t="s">
        <v>306</v>
      </c>
      <c r="I1773" s="129">
        <v>195</v>
      </c>
      <c r="J1773" s="129">
        <v>20532</v>
      </c>
      <c r="K1773" s="201">
        <f t="shared" ref="K1773:K1774" si="158">ROUND(I1773*J1773,0)</f>
        <v>4003740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hidden="1" customHeight="1">
      <c r="A1774" s="304" t="str">
        <f>IF(B1774&lt;&gt;"",IF(AND(B1774&gt;=_TM1,B1774&lt;=_TM2,OR(TH!L1774="1111",TH!M1774="1111")),TH!D1774,""),"")</f>
        <v/>
      </c>
      <c r="B1774" s="11">
        <f t="shared" si="155"/>
        <v>7</v>
      </c>
      <c r="C1774" s="111">
        <f t="shared" si="156"/>
        <v>42574</v>
      </c>
      <c r="D1774" s="12" t="s">
        <v>1497</v>
      </c>
      <c r="E1774" s="264">
        <v>42574</v>
      </c>
      <c r="F1774" s="110" t="s">
        <v>1248</v>
      </c>
      <c r="G1774" s="313" t="s">
        <v>1246</v>
      </c>
      <c r="H1774" s="113" t="s">
        <v>306</v>
      </c>
      <c r="I1774" s="129">
        <v>80</v>
      </c>
      <c r="J1774" s="129">
        <v>47200</v>
      </c>
      <c r="K1774" s="201">
        <f t="shared" si="158"/>
        <v>3776000</v>
      </c>
      <c r="L1774" s="202" t="s">
        <v>726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  <c r="AA1774" s="198" t="str">
        <f>IF(VLOOKUP(F1774,NXT!$B$12:$B$973,1,0)=F1774,"","x")</f>
        <v/>
      </c>
    </row>
    <row r="1775" spans="1:27" ht="15.75" hidden="1" customHeight="1">
      <c r="A1775" s="304" t="str">
        <f>IF(B1775&lt;&gt;"",IF(AND(B1775&gt;=_TM1,B1775&lt;=_TM2,OR(TH!L1775="1111",TH!M1775="1111")),TH!D1775,""),"")</f>
        <v/>
      </c>
      <c r="B1775" s="11">
        <f t="shared" si="155"/>
        <v>7</v>
      </c>
      <c r="C1775" s="111">
        <f t="shared" si="156"/>
        <v>42574</v>
      </c>
      <c r="D1775" s="12" t="s">
        <v>1497</v>
      </c>
      <c r="E1775" s="264">
        <v>42574</v>
      </c>
      <c r="F1775" s="110" t="s">
        <v>314</v>
      </c>
      <c r="G1775" s="313" t="s">
        <v>1246</v>
      </c>
      <c r="H1775" s="113" t="s">
        <v>306</v>
      </c>
      <c r="I1775" s="129"/>
      <c r="J1775" s="129"/>
      <c r="K1775" s="201">
        <v>777974</v>
      </c>
      <c r="L1775" s="14" t="s">
        <v>9</v>
      </c>
      <c r="M1775" s="202" t="s">
        <v>8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hidden="1" customHeight="1">
      <c r="A1776" s="304" t="str">
        <f>IF(B1776&lt;&gt;"",IF(AND(B1776&gt;=_TM1,B1776&lt;=_TM2,OR(TH!L1776="1111",TH!M1776="1111")),TH!D1776,""),"")</f>
        <v/>
      </c>
      <c r="B1776" s="11">
        <f t="shared" si="155"/>
        <v>7</v>
      </c>
      <c r="C1776" s="111">
        <f t="shared" si="156"/>
        <v>42576</v>
      </c>
      <c r="D1776" s="12" t="s">
        <v>711</v>
      </c>
      <c r="E1776" s="273">
        <v>42576</v>
      </c>
      <c r="F1776" s="112" t="s">
        <v>716</v>
      </c>
      <c r="G1776" s="310" t="s">
        <v>705</v>
      </c>
      <c r="H1776" s="113"/>
      <c r="I1776" s="129"/>
      <c r="J1776" s="129"/>
      <c r="K1776" s="201">
        <v>10000</v>
      </c>
      <c r="L1776" s="114" t="s">
        <v>81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hidden="1" customHeight="1">
      <c r="A1777" s="304" t="str">
        <f>IF(B1777&lt;&gt;"",IF(AND(B1777&gt;=_TM1,B1777&lt;=_TM2,OR(TH!L1777="1111",TH!M1777="1111")),TH!D1777,""),"")</f>
        <v/>
      </c>
      <c r="B1777" s="11">
        <f t="shared" si="155"/>
        <v>7</v>
      </c>
      <c r="C1777" s="111">
        <f t="shared" si="156"/>
        <v>42576</v>
      </c>
      <c r="D1777" s="12" t="s">
        <v>711</v>
      </c>
      <c r="E1777" s="273">
        <v>42576</v>
      </c>
      <c r="F1777" s="112" t="s">
        <v>717</v>
      </c>
      <c r="G1777" s="310" t="s">
        <v>705</v>
      </c>
      <c r="H1777" s="113"/>
      <c r="I1777" s="129"/>
      <c r="J1777" s="129"/>
      <c r="K1777" s="201">
        <v>1000</v>
      </c>
      <c r="L1777" s="114" t="s">
        <v>9</v>
      </c>
      <c r="M1777" s="114" t="s">
        <v>24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</row>
    <row r="1778" spans="1:29" ht="15.75" hidden="1" customHeight="1">
      <c r="A1778" s="304" t="str">
        <f>IF(B1778&lt;&gt;"",IF(AND(B1778&gt;=_TM1,B1778&lt;=_TM2,OR(TH!L1778="1111",TH!M1778="1111")),TH!D1778,""),"")</f>
        <v/>
      </c>
      <c r="B1778" s="11">
        <f t="shared" si="155"/>
        <v>7</v>
      </c>
      <c r="C1778" s="111">
        <f t="shared" si="156"/>
        <v>42576</v>
      </c>
      <c r="D1778" s="12" t="s">
        <v>1498</v>
      </c>
      <c r="E1778" s="264">
        <v>42576</v>
      </c>
      <c r="F1778" s="15" t="s">
        <v>790</v>
      </c>
      <c r="G1778" s="313" t="s">
        <v>1336</v>
      </c>
      <c r="H1778" s="113" t="s">
        <v>316</v>
      </c>
      <c r="I1778" s="129">
        <v>5000</v>
      </c>
      <c r="J1778" s="129">
        <v>8550</v>
      </c>
      <c r="K1778" s="201">
        <f t="shared" ref="K1778:K1784" si="159">ROUND(I1778*J1778,0)</f>
        <v>42750000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hidden="1" customHeight="1">
      <c r="A1779" s="304" t="str">
        <f>IF(B1779&lt;&gt;"",IF(AND(B1779&gt;=_TM1,B1779&lt;=_TM2,OR(TH!L1779="1111",TH!M1779="1111")),TH!D1779,""),"")</f>
        <v/>
      </c>
      <c r="B1779" s="11">
        <f t="shared" si="155"/>
        <v>7</v>
      </c>
      <c r="C1779" s="111">
        <f t="shared" si="156"/>
        <v>42576</v>
      </c>
      <c r="D1779" s="12" t="s">
        <v>1498</v>
      </c>
      <c r="E1779" s="264">
        <v>42576</v>
      </c>
      <c r="F1779" s="15" t="s">
        <v>1312</v>
      </c>
      <c r="G1779" s="313" t="s">
        <v>1336</v>
      </c>
      <c r="H1779" s="113" t="s">
        <v>316</v>
      </c>
      <c r="I1779" s="129">
        <v>500</v>
      </c>
      <c r="J1779" s="129">
        <v>19494</v>
      </c>
      <c r="K1779" s="201">
        <f t="shared" si="159"/>
        <v>9747000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hidden="1" customHeight="1">
      <c r="A1780" s="304" t="str">
        <f>IF(B1780&lt;&gt;"",IF(AND(B1780&gt;=_TM1,B1780&lt;=_TM2,OR(TH!L1780="1111",TH!M1780="1111")),TH!D1780,""),"")</f>
        <v/>
      </c>
      <c r="B1780" s="11">
        <f t="shared" si="155"/>
        <v>7</v>
      </c>
      <c r="C1780" s="111">
        <f t="shared" si="156"/>
        <v>42576</v>
      </c>
      <c r="D1780" s="12" t="s">
        <v>1498</v>
      </c>
      <c r="E1780" s="264">
        <v>42576</v>
      </c>
      <c r="F1780" s="110" t="s">
        <v>1315</v>
      </c>
      <c r="G1780" s="313" t="s">
        <v>1336</v>
      </c>
      <c r="H1780" s="113" t="s">
        <v>316</v>
      </c>
      <c r="I1780" s="129">
        <v>500</v>
      </c>
      <c r="J1780" s="129">
        <v>28433</v>
      </c>
      <c r="K1780" s="201">
        <f t="shared" si="159"/>
        <v>14216500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hidden="1" customHeight="1">
      <c r="A1781" s="304" t="str">
        <f>IF(B1781&lt;&gt;"",IF(AND(B1781&gt;=_TM1,B1781&lt;=_TM2,OR(TH!L1781="1111",TH!M1781="1111")),TH!D1781,""),"")</f>
        <v/>
      </c>
      <c r="B1781" s="11">
        <f t="shared" si="155"/>
        <v>7</v>
      </c>
      <c r="C1781" s="111">
        <f t="shared" si="156"/>
        <v>42576</v>
      </c>
      <c r="D1781" s="12" t="s">
        <v>1498</v>
      </c>
      <c r="E1781" s="264">
        <v>42576</v>
      </c>
      <c r="F1781" s="15" t="s">
        <v>1046</v>
      </c>
      <c r="G1781" s="313" t="s">
        <v>1336</v>
      </c>
      <c r="H1781" s="113" t="s">
        <v>316</v>
      </c>
      <c r="I1781" s="129">
        <v>450</v>
      </c>
      <c r="J1781" s="129">
        <v>33250</v>
      </c>
      <c r="K1781" s="201">
        <f t="shared" si="159"/>
        <v>14962500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hidden="1" customHeight="1">
      <c r="A1782" s="304" t="str">
        <f>IF(B1782&lt;&gt;"",IF(AND(B1782&gt;=_TM1,B1782&lt;=_TM2,OR(TH!L1782="1111",TH!M1782="1111")),TH!D1782,""),"")</f>
        <v/>
      </c>
      <c r="B1782" s="11">
        <f t="shared" si="155"/>
        <v>7</v>
      </c>
      <c r="C1782" s="111">
        <f t="shared" si="156"/>
        <v>42576</v>
      </c>
      <c r="D1782" s="12" t="s">
        <v>1498</v>
      </c>
      <c r="E1782" s="264">
        <v>42576</v>
      </c>
      <c r="F1782" s="15" t="s">
        <v>1047</v>
      </c>
      <c r="G1782" s="313" t="s">
        <v>1336</v>
      </c>
      <c r="H1782" s="113" t="s">
        <v>316</v>
      </c>
      <c r="I1782" s="129">
        <v>600</v>
      </c>
      <c r="J1782" s="129">
        <v>30875</v>
      </c>
      <c r="K1782" s="201">
        <f t="shared" si="159"/>
        <v>18525000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/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hidden="1" customHeight="1">
      <c r="A1783" s="304" t="str">
        <f>IF(B1783&lt;&gt;"",IF(AND(B1783&gt;=_TM1,B1783&lt;=_TM2,OR(TH!L1783="1111",TH!M1783="1111")),TH!D1783,""),"")</f>
        <v/>
      </c>
      <c r="B1783" s="11">
        <f t="shared" si="155"/>
        <v>7</v>
      </c>
      <c r="C1783" s="111">
        <f t="shared" si="156"/>
        <v>42576</v>
      </c>
      <c r="D1783" s="12" t="s">
        <v>1498</v>
      </c>
      <c r="E1783" s="264">
        <v>42576</v>
      </c>
      <c r="F1783" s="140" t="s">
        <v>322</v>
      </c>
      <c r="G1783" s="313" t="s">
        <v>1336</v>
      </c>
      <c r="H1783" s="113" t="s">
        <v>316</v>
      </c>
      <c r="I1783" s="129">
        <v>2900</v>
      </c>
      <c r="J1783" s="129">
        <v>17575</v>
      </c>
      <c r="K1783" s="201">
        <f t="shared" si="159"/>
        <v>50967500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/>
      </c>
      <c r="W1783" s="24" t="str">
        <f>IF(AND(OR(LEFT(TH!L1783,2)="15",LEFT(TH!M1783,2)="15"),TK!$E$7=TH!F1783),"x","")</f>
        <v>x</v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hidden="1" customHeight="1">
      <c r="A1784" s="304" t="str">
        <f>IF(B1784&lt;&gt;"",IF(AND(B1784&gt;=_TM1,B1784&lt;=_TM2,OR(TH!L1784="1111",TH!M1784="1111")),TH!D1784,""),"")</f>
        <v/>
      </c>
      <c r="B1784" s="11">
        <f t="shared" si="155"/>
        <v>7</v>
      </c>
      <c r="C1784" s="111">
        <f t="shared" si="156"/>
        <v>42576</v>
      </c>
      <c r="D1784" s="12" t="s">
        <v>1498</v>
      </c>
      <c r="E1784" s="264">
        <v>42576</v>
      </c>
      <c r="F1784" s="140" t="s">
        <v>321</v>
      </c>
      <c r="G1784" s="313" t="s">
        <v>1336</v>
      </c>
      <c r="H1784" s="113" t="s">
        <v>316</v>
      </c>
      <c r="I1784" s="129">
        <v>2850</v>
      </c>
      <c r="J1784" s="129">
        <v>17575</v>
      </c>
      <c r="K1784" s="201">
        <f t="shared" si="159"/>
        <v>50088750</v>
      </c>
      <c r="L1784" s="202" t="s">
        <v>726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>x</v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 t="str">
        <f>IF(VLOOKUP(F1784,NXT!$B$12:$B$973,1,0)=F1784,"","x")</f>
        <v/>
      </c>
    </row>
    <row r="1785" spans="1:29" ht="15.75" hidden="1" customHeight="1">
      <c r="A1785" s="304" t="str">
        <f>IF(B1785&lt;&gt;"",IF(AND(B1785&gt;=_TM1,B1785&lt;=_TM2,OR(TH!L1785="1111",TH!M1785="1111")),TH!D1785,""),"")</f>
        <v/>
      </c>
      <c r="B1785" s="11">
        <f t="shared" si="155"/>
        <v>7</v>
      </c>
      <c r="C1785" s="111">
        <f t="shared" si="156"/>
        <v>42576</v>
      </c>
      <c r="D1785" s="12" t="s">
        <v>1498</v>
      </c>
      <c r="E1785" s="264">
        <v>42576</v>
      </c>
      <c r="F1785" s="15" t="s">
        <v>332</v>
      </c>
      <c r="G1785" s="313" t="s">
        <v>1336</v>
      </c>
      <c r="H1785" s="113" t="s">
        <v>316</v>
      </c>
      <c r="I1785" s="129"/>
      <c r="J1785" s="129"/>
      <c r="K1785" s="201">
        <v>20125725</v>
      </c>
      <c r="L1785" s="14" t="s">
        <v>9</v>
      </c>
      <c r="M1785" s="202" t="s">
        <v>8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>
        <v>3</v>
      </c>
      <c r="AA1785" s="198"/>
    </row>
    <row r="1786" spans="1:29" ht="15.75" hidden="1" customHeight="1">
      <c r="A1786" s="304" t="str">
        <f>IF(B1786&lt;&gt;"",IF(AND(B1786&gt;=_TM1,B1786&lt;=_TM2,OR(TH!L1786="1111",TH!M1786="1111")),TH!D1786,""),"")</f>
        <v/>
      </c>
      <c r="B1786" s="11">
        <f t="shared" si="155"/>
        <v>7</v>
      </c>
      <c r="C1786" s="111">
        <f t="shared" si="156"/>
        <v>42576</v>
      </c>
      <c r="D1786" s="111" t="s">
        <v>1447</v>
      </c>
      <c r="E1786" s="273">
        <v>42576</v>
      </c>
      <c r="F1786" s="140" t="s">
        <v>790</v>
      </c>
      <c r="G1786" s="310" t="s">
        <v>1310</v>
      </c>
      <c r="H1786" s="4" t="s">
        <v>654</v>
      </c>
      <c r="I1786" s="129">
        <v>5000</v>
      </c>
      <c r="J1786" s="129">
        <v>9000</v>
      </c>
      <c r="K1786" s="201">
        <f>ROUND(I1786*J1786,0)</f>
        <v>45000000</v>
      </c>
      <c r="L1786" s="114" t="s">
        <v>238</v>
      </c>
      <c r="M1786" s="114" t="s">
        <v>162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  <c r="AC1786" s="198"/>
    </row>
    <row r="1787" spans="1:29" ht="15.75" hidden="1" customHeight="1">
      <c r="A1787" s="304" t="str">
        <f>IF(B1787&lt;&gt;"",IF(AND(B1787&gt;=_TM1,B1787&lt;=_TM2,OR(TH!L1787="1111",TH!M1787="1111")),TH!D1787,""),"")</f>
        <v/>
      </c>
      <c r="B1787" s="11">
        <f t="shared" si="155"/>
        <v>7</v>
      </c>
      <c r="C1787" s="111">
        <f t="shared" si="156"/>
        <v>42576</v>
      </c>
      <c r="D1787" s="111" t="s">
        <v>1447</v>
      </c>
      <c r="E1787" s="273">
        <v>42576</v>
      </c>
      <c r="F1787" s="112" t="s">
        <v>332</v>
      </c>
      <c r="G1787" s="310" t="s">
        <v>1310</v>
      </c>
      <c r="H1787" s="4" t="s">
        <v>654</v>
      </c>
      <c r="I1787" s="129"/>
      <c r="J1787" s="129"/>
      <c r="K1787" s="201">
        <v>4500000</v>
      </c>
      <c r="L1787" s="114" t="s">
        <v>238</v>
      </c>
      <c r="M1787" s="114" t="s">
        <v>278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hidden="1" customHeight="1">
      <c r="A1788" s="304" t="str">
        <f>IF(B1788&lt;&gt;"",IF(AND(B1788&gt;=_TM1,B1788&lt;=_TM2,OR(TH!L1788="1111",TH!M1788="1111")),TH!D1788,""),"")</f>
        <v/>
      </c>
      <c r="B1788" s="11">
        <f t="shared" si="155"/>
        <v>7</v>
      </c>
      <c r="C1788" s="111">
        <f t="shared" si="156"/>
        <v>42576</v>
      </c>
      <c r="D1788" s="111" t="s">
        <v>1448</v>
      </c>
      <c r="E1788" s="273">
        <v>42576</v>
      </c>
      <c r="F1788" s="140" t="s">
        <v>1312</v>
      </c>
      <c r="G1788" s="310" t="s">
        <v>1311</v>
      </c>
      <c r="H1788" s="113" t="s">
        <v>505</v>
      </c>
      <c r="I1788" s="129">
        <v>500</v>
      </c>
      <c r="J1788" s="129">
        <v>20520</v>
      </c>
      <c r="K1788" s="201">
        <f>ROUND(I1788*J1788,0)</f>
        <v>10260000</v>
      </c>
      <c r="L1788" s="114" t="s">
        <v>238</v>
      </c>
      <c r="M1788" s="114" t="s">
        <v>162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</row>
    <row r="1789" spans="1:29" ht="15.75" hidden="1" customHeight="1">
      <c r="A1789" s="304" t="str">
        <f>IF(B1789&lt;&gt;"",IF(AND(B1789&gt;=_TM1,B1789&lt;=_TM2,OR(TH!L1789="1111",TH!M1789="1111")),TH!D1789,""),"")</f>
        <v/>
      </c>
      <c r="B1789" s="11">
        <f t="shared" si="155"/>
        <v>7</v>
      </c>
      <c r="C1789" s="111">
        <f t="shared" si="156"/>
        <v>42576</v>
      </c>
      <c r="D1789" s="111" t="s">
        <v>1448</v>
      </c>
      <c r="E1789" s="273">
        <v>42576</v>
      </c>
      <c r="F1789" s="112" t="s">
        <v>332</v>
      </c>
      <c r="G1789" s="310" t="s">
        <v>1311</v>
      </c>
      <c r="H1789" s="113" t="s">
        <v>505</v>
      </c>
      <c r="I1789" s="129"/>
      <c r="J1789" s="129"/>
      <c r="K1789" s="201">
        <v>1026000</v>
      </c>
      <c r="L1789" s="114" t="s">
        <v>238</v>
      </c>
      <c r="M1789" s="114" t="s">
        <v>278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  <c r="AA1789" s="198" t="str">
        <f>IF(VLOOKUP(H1789,DS_131,1,0)=H1789,"","x")</f>
        <v/>
      </c>
      <c r="AC1789" s="198"/>
    </row>
    <row r="1790" spans="1:29" ht="15.75" hidden="1" customHeight="1">
      <c r="A1790" s="304" t="str">
        <f>IF(B1790&lt;&gt;"",IF(AND(B1790&gt;=_TM1,B1790&lt;=_TM2,OR(TH!L1790="1111",TH!M1790="1111")),TH!D1790,""),"")</f>
        <v/>
      </c>
      <c r="B1790" s="11">
        <f t="shared" si="155"/>
        <v>7</v>
      </c>
      <c r="C1790" s="111">
        <f t="shared" si="156"/>
        <v>42577</v>
      </c>
      <c r="D1790" s="12" t="s">
        <v>704</v>
      </c>
      <c r="E1790" s="264">
        <v>42577</v>
      </c>
      <c r="F1790" s="112" t="s">
        <v>708</v>
      </c>
      <c r="G1790" s="310" t="s">
        <v>705</v>
      </c>
      <c r="H1790" s="113" t="s">
        <v>531</v>
      </c>
      <c r="I1790" s="129"/>
      <c r="J1790" s="129"/>
      <c r="K1790" s="201">
        <v>120000000</v>
      </c>
      <c r="L1790" s="14" t="s">
        <v>24</v>
      </c>
      <c r="M1790" s="14" t="s">
        <v>238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/>
    </row>
    <row r="1791" spans="1:29" ht="15.75" hidden="1" customHeight="1">
      <c r="A1791" s="304" t="str">
        <f>IF(B1791&lt;&gt;"",IF(AND(B1791&gt;=_TM1,B1791&lt;=_TM2,OR(TH!L1791="1111",TH!M1791="1111")),TH!D1791,""),"")</f>
        <v/>
      </c>
      <c r="B1791" s="11">
        <f t="shared" si="155"/>
        <v>7</v>
      </c>
      <c r="C1791" s="111">
        <f t="shared" si="156"/>
        <v>42577</v>
      </c>
      <c r="D1791" s="12" t="s">
        <v>1499</v>
      </c>
      <c r="E1791" s="264">
        <v>42577</v>
      </c>
      <c r="F1791" s="15" t="s">
        <v>1320</v>
      </c>
      <c r="G1791" s="313" t="s">
        <v>1678</v>
      </c>
      <c r="H1791" s="113" t="s">
        <v>316</v>
      </c>
      <c r="I1791" s="129">
        <v>4100</v>
      </c>
      <c r="J1791" s="129">
        <v>8160</v>
      </c>
      <c r="K1791" s="201">
        <f>ROUND(I1791*J1791,0)</f>
        <v>33456000</v>
      </c>
      <c r="L1791" s="202" t="s">
        <v>726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 t="str">
        <f>IF(VLOOKUP(F1791,NXT!$B$12:$B$973,1,0)=F1791,"","x")</f>
        <v/>
      </c>
    </row>
    <row r="1792" spans="1:29" ht="15.75" hidden="1" customHeight="1">
      <c r="A1792" s="304" t="str">
        <f>IF(B1792&lt;&gt;"",IF(AND(B1792&gt;=_TM1,B1792&lt;=_TM2,OR(TH!L1792="1111",TH!M1792="1111")),TH!D1792,""),"")</f>
        <v/>
      </c>
      <c r="B1792" s="11">
        <f t="shared" si="155"/>
        <v>7</v>
      </c>
      <c r="C1792" s="111">
        <f t="shared" si="156"/>
        <v>42577</v>
      </c>
      <c r="D1792" s="12" t="s">
        <v>1499</v>
      </c>
      <c r="E1792" s="264">
        <v>42577</v>
      </c>
      <c r="F1792" s="15" t="s">
        <v>890</v>
      </c>
      <c r="G1792" s="313" t="s">
        <v>1678</v>
      </c>
      <c r="H1792" s="113" t="s">
        <v>316</v>
      </c>
      <c r="I1792" s="129"/>
      <c r="J1792" s="129"/>
      <c r="K1792" s="201">
        <v>3345600</v>
      </c>
      <c r="L1792" s="14" t="s">
        <v>9</v>
      </c>
      <c r="M1792" s="202" t="s">
        <v>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>
        <v>3</v>
      </c>
      <c r="AA1792" s="198"/>
    </row>
    <row r="1793" spans="1:30" ht="15.75" hidden="1" customHeight="1">
      <c r="A1793" s="304" t="str">
        <f>IF(B1793&lt;&gt;"",IF(AND(B1793&gt;=_TM1,B1793&lt;=_TM2,OR(TH!L1793="1111",TH!M1793="1111")),TH!D1793,""),"")</f>
        <v/>
      </c>
      <c r="B1793" s="11">
        <f t="shared" si="155"/>
        <v>7</v>
      </c>
      <c r="C1793" s="111">
        <f t="shared" si="156"/>
        <v>42578</v>
      </c>
      <c r="D1793" s="12" t="s">
        <v>704</v>
      </c>
      <c r="E1793" s="264">
        <v>42578</v>
      </c>
      <c r="F1793" s="112" t="s">
        <v>708</v>
      </c>
      <c r="G1793" s="310" t="s">
        <v>705</v>
      </c>
      <c r="H1793" s="113" t="s">
        <v>531</v>
      </c>
      <c r="I1793" s="129"/>
      <c r="J1793" s="129"/>
      <c r="K1793" s="201">
        <v>125190000</v>
      </c>
      <c r="L1793" s="14" t="s">
        <v>24</v>
      </c>
      <c r="M1793" s="14" t="s">
        <v>238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/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hidden="1" customHeight="1">
      <c r="A1794" s="304" t="str">
        <f>IF(B1794&lt;&gt;"",IF(AND(B1794&gt;=_TM1,B1794&lt;=_TM2,OR(TH!L1794="1111",TH!M1794="1111")),TH!D1794,""),"")</f>
        <v>T09</v>
      </c>
      <c r="B1794" s="11">
        <f t="shared" si="155"/>
        <v>7</v>
      </c>
      <c r="C1794" s="111">
        <f t="shared" si="156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120000000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hidden="1" customHeight="1">
      <c r="A1795" s="304" t="str">
        <f>IF(B1795&lt;&gt;"",IF(AND(B1795&gt;=_TM1,B1795&lt;=_TM2,OR(TH!L1795="1111",TH!M1795="1111")),TH!D1795,""),"")</f>
        <v>T09</v>
      </c>
      <c r="B1795" s="11">
        <f t="shared" si="155"/>
        <v>7</v>
      </c>
      <c r="C1795" s="111">
        <f t="shared" si="156"/>
        <v>42578</v>
      </c>
      <c r="D1795" s="12" t="s">
        <v>2118</v>
      </c>
      <c r="E1795" s="273">
        <v>42578</v>
      </c>
      <c r="F1795" s="110" t="s">
        <v>1219</v>
      </c>
      <c r="G1795" s="310" t="s">
        <v>705</v>
      </c>
      <c r="H1795" s="113" t="s">
        <v>706</v>
      </c>
      <c r="I1795" s="129"/>
      <c r="J1795" s="129"/>
      <c r="K1795" s="201">
        <v>125190000</v>
      </c>
      <c r="L1795" s="114" t="s">
        <v>45</v>
      </c>
      <c r="M1795" s="114" t="s">
        <v>24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>x</v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hidden="1" customHeight="1">
      <c r="A1796" s="304" t="str">
        <f>IF(B1796&lt;&gt;"",IF(AND(B1796&gt;=_TM1,B1796&lt;=_TM2,OR(TH!L1796="1111",TH!M1796="1111")),TH!D1796,""),"")</f>
        <v/>
      </c>
      <c r="B1796" s="11">
        <f t="shared" si="155"/>
        <v>7</v>
      </c>
      <c r="C1796" s="111">
        <f t="shared" si="156"/>
        <v>42579</v>
      </c>
      <c r="D1796" s="12" t="s">
        <v>704</v>
      </c>
      <c r="E1796" s="264">
        <v>42579</v>
      </c>
      <c r="F1796" s="112" t="s">
        <v>708</v>
      </c>
      <c r="G1796" s="310" t="s">
        <v>705</v>
      </c>
      <c r="H1796" s="113" t="s">
        <v>505</v>
      </c>
      <c r="I1796" s="129"/>
      <c r="J1796" s="129"/>
      <c r="K1796" s="201">
        <v>11286000</v>
      </c>
      <c r="L1796" s="14" t="s">
        <v>24</v>
      </c>
      <c r="M1796" s="14" t="s">
        <v>238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/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hidden="1" customHeight="1">
      <c r="A1797" s="304" t="str">
        <f>IF(B1797&lt;&gt;"",IF(AND(B1797&gt;=_TM1,B1797&lt;=_TM2,OR(TH!L1797="1111",TH!M1797="1111")),TH!D1797,""),"")</f>
        <v>T10</v>
      </c>
      <c r="B1797" s="11">
        <f t="shared" si="155"/>
        <v>7</v>
      </c>
      <c r="C1797" s="111">
        <f t="shared" si="156"/>
        <v>42579</v>
      </c>
      <c r="D1797" s="12" t="s">
        <v>2119</v>
      </c>
      <c r="E1797" s="273">
        <v>42579</v>
      </c>
      <c r="F1797" s="110" t="s">
        <v>1219</v>
      </c>
      <c r="G1797" s="310" t="s">
        <v>705</v>
      </c>
      <c r="H1797" s="113" t="s">
        <v>706</v>
      </c>
      <c r="I1797" s="129"/>
      <c r="J1797" s="129"/>
      <c r="K1797" s="201">
        <v>11300000</v>
      </c>
      <c r="L1797" s="114" t="s">
        <v>45</v>
      </c>
      <c r="M1797" s="114" t="s">
        <v>24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>x</v>
      </c>
      <c r="Q1797" s="24" t="str">
        <f>IF(AND($M1797=$O$7,$B1797&lt;'111'!$N$11),"x","")</f>
        <v/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/>
    </row>
    <row r="1798" spans="1:30" ht="15.75" hidden="1" customHeight="1">
      <c r="A1798" s="304" t="str">
        <f>IF(B1798&lt;&gt;"",IF(AND(B1798&gt;=_TM1,B1798&lt;=_TM2,OR(TH!L1798="1111",TH!M1798="1111")),TH!D1798,""),"")</f>
        <v>C10</v>
      </c>
      <c r="B1798" s="11">
        <f t="shared" si="155"/>
        <v>7</v>
      </c>
      <c r="C1798" s="111">
        <f t="shared" si="156"/>
        <v>42579</v>
      </c>
      <c r="D1798" s="12" t="s">
        <v>2121</v>
      </c>
      <c r="E1798" s="264">
        <v>42579</v>
      </c>
      <c r="F1798" s="112" t="s">
        <v>1234</v>
      </c>
      <c r="G1798" s="313" t="s">
        <v>1236</v>
      </c>
      <c r="H1798" s="113" t="s">
        <v>485</v>
      </c>
      <c r="I1798" s="129"/>
      <c r="J1798" s="129"/>
      <c r="K1798" s="201">
        <v>1227273</v>
      </c>
      <c r="L1798" s="14" t="s">
        <v>81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hidden="1" customHeight="1">
      <c r="A1799" s="304" t="str">
        <f>IF(B1799&lt;&gt;"",IF(AND(B1799&gt;=_TM1,B1799&lt;=_TM2,OR(TH!L1799="1111",TH!M1799="1111")),TH!D1799,""),"")</f>
        <v>C10</v>
      </c>
      <c r="B1799" s="11">
        <f t="shared" si="155"/>
        <v>7</v>
      </c>
      <c r="C1799" s="111">
        <f t="shared" si="156"/>
        <v>42579</v>
      </c>
      <c r="D1799" s="12" t="s">
        <v>2121</v>
      </c>
      <c r="E1799" s="264">
        <v>42579</v>
      </c>
      <c r="F1799" s="112" t="s">
        <v>1235</v>
      </c>
      <c r="G1799" s="313" t="s">
        <v>1236</v>
      </c>
      <c r="H1799" s="113" t="s">
        <v>485</v>
      </c>
      <c r="I1799" s="129"/>
      <c r="J1799" s="129"/>
      <c r="K1799" s="201">
        <v>122727</v>
      </c>
      <c r="L1799" s="14" t="s">
        <v>9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hidden="1" customHeight="1">
      <c r="A1800" s="304" t="str">
        <f>IF(B1800&lt;&gt;"",IF(AND(B1800&gt;=_TM1,B1800&lt;=_TM2,OR(TH!L1800="1111",TH!M1800="1111")),TH!D1800,""),"")</f>
        <v>C11</v>
      </c>
      <c r="B1800" s="11">
        <f t="shared" si="155"/>
        <v>7</v>
      </c>
      <c r="C1800" s="111">
        <f t="shared" si="156"/>
        <v>42579</v>
      </c>
      <c r="D1800" s="12" t="s">
        <v>2122</v>
      </c>
      <c r="E1800" s="264">
        <v>42579</v>
      </c>
      <c r="F1800" s="110" t="s">
        <v>296</v>
      </c>
      <c r="G1800" s="313" t="s">
        <v>1239</v>
      </c>
      <c r="H1800" s="113" t="s">
        <v>294</v>
      </c>
      <c r="I1800" s="129"/>
      <c r="J1800" s="129"/>
      <c r="K1800" s="201">
        <v>909460</v>
      </c>
      <c r="L1800" s="14" t="s">
        <v>81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hidden="1" customHeight="1">
      <c r="A1801" s="304" t="str">
        <f>IF(B1801&lt;&gt;"",IF(AND(B1801&gt;=_TM1,B1801&lt;=_TM2,OR(TH!L1801="1111",TH!M1801="1111")),TH!D1801,""),"")</f>
        <v>C11</v>
      </c>
      <c r="B1801" s="11">
        <f t="shared" si="155"/>
        <v>7</v>
      </c>
      <c r="C1801" s="111">
        <f t="shared" si="156"/>
        <v>42579</v>
      </c>
      <c r="D1801" s="12" t="s">
        <v>2122</v>
      </c>
      <c r="E1801" s="264">
        <v>42579</v>
      </c>
      <c r="F1801" s="110" t="s">
        <v>297</v>
      </c>
      <c r="G1801" s="313" t="s">
        <v>1239</v>
      </c>
      <c r="H1801" s="113" t="s">
        <v>294</v>
      </c>
      <c r="I1801" s="129"/>
      <c r="J1801" s="129"/>
      <c r="K1801" s="201">
        <v>90946</v>
      </c>
      <c r="L1801" s="14" t="s">
        <v>9</v>
      </c>
      <c r="M1801" s="14" t="s">
        <v>45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>x</v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/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03">
        <v>3</v>
      </c>
    </row>
    <row r="1802" spans="1:30" ht="15.75" hidden="1" customHeight="1">
      <c r="A1802" s="304" t="str">
        <f>IF(B1802&lt;&gt;"",IF(AND(B1802&gt;=_TM1,B1802&lt;=_TM2,OR(TH!L1802="1111",TH!M1802="1111")),TH!D1802,""),"")</f>
        <v/>
      </c>
      <c r="B1802" s="314">
        <f t="shared" si="155"/>
        <v>7</v>
      </c>
      <c r="C1802" s="315">
        <f t="shared" si="156"/>
        <v>42579</v>
      </c>
      <c r="D1802" s="12" t="s">
        <v>1500</v>
      </c>
      <c r="E1802" s="361">
        <v>42579</v>
      </c>
      <c r="F1802" s="386" t="s">
        <v>322</v>
      </c>
      <c r="G1802" s="381" t="s">
        <v>1337</v>
      </c>
      <c r="H1802" s="317" t="s">
        <v>316</v>
      </c>
      <c r="I1802" s="318">
        <v>2337</v>
      </c>
      <c r="J1802" s="318">
        <v>10500</v>
      </c>
      <c r="K1802" s="201">
        <f t="shared" ref="K1802:K1846" si="160">ROUND(I1802*J1802,0)</f>
        <v>24538500</v>
      </c>
      <c r="L1802" s="382" t="s">
        <v>726</v>
      </c>
      <c r="M1802" s="38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>x</v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21">
        <v>3</v>
      </c>
      <c r="AA1802" s="322" t="str">
        <f>IF(VLOOKUP(F1802,NXT!$B$12:$B$973,1,0)=F1802,"","x")</f>
        <v/>
      </c>
      <c r="AB1802" s="323"/>
      <c r="AC1802" s="323"/>
      <c r="AD1802" s="323"/>
    </row>
    <row r="1803" spans="1:30" ht="15.75" hidden="1" customHeight="1">
      <c r="A1803" s="304" t="str">
        <f>IF(B1803&lt;&gt;"",IF(AND(B1803&gt;=_TM1,B1803&lt;=_TM2,OR(TH!L1803="1111",TH!M1803="1111")),TH!D1803,""),"")</f>
        <v/>
      </c>
      <c r="B1803" s="11">
        <f t="shared" si="155"/>
        <v>7</v>
      </c>
      <c r="C1803" s="111">
        <f t="shared" si="156"/>
        <v>42579</v>
      </c>
      <c r="D1803" s="12" t="s">
        <v>1500</v>
      </c>
      <c r="E1803" s="264">
        <v>42579</v>
      </c>
      <c r="F1803" s="15" t="s">
        <v>1329</v>
      </c>
      <c r="G1803" s="313" t="s">
        <v>1337</v>
      </c>
      <c r="H1803" s="113" t="s">
        <v>316</v>
      </c>
      <c r="I1803" s="129">
        <v>5</v>
      </c>
      <c r="J1803" s="129">
        <v>103000</v>
      </c>
      <c r="K1803" s="201">
        <f t="shared" si="160"/>
        <v>515000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hidden="1" customHeight="1">
      <c r="A1804" s="304" t="str">
        <f>IF(B1804&lt;&gt;"",IF(AND(B1804&gt;=_TM1,B1804&lt;=_TM2,OR(TH!L1804="1111",TH!M1804="1111")),TH!D1804,""),"")</f>
        <v/>
      </c>
      <c r="B1804" s="11">
        <f t="shared" si="155"/>
        <v>7</v>
      </c>
      <c r="C1804" s="111">
        <f t="shared" si="156"/>
        <v>42579</v>
      </c>
      <c r="D1804" s="12" t="s">
        <v>1500</v>
      </c>
      <c r="E1804" s="264">
        <v>42579</v>
      </c>
      <c r="F1804" s="15" t="s">
        <v>362</v>
      </c>
      <c r="G1804" s="313" t="s">
        <v>1337</v>
      </c>
      <c r="H1804" s="113" t="s">
        <v>316</v>
      </c>
      <c r="I1804" s="129">
        <v>5</v>
      </c>
      <c r="J1804" s="129">
        <v>105200</v>
      </c>
      <c r="K1804" s="201">
        <f t="shared" si="160"/>
        <v>526000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hidden="1" customHeight="1">
      <c r="A1805" s="304" t="str">
        <f>IF(B1805&lt;&gt;"",IF(AND(B1805&gt;=_TM1,B1805&lt;=_TM2,OR(TH!L1805="1111",TH!M1805="1111")),TH!D1805,""),"")</f>
        <v/>
      </c>
      <c r="B1805" s="11">
        <f t="shared" si="155"/>
        <v>7</v>
      </c>
      <c r="C1805" s="111">
        <f t="shared" si="156"/>
        <v>42579</v>
      </c>
      <c r="D1805" s="12" t="s">
        <v>1500</v>
      </c>
      <c r="E1805" s="264">
        <v>42579</v>
      </c>
      <c r="F1805" s="15" t="s">
        <v>686</v>
      </c>
      <c r="G1805" s="313" t="s">
        <v>1337</v>
      </c>
      <c r="H1805" s="113" t="s">
        <v>316</v>
      </c>
      <c r="I1805" s="129">
        <v>8</v>
      </c>
      <c r="J1805" s="129">
        <v>173960</v>
      </c>
      <c r="K1805" s="201">
        <f t="shared" si="160"/>
        <v>1391680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hidden="1" customHeight="1">
      <c r="A1806" s="304" t="str">
        <f>IF(B1806&lt;&gt;"",IF(AND(B1806&gt;=_TM1,B1806&lt;=_TM2,OR(TH!L1806="1111",TH!M1806="1111")),TH!D1806,""),"")</f>
        <v/>
      </c>
      <c r="B1806" s="11">
        <f t="shared" si="155"/>
        <v>7</v>
      </c>
      <c r="C1806" s="111">
        <f t="shared" si="156"/>
        <v>42579</v>
      </c>
      <c r="D1806" s="12" t="s">
        <v>1500</v>
      </c>
      <c r="E1806" s="264">
        <v>42579</v>
      </c>
      <c r="F1806" s="15" t="s">
        <v>1322</v>
      </c>
      <c r="G1806" s="313" t="s">
        <v>1337</v>
      </c>
      <c r="H1806" s="113" t="s">
        <v>316</v>
      </c>
      <c r="I1806" s="129">
        <v>30</v>
      </c>
      <c r="J1806" s="129">
        <v>48010</v>
      </c>
      <c r="K1806" s="201">
        <f t="shared" si="160"/>
        <v>1440300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hidden="1" customHeight="1">
      <c r="A1807" s="304" t="str">
        <f>IF(B1807&lt;&gt;"",IF(AND(B1807&gt;=_TM1,B1807&lt;=_TM2,OR(TH!L1807="1111",TH!M1807="1111")),TH!D1807,""),"")</f>
        <v/>
      </c>
      <c r="B1807" s="11">
        <f t="shared" si="155"/>
        <v>7</v>
      </c>
      <c r="C1807" s="111">
        <f t="shared" si="156"/>
        <v>42579</v>
      </c>
      <c r="D1807" s="12" t="s">
        <v>1500</v>
      </c>
      <c r="E1807" s="264">
        <v>42579</v>
      </c>
      <c r="F1807" s="15" t="s">
        <v>692</v>
      </c>
      <c r="G1807" s="313" t="s">
        <v>1337</v>
      </c>
      <c r="H1807" s="113" t="s">
        <v>316</v>
      </c>
      <c r="I1807" s="129">
        <v>1</v>
      </c>
      <c r="J1807" s="129">
        <v>216470</v>
      </c>
      <c r="K1807" s="201">
        <f t="shared" si="160"/>
        <v>216470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hidden="1" customHeight="1">
      <c r="A1808" s="304" t="str">
        <f>IF(B1808&lt;&gt;"",IF(AND(B1808&gt;=_TM1,B1808&lt;=_TM2,OR(TH!L1808="1111",TH!M1808="1111")),TH!D1808,""),"")</f>
        <v/>
      </c>
      <c r="B1808" s="11">
        <f t="shared" si="155"/>
        <v>7</v>
      </c>
      <c r="C1808" s="111">
        <f t="shared" si="156"/>
        <v>42579</v>
      </c>
      <c r="D1808" s="12" t="s">
        <v>1500</v>
      </c>
      <c r="E1808" s="264">
        <v>42579</v>
      </c>
      <c r="F1808" s="15" t="s">
        <v>435</v>
      </c>
      <c r="G1808" s="313" t="s">
        <v>1337</v>
      </c>
      <c r="H1808" s="113" t="s">
        <v>316</v>
      </c>
      <c r="I1808" s="129">
        <v>48</v>
      </c>
      <c r="J1808" s="129">
        <v>8250</v>
      </c>
      <c r="K1808" s="201">
        <f t="shared" si="160"/>
        <v>396000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hidden="1" customHeight="1">
      <c r="A1809" s="304" t="str">
        <f>IF(B1809&lt;&gt;"",IF(AND(B1809&gt;=_TM1,B1809&lt;=_TM2,OR(TH!L1809="1111",TH!M1809="1111")),TH!D1809,""),"")</f>
        <v/>
      </c>
      <c r="B1809" s="11">
        <f t="shared" si="155"/>
        <v>7</v>
      </c>
      <c r="C1809" s="111">
        <f t="shared" si="156"/>
        <v>42579</v>
      </c>
      <c r="D1809" s="12" t="s">
        <v>1500</v>
      </c>
      <c r="E1809" s="264">
        <v>42579</v>
      </c>
      <c r="F1809" s="15" t="s">
        <v>677</v>
      </c>
      <c r="G1809" s="313" t="s">
        <v>1337</v>
      </c>
      <c r="H1809" s="113" t="s">
        <v>316</v>
      </c>
      <c r="I1809" s="129">
        <v>18</v>
      </c>
      <c r="J1809" s="129">
        <v>13250</v>
      </c>
      <c r="K1809" s="201">
        <f t="shared" si="160"/>
        <v>238500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hidden="1" customHeight="1">
      <c r="A1810" s="304" t="str">
        <f>IF(B1810&lt;&gt;"",IF(AND(B1810&gt;=_TM1,B1810&lt;=_TM2,OR(TH!L1810="1111",TH!M1810="1111")),TH!D1810,""),"")</f>
        <v/>
      </c>
      <c r="B1810" s="11">
        <f t="shared" si="155"/>
        <v>7</v>
      </c>
      <c r="C1810" s="111">
        <f t="shared" si="156"/>
        <v>42579</v>
      </c>
      <c r="D1810" s="12" t="s">
        <v>1500</v>
      </c>
      <c r="E1810" s="264">
        <v>42579</v>
      </c>
      <c r="F1810" s="15" t="s">
        <v>418</v>
      </c>
      <c r="G1810" s="313" t="s">
        <v>1337</v>
      </c>
      <c r="H1810" s="113" t="s">
        <v>316</v>
      </c>
      <c r="I1810" s="129">
        <v>36</v>
      </c>
      <c r="J1810" s="129">
        <v>17060</v>
      </c>
      <c r="K1810" s="201">
        <f t="shared" si="160"/>
        <v>614160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hidden="1" customHeight="1">
      <c r="A1811" s="304" t="str">
        <f>IF(B1811&lt;&gt;"",IF(AND(B1811&gt;=_TM1,B1811&lt;=_TM2,OR(TH!L1811="1111",TH!M1811="1111")),TH!D1811,""),"")</f>
        <v/>
      </c>
      <c r="B1811" s="11">
        <f t="shared" si="155"/>
        <v>7</v>
      </c>
      <c r="C1811" s="111">
        <f t="shared" si="156"/>
        <v>42579</v>
      </c>
      <c r="D1811" s="12" t="s">
        <v>1500</v>
      </c>
      <c r="E1811" s="264">
        <v>42579</v>
      </c>
      <c r="F1811" s="15" t="s">
        <v>396</v>
      </c>
      <c r="G1811" s="313" t="s">
        <v>1337</v>
      </c>
      <c r="H1811" s="113" t="s">
        <v>316</v>
      </c>
      <c r="I1811" s="129">
        <v>156</v>
      </c>
      <c r="J1811" s="129">
        <v>18207</v>
      </c>
      <c r="K1811" s="201">
        <f t="shared" si="160"/>
        <v>2840292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hidden="1" customHeight="1">
      <c r="A1812" s="304" t="str">
        <f>IF(B1812&lt;&gt;"",IF(AND(B1812&gt;=_TM1,B1812&lt;=_TM2,OR(TH!L1812="1111",TH!M1812="1111")),TH!D1812,""),"")</f>
        <v/>
      </c>
      <c r="B1812" s="11">
        <f t="shared" si="155"/>
        <v>7</v>
      </c>
      <c r="C1812" s="111">
        <f t="shared" si="156"/>
        <v>42579</v>
      </c>
      <c r="D1812" s="12" t="s">
        <v>1500</v>
      </c>
      <c r="E1812" s="264">
        <v>42579</v>
      </c>
      <c r="F1812" s="15" t="s">
        <v>743</v>
      </c>
      <c r="G1812" s="313" t="s">
        <v>1337</v>
      </c>
      <c r="H1812" s="113" t="s">
        <v>316</v>
      </c>
      <c r="I1812" s="129">
        <v>6</v>
      </c>
      <c r="J1812" s="129">
        <v>37030</v>
      </c>
      <c r="K1812" s="201">
        <f t="shared" si="160"/>
        <v>222180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hidden="1" customHeight="1">
      <c r="A1813" s="304" t="str">
        <f>IF(B1813&lt;&gt;"",IF(AND(B1813&gt;=_TM1,B1813&lt;=_TM2,OR(TH!L1813="1111",TH!M1813="1111")),TH!D1813,""),"")</f>
        <v/>
      </c>
      <c r="B1813" s="11">
        <f t="shared" si="155"/>
        <v>7</v>
      </c>
      <c r="C1813" s="111">
        <f t="shared" si="156"/>
        <v>42579</v>
      </c>
      <c r="D1813" s="12" t="s">
        <v>1500</v>
      </c>
      <c r="E1813" s="264">
        <v>42579</v>
      </c>
      <c r="F1813" s="15" t="s">
        <v>1334</v>
      </c>
      <c r="G1813" s="313" t="s">
        <v>1337</v>
      </c>
      <c r="H1813" s="113" t="s">
        <v>316</v>
      </c>
      <c r="I1813" s="129">
        <v>9</v>
      </c>
      <c r="J1813" s="129">
        <v>12040</v>
      </c>
      <c r="K1813" s="201">
        <f t="shared" si="160"/>
        <v>108360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hidden="1" customHeight="1">
      <c r="A1814" s="304" t="str">
        <f>IF(B1814&lt;&gt;"",IF(AND(B1814&gt;=_TM1,B1814&lt;=_TM2,OR(TH!L1814="1111",TH!M1814="1111")),TH!D1814,""),"")</f>
        <v/>
      </c>
      <c r="B1814" s="11">
        <f t="shared" si="155"/>
        <v>7</v>
      </c>
      <c r="C1814" s="111">
        <f t="shared" si="156"/>
        <v>42579</v>
      </c>
      <c r="D1814" s="12" t="s">
        <v>1501</v>
      </c>
      <c r="E1814" s="264">
        <v>42579</v>
      </c>
      <c r="F1814" s="112" t="s">
        <v>382</v>
      </c>
      <c r="G1814" s="313" t="s">
        <v>1337</v>
      </c>
      <c r="H1814" s="113" t="s">
        <v>316</v>
      </c>
      <c r="I1814" s="129">
        <v>36</v>
      </c>
      <c r="J1814" s="129">
        <v>31250</v>
      </c>
      <c r="K1814" s="201">
        <f t="shared" si="160"/>
        <v>1125000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hidden="1" customHeight="1">
      <c r="A1815" s="304" t="str">
        <f>IF(B1815&lt;&gt;"",IF(AND(B1815&gt;=_TM1,B1815&lt;=_TM2,OR(TH!L1815="1111",TH!M1815="1111")),TH!D1815,""),"")</f>
        <v/>
      </c>
      <c r="B1815" s="11">
        <f t="shared" si="155"/>
        <v>7</v>
      </c>
      <c r="C1815" s="111">
        <f t="shared" si="156"/>
        <v>42579</v>
      </c>
      <c r="D1815" s="12" t="s">
        <v>1501</v>
      </c>
      <c r="E1815" s="264">
        <v>42579</v>
      </c>
      <c r="F1815" s="325" t="s">
        <v>1325</v>
      </c>
      <c r="G1815" s="313" t="s">
        <v>1337</v>
      </c>
      <c r="H1815" s="113" t="s">
        <v>316</v>
      </c>
      <c r="I1815" s="129">
        <v>50</v>
      </c>
      <c r="J1815" s="129">
        <v>39700</v>
      </c>
      <c r="K1815" s="201">
        <f t="shared" si="160"/>
        <v>1985000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hidden="1" customHeight="1">
      <c r="A1816" s="304" t="str">
        <f>IF(B1816&lt;&gt;"",IF(AND(B1816&gt;=_TM1,B1816&lt;=_TM2,OR(TH!L1816="1111",TH!M1816="1111")),TH!D1816,""),"")</f>
        <v/>
      </c>
      <c r="B1816" s="11">
        <f t="shared" si="155"/>
        <v>7</v>
      </c>
      <c r="C1816" s="111">
        <f t="shared" si="156"/>
        <v>42579</v>
      </c>
      <c r="D1816" s="12" t="s">
        <v>1501</v>
      </c>
      <c r="E1816" s="264">
        <v>42579</v>
      </c>
      <c r="F1816" s="325" t="s">
        <v>581</v>
      </c>
      <c r="G1816" s="313" t="s">
        <v>1337</v>
      </c>
      <c r="H1816" s="113" t="s">
        <v>316</v>
      </c>
      <c r="I1816" s="129">
        <v>12</v>
      </c>
      <c r="J1816" s="129">
        <v>21500</v>
      </c>
      <c r="K1816" s="201">
        <f t="shared" si="160"/>
        <v>258000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hidden="1" customHeight="1">
      <c r="A1817" s="304" t="str">
        <f>IF(B1817&lt;&gt;"",IF(AND(B1817&gt;=_TM1,B1817&lt;=_TM2,OR(TH!L1817="1111",TH!M1817="1111")),TH!D1817,""),"")</f>
        <v/>
      </c>
      <c r="B1817" s="11">
        <f t="shared" si="155"/>
        <v>7</v>
      </c>
      <c r="C1817" s="111">
        <f t="shared" si="156"/>
        <v>42579</v>
      </c>
      <c r="D1817" s="12" t="s">
        <v>1501</v>
      </c>
      <c r="E1817" s="264">
        <v>42579</v>
      </c>
      <c r="F1817" s="15" t="s">
        <v>1333</v>
      </c>
      <c r="G1817" s="313" t="s">
        <v>1337</v>
      </c>
      <c r="H1817" s="113" t="s">
        <v>316</v>
      </c>
      <c r="I1817" s="129">
        <v>12</v>
      </c>
      <c r="J1817" s="129">
        <v>21200</v>
      </c>
      <c r="K1817" s="201">
        <f t="shared" si="160"/>
        <v>254400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hidden="1" customHeight="1">
      <c r="A1818" s="304" t="str">
        <f>IF(B1818&lt;&gt;"",IF(AND(B1818&gt;=_TM1,B1818&lt;=_TM2,OR(TH!L1818="1111",TH!M1818="1111")),TH!D1818,""),"")</f>
        <v/>
      </c>
      <c r="B1818" s="11">
        <f t="shared" si="155"/>
        <v>7</v>
      </c>
      <c r="C1818" s="111">
        <f t="shared" si="156"/>
        <v>42579</v>
      </c>
      <c r="D1818" s="12" t="s">
        <v>1501</v>
      </c>
      <c r="E1818" s="264">
        <v>42579</v>
      </c>
      <c r="F1818" s="325" t="s">
        <v>423</v>
      </c>
      <c r="G1818" s="313" t="s">
        <v>1337</v>
      </c>
      <c r="H1818" s="113" t="s">
        <v>316</v>
      </c>
      <c r="I1818" s="129">
        <v>24</v>
      </c>
      <c r="J1818" s="129">
        <v>36200</v>
      </c>
      <c r="K1818" s="201">
        <f t="shared" si="160"/>
        <v>868800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hidden="1" customHeight="1">
      <c r="A1819" s="304" t="str">
        <f>IF(B1819&lt;&gt;"",IF(AND(B1819&gt;=_TM1,B1819&lt;=_TM2,OR(TH!L1819="1111",TH!M1819="1111")),TH!D1819,""),"")</f>
        <v/>
      </c>
      <c r="B1819" s="11">
        <f t="shared" si="155"/>
        <v>7</v>
      </c>
      <c r="C1819" s="111">
        <f t="shared" si="156"/>
        <v>42579</v>
      </c>
      <c r="D1819" s="12" t="s">
        <v>1501</v>
      </c>
      <c r="E1819" s="264">
        <v>42579</v>
      </c>
      <c r="F1819" s="325" t="s">
        <v>1331</v>
      </c>
      <c r="G1819" s="313" t="s">
        <v>1337</v>
      </c>
      <c r="H1819" s="113" t="s">
        <v>316</v>
      </c>
      <c r="I1819" s="129">
        <v>50</v>
      </c>
      <c r="J1819" s="129">
        <v>33000</v>
      </c>
      <c r="K1819" s="201">
        <f t="shared" si="160"/>
        <v>1650000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hidden="1" customHeight="1">
      <c r="A1820" s="304" t="str">
        <f>IF(B1820&lt;&gt;"",IF(AND(B1820&gt;=_TM1,B1820&lt;=_TM2,OR(TH!L1820="1111",TH!M1820="1111")),TH!D1820,""),"")</f>
        <v/>
      </c>
      <c r="B1820" s="11">
        <f t="shared" ref="B1820:B1883" si="161">IF(C1820&lt;&gt;"",MONTH(C1820),"")</f>
        <v>7</v>
      </c>
      <c r="C1820" s="111">
        <f t="shared" ref="C1820:C1883" si="162">E1820</f>
        <v>42579</v>
      </c>
      <c r="D1820" s="12" t="s">
        <v>1501</v>
      </c>
      <c r="E1820" s="264">
        <v>42579</v>
      </c>
      <c r="F1820" s="325" t="s">
        <v>1332</v>
      </c>
      <c r="G1820" s="313" t="s">
        <v>1337</v>
      </c>
      <c r="H1820" s="113" t="s">
        <v>316</v>
      </c>
      <c r="I1820" s="129">
        <v>20</v>
      </c>
      <c r="J1820" s="129">
        <v>38500</v>
      </c>
      <c r="K1820" s="201">
        <f t="shared" si="160"/>
        <v>770000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hidden="1" customHeight="1">
      <c r="A1821" s="304" t="str">
        <f>IF(B1821&lt;&gt;"",IF(AND(B1821&gt;=_TM1,B1821&lt;=_TM2,OR(TH!L1821="1111",TH!M1821="1111")),TH!D1821,""),"")</f>
        <v/>
      </c>
      <c r="B1821" s="11">
        <f t="shared" si="161"/>
        <v>7</v>
      </c>
      <c r="C1821" s="111">
        <f t="shared" si="162"/>
        <v>42579</v>
      </c>
      <c r="D1821" s="12" t="s">
        <v>1501</v>
      </c>
      <c r="E1821" s="264">
        <v>42579</v>
      </c>
      <c r="F1821" s="325" t="s">
        <v>678</v>
      </c>
      <c r="G1821" s="313" t="s">
        <v>1337</v>
      </c>
      <c r="H1821" s="113" t="s">
        <v>316</v>
      </c>
      <c r="I1821" s="129">
        <v>140</v>
      </c>
      <c r="J1821" s="129">
        <v>42400</v>
      </c>
      <c r="K1821" s="201">
        <f t="shared" si="160"/>
        <v>5936000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hidden="1" customHeight="1">
      <c r="A1822" s="304" t="str">
        <f>IF(B1822&lt;&gt;"",IF(AND(B1822&gt;=_TM1,B1822&lt;=_TM2,OR(TH!L1822="1111",TH!M1822="1111")),TH!D1822,""),"")</f>
        <v/>
      </c>
      <c r="B1822" s="11">
        <f t="shared" si="161"/>
        <v>7</v>
      </c>
      <c r="C1822" s="111">
        <f t="shared" si="162"/>
        <v>42579</v>
      </c>
      <c r="D1822" s="12" t="s">
        <v>1501</v>
      </c>
      <c r="E1822" s="264">
        <v>42579</v>
      </c>
      <c r="F1822" s="325" t="s">
        <v>1321</v>
      </c>
      <c r="G1822" s="313" t="s">
        <v>1337</v>
      </c>
      <c r="H1822" s="113" t="s">
        <v>316</v>
      </c>
      <c r="I1822" s="129">
        <v>12</v>
      </c>
      <c r="J1822" s="129">
        <v>45300</v>
      </c>
      <c r="K1822" s="201">
        <f t="shared" si="160"/>
        <v>543600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hidden="1" customHeight="1">
      <c r="A1823" s="304" t="str">
        <f>IF(B1823&lt;&gt;"",IF(AND(B1823&gt;=_TM1,B1823&lt;=_TM2,OR(TH!L1823="1111",TH!M1823="1111")),TH!D1823,""),"")</f>
        <v/>
      </c>
      <c r="B1823" s="11">
        <f t="shared" si="161"/>
        <v>7</v>
      </c>
      <c r="C1823" s="111">
        <f t="shared" si="162"/>
        <v>42579</v>
      </c>
      <c r="D1823" s="12" t="s">
        <v>1501</v>
      </c>
      <c r="E1823" s="264">
        <v>42579</v>
      </c>
      <c r="F1823" s="325" t="s">
        <v>690</v>
      </c>
      <c r="G1823" s="313" t="s">
        <v>1337</v>
      </c>
      <c r="H1823" s="113" t="s">
        <v>316</v>
      </c>
      <c r="I1823" s="129">
        <v>12</v>
      </c>
      <c r="J1823" s="129">
        <v>49500</v>
      </c>
      <c r="K1823" s="201">
        <f t="shared" si="160"/>
        <v>594000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hidden="1" customHeight="1">
      <c r="A1824" s="304" t="str">
        <f>IF(B1824&lt;&gt;"",IF(AND(B1824&gt;=_TM1,B1824&lt;=_TM2,OR(TH!L1824="1111",TH!M1824="1111")),TH!D1824,""),"")</f>
        <v/>
      </c>
      <c r="B1824" s="11">
        <f t="shared" si="161"/>
        <v>7</v>
      </c>
      <c r="C1824" s="111">
        <f t="shared" si="162"/>
        <v>42579</v>
      </c>
      <c r="D1824" s="12" t="s">
        <v>1501</v>
      </c>
      <c r="E1824" s="264">
        <v>42579</v>
      </c>
      <c r="F1824" s="325" t="s">
        <v>1327</v>
      </c>
      <c r="G1824" s="313" t="s">
        <v>1337</v>
      </c>
      <c r="H1824" s="113" t="s">
        <v>316</v>
      </c>
      <c r="I1824" s="129">
        <v>30</v>
      </c>
      <c r="J1824" s="129">
        <v>67500</v>
      </c>
      <c r="K1824" s="201">
        <f t="shared" si="160"/>
        <v>2025000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hidden="1" customHeight="1">
      <c r="A1825" s="304" t="str">
        <f>IF(B1825&lt;&gt;"",IF(AND(B1825&gt;=_TM1,B1825&lt;=_TM2,OR(TH!L1825="1111",TH!M1825="1111")),TH!D1825,""),"")</f>
        <v/>
      </c>
      <c r="B1825" s="11">
        <f t="shared" si="161"/>
        <v>7</v>
      </c>
      <c r="C1825" s="111">
        <f t="shared" si="162"/>
        <v>42579</v>
      </c>
      <c r="D1825" s="12" t="s">
        <v>1501</v>
      </c>
      <c r="E1825" s="264">
        <v>42579</v>
      </c>
      <c r="F1825" s="325" t="s">
        <v>1326</v>
      </c>
      <c r="G1825" s="313" t="s">
        <v>1337</v>
      </c>
      <c r="H1825" s="113" t="s">
        <v>316</v>
      </c>
      <c r="I1825" s="129">
        <v>30</v>
      </c>
      <c r="J1825" s="129">
        <v>61500</v>
      </c>
      <c r="K1825" s="201">
        <f t="shared" si="160"/>
        <v>1845000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hidden="1" customHeight="1">
      <c r="A1826" s="304" t="str">
        <f>IF(B1826&lt;&gt;"",IF(AND(B1826&gt;=_TM1,B1826&lt;=_TM2,OR(TH!L1826="1111",TH!M1826="1111")),TH!D1826,""),"")</f>
        <v/>
      </c>
      <c r="B1826" s="11">
        <f t="shared" si="161"/>
        <v>7</v>
      </c>
      <c r="C1826" s="111">
        <f t="shared" si="162"/>
        <v>42579</v>
      </c>
      <c r="D1826" s="12" t="s">
        <v>1502</v>
      </c>
      <c r="E1826" s="264">
        <v>42579</v>
      </c>
      <c r="F1826" s="325" t="s">
        <v>695</v>
      </c>
      <c r="G1826" s="313" t="s">
        <v>1337</v>
      </c>
      <c r="H1826" s="113" t="s">
        <v>316</v>
      </c>
      <c r="I1826" s="129">
        <v>24</v>
      </c>
      <c r="J1826" s="129">
        <v>49000</v>
      </c>
      <c r="K1826" s="201">
        <f t="shared" si="160"/>
        <v>1176000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hidden="1" customHeight="1">
      <c r="A1827" s="304" t="str">
        <f>IF(B1827&lt;&gt;"",IF(AND(B1827&gt;=_TM1,B1827&lt;=_TM2,OR(TH!L1827="1111",TH!M1827="1111")),TH!D1827,""),"")</f>
        <v/>
      </c>
      <c r="B1827" s="11">
        <f t="shared" si="161"/>
        <v>7</v>
      </c>
      <c r="C1827" s="111">
        <f t="shared" si="162"/>
        <v>42579</v>
      </c>
      <c r="D1827" s="12" t="s">
        <v>1502</v>
      </c>
      <c r="E1827" s="264">
        <v>42579</v>
      </c>
      <c r="F1827" s="15" t="s">
        <v>430</v>
      </c>
      <c r="G1827" s="313" t="s">
        <v>1337</v>
      </c>
      <c r="H1827" s="113" t="s">
        <v>316</v>
      </c>
      <c r="I1827" s="129">
        <v>24</v>
      </c>
      <c r="J1827" s="129">
        <v>49100</v>
      </c>
      <c r="K1827" s="201">
        <f t="shared" si="160"/>
        <v>1178400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hidden="1" customHeight="1">
      <c r="A1828" s="304" t="str">
        <f>IF(B1828&lt;&gt;"",IF(AND(B1828&gt;=_TM1,B1828&lt;=_TM2,OR(TH!L1828="1111",TH!M1828="1111")),TH!D1828,""),"")</f>
        <v/>
      </c>
      <c r="B1828" s="11">
        <f t="shared" si="161"/>
        <v>7</v>
      </c>
      <c r="C1828" s="111">
        <f t="shared" si="162"/>
        <v>42579</v>
      </c>
      <c r="D1828" s="12" t="s">
        <v>1502</v>
      </c>
      <c r="E1828" s="264">
        <v>42579</v>
      </c>
      <c r="F1828" s="325" t="s">
        <v>682</v>
      </c>
      <c r="G1828" s="313" t="s">
        <v>1337</v>
      </c>
      <c r="H1828" s="113" t="s">
        <v>316</v>
      </c>
      <c r="I1828" s="129">
        <v>10</v>
      </c>
      <c r="J1828" s="129">
        <v>72400</v>
      </c>
      <c r="K1828" s="201">
        <f t="shared" si="160"/>
        <v>724000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hidden="1" customHeight="1">
      <c r="A1829" s="304" t="str">
        <f>IF(B1829&lt;&gt;"",IF(AND(B1829&gt;=_TM1,B1829&lt;=_TM2,OR(TH!L1829="1111",TH!M1829="1111")),TH!D1829,""),"")</f>
        <v/>
      </c>
      <c r="B1829" s="11">
        <f t="shared" si="161"/>
        <v>7</v>
      </c>
      <c r="C1829" s="111">
        <f t="shared" si="162"/>
        <v>42579</v>
      </c>
      <c r="D1829" s="12" t="s">
        <v>1502</v>
      </c>
      <c r="E1829" s="264">
        <v>42579</v>
      </c>
      <c r="F1829" s="15" t="s">
        <v>433</v>
      </c>
      <c r="G1829" s="313" t="s">
        <v>1337</v>
      </c>
      <c r="H1829" s="113" t="s">
        <v>316</v>
      </c>
      <c r="I1829" s="129">
        <v>48</v>
      </c>
      <c r="J1829" s="129">
        <v>12200</v>
      </c>
      <c r="K1829" s="201">
        <f t="shared" si="160"/>
        <v>585600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hidden="1" customHeight="1">
      <c r="A1830" s="304" t="str">
        <f>IF(B1830&lt;&gt;"",IF(AND(B1830&gt;=_TM1,B1830&lt;=_TM2,OR(TH!L1830="1111",TH!M1830="1111")),TH!D1830,""),"")</f>
        <v/>
      </c>
      <c r="B1830" s="11">
        <f t="shared" si="161"/>
        <v>7</v>
      </c>
      <c r="C1830" s="111">
        <f t="shared" si="162"/>
        <v>42579</v>
      </c>
      <c r="D1830" s="12" t="s">
        <v>1502</v>
      </c>
      <c r="E1830" s="264">
        <v>42579</v>
      </c>
      <c r="F1830" s="325" t="s">
        <v>1328</v>
      </c>
      <c r="G1830" s="313" t="s">
        <v>1337</v>
      </c>
      <c r="H1830" s="113" t="s">
        <v>316</v>
      </c>
      <c r="I1830" s="129">
        <v>11</v>
      </c>
      <c r="J1830" s="129">
        <v>75000</v>
      </c>
      <c r="K1830" s="201">
        <f t="shared" si="160"/>
        <v>825000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hidden="1" customHeight="1">
      <c r="A1831" s="304" t="str">
        <f>IF(B1831&lt;&gt;"",IF(AND(B1831&gt;=_TM1,B1831&lt;=_TM2,OR(TH!L1831="1111",TH!M1831="1111")),TH!D1831,""),"")</f>
        <v/>
      </c>
      <c r="B1831" s="11">
        <f t="shared" si="161"/>
        <v>7</v>
      </c>
      <c r="C1831" s="111">
        <f t="shared" si="162"/>
        <v>42579</v>
      </c>
      <c r="D1831" s="12" t="s">
        <v>1502</v>
      </c>
      <c r="E1831" s="264">
        <v>42579</v>
      </c>
      <c r="F1831" s="15" t="s">
        <v>1330</v>
      </c>
      <c r="G1831" s="313" t="s">
        <v>1337</v>
      </c>
      <c r="H1831" s="113" t="s">
        <v>316</v>
      </c>
      <c r="I1831" s="129">
        <v>20</v>
      </c>
      <c r="J1831" s="129">
        <v>71399</v>
      </c>
      <c r="K1831" s="201">
        <f t="shared" si="160"/>
        <v>1427980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hidden="1" customHeight="1">
      <c r="A1832" s="304" t="str">
        <f>IF(B1832&lt;&gt;"",IF(AND(B1832&gt;=_TM1,B1832&lt;=_TM2,OR(TH!L1832="1111",TH!M1832="1111")),TH!D1832,""),"")</f>
        <v/>
      </c>
      <c r="B1832" s="11">
        <f t="shared" si="161"/>
        <v>7</v>
      </c>
      <c r="C1832" s="111">
        <f t="shared" si="162"/>
        <v>42579</v>
      </c>
      <c r="D1832" s="12" t="s">
        <v>1502</v>
      </c>
      <c r="E1832" s="264">
        <v>42579</v>
      </c>
      <c r="F1832" s="325" t="s">
        <v>751</v>
      </c>
      <c r="G1832" s="313" t="s">
        <v>1337</v>
      </c>
      <c r="H1832" s="113" t="s">
        <v>316</v>
      </c>
      <c r="I1832" s="129">
        <v>16</v>
      </c>
      <c r="J1832" s="129">
        <v>74000</v>
      </c>
      <c r="K1832" s="201">
        <f t="shared" si="160"/>
        <v>1184000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hidden="1" customHeight="1">
      <c r="A1833" s="304" t="str">
        <f>IF(B1833&lt;&gt;"",IF(AND(B1833&gt;=_TM1,B1833&lt;=_TM2,OR(TH!L1833="1111",TH!M1833="1111")),TH!D1833,""),"")</f>
        <v/>
      </c>
      <c r="B1833" s="11">
        <f t="shared" si="161"/>
        <v>7</v>
      </c>
      <c r="C1833" s="111">
        <f t="shared" si="162"/>
        <v>42579</v>
      </c>
      <c r="D1833" s="12" t="s">
        <v>1502</v>
      </c>
      <c r="E1833" s="264">
        <v>42579</v>
      </c>
      <c r="F1833" s="325" t="s">
        <v>386</v>
      </c>
      <c r="G1833" s="313" t="s">
        <v>1337</v>
      </c>
      <c r="H1833" s="113" t="s">
        <v>316</v>
      </c>
      <c r="I1833" s="129">
        <v>9</v>
      </c>
      <c r="J1833" s="129">
        <v>82500</v>
      </c>
      <c r="K1833" s="201">
        <f t="shared" si="160"/>
        <v>742500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hidden="1" customHeight="1">
      <c r="A1834" s="304" t="str">
        <f>IF(B1834&lt;&gt;"",IF(AND(B1834&gt;=_TM1,B1834&lt;=_TM2,OR(TH!L1834="1111",TH!M1834="1111")),TH!D1834,""),"")</f>
        <v/>
      </c>
      <c r="B1834" s="11">
        <f t="shared" si="161"/>
        <v>7</v>
      </c>
      <c r="C1834" s="111">
        <f t="shared" si="162"/>
        <v>42579</v>
      </c>
      <c r="D1834" s="12" t="s">
        <v>1502</v>
      </c>
      <c r="E1834" s="264">
        <v>42579</v>
      </c>
      <c r="F1834" s="15" t="s">
        <v>420</v>
      </c>
      <c r="G1834" s="313" t="s">
        <v>1337</v>
      </c>
      <c r="H1834" s="113" t="s">
        <v>316</v>
      </c>
      <c r="I1834" s="129">
        <v>12</v>
      </c>
      <c r="J1834" s="129">
        <v>47300</v>
      </c>
      <c r="K1834" s="201">
        <f t="shared" si="160"/>
        <v>567600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hidden="1" customHeight="1">
      <c r="A1835" s="304" t="str">
        <f>IF(B1835&lt;&gt;"",IF(AND(B1835&gt;=_TM1,B1835&lt;=_TM2,OR(TH!L1835="1111",TH!M1835="1111")),TH!D1835,""),"")</f>
        <v/>
      </c>
      <c r="B1835" s="11">
        <f t="shared" si="161"/>
        <v>7</v>
      </c>
      <c r="C1835" s="111">
        <f t="shared" si="162"/>
        <v>42579</v>
      </c>
      <c r="D1835" s="12" t="s">
        <v>1502</v>
      </c>
      <c r="E1835" s="264">
        <v>42579</v>
      </c>
      <c r="F1835" s="15" t="s">
        <v>1323</v>
      </c>
      <c r="G1835" s="313" t="s">
        <v>1337</v>
      </c>
      <c r="H1835" s="113" t="s">
        <v>316</v>
      </c>
      <c r="I1835" s="129">
        <v>40</v>
      </c>
      <c r="J1835" s="129">
        <v>41400</v>
      </c>
      <c r="K1835" s="201">
        <f t="shared" si="160"/>
        <v>1656000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hidden="1" customHeight="1">
      <c r="A1836" s="304" t="str">
        <f>IF(B1836&lt;&gt;"",IF(AND(B1836&gt;=_TM1,B1836&lt;=_TM2,OR(TH!L1836="1111",TH!M1836="1111")),TH!D1836,""),"")</f>
        <v/>
      </c>
      <c r="B1836" s="11">
        <f t="shared" si="161"/>
        <v>7</v>
      </c>
      <c r="C1836" s="111">
        <f t="shared" si="162"/>
        <v>42579</v>
      </c>
      <c r="D1836" s="12" t="s">
        <v>1502</v>
      </c>
      <c r="E1836" s="264">
        <v>42579</v>
      </c>
      <c r="F1836" s="15" t="s">
        <v>375</v>
      </c>
      <c r="G1836" s="313" t="s">
        <v>1337</v>
      </c>
      <c r="H1836" s="113" t="s">
        <v>316</v>
      </c>
      <c r="I1836" s="129">
        <v>6</v>
      </c>
      <c r="J1836" s="129">
        <v>107200</v>
      </c>
      <c r="K1836" s="201">
        <f t="shared" si="160"/>
        <v>643200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hidden="1" customHeight="1">
      <c r="A1837" s="304" t="str">
        <f>IF(B1837&lt;&gt;"",IF(AND(B1837&gt;=_TM1,B1837&lt;=_TM2,OR(TH!L1837="1111",TH!M1837="1111")),TH!D1837,""),"")</f>
        <v/>
      </c>
      <c r="B1837" s="11">
        <f t="shared" si="161"/>
        <v>7</v>
      </c>
      <c r="C1837" s="111">
        <f t="shared" si="162"/>
        <v>42579</v>
      </c>
      <c r="D1837" s="12" t="s">
        <v>1502</v>
      </c>
      <c r="E1837" s="264">
        <v>42579</v>
      </c>
      <c r="F1837" s="15" t="s">
        <v>365</v>
      </c>
      <c r="G1837" s="313" t="s">
        <v>1337</v>
      </c>
      <c r="H1837" s="113" t="s">
        <v>316</v>
      </c>
      <c r="I1837" s="129">
        <v>12</v>
      </c>
      <c r="J1837" s="129">
        <v>74500</v>
      </c>
      <c r="K1837" s="201">
        <f t="shared" si="160"/>
        <v>894000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hidden="1" customHeight="1">
      <c r="A1838" s="304" t="str">
        <f>IF(B1838&lt;&gt;"",IF(AND(B1838&gt;=_TM1,B1838&lt;=_TM2,OR(TH!L1838="1111",TH!M1838="1111")),TH!D1838,""),"")</f>
        <v/>
      </c>
      <c r="B1838" s="11">
        <f t="shared" si="161"/>
        <v>7</v>
      </c>
      <c r="C1838" s="111">
        <f t="shared" si="162"/>
        <v>42579</v>
      </c>
      <c r="D1838" s="12" t="s">
        <v>1503</v>
      </c>
      <c r="E1838" s="264">
        <v>42579</v>
      </c>
      <c r="F1838" s="15" t="s">
        <v>688</v>
      </c>
      <c r="G1838" s="313" t="s">
        <v>1337</v>
      </c>
      <c r="H1838" s="113" t="s">
        <v>316</v>
      </c>
      <c r="I1838" s="129">
        <v>4</v>
      </c>
      <c r="J1838" s="129">
        <v>127517</v>
      </c>
      <c r="K1838" s="201">
        <f t="shared" si="160"/>
        <v>510068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hidden="1" customHeight="1">
      <c r="A1839" s="304" t="str">
        <f>IF(B1839&lt;&gt;"",IF(AND(B1839&gt;=_TM1,B1839&lt;=_TM2,OR(TH!L1839="1111",TH!M1839="1111")),TH!D1839,""),"")</f>
        <v/>
      </c>
      <c r="B1839" s="11">
        <f t="shared" si="161"/>
        <v>7</v>
      </c>
      <c r="C1839" s="111">
        <f t="shared" si="162"/>
        <v>42579</v>
      </c>
      <c r="D1839" s="12" t="s">
        <v>1503</v>
      </c>
      <c r="E1839" s="264">
        <v>42579</v>
      </c>
      <c r="F1839" s="15" t="s">
        <v>1324</v>
      </c>
      <c r="G1839" s="313" t="s">
        <v>1337</v>
      </c>
      <c r="H1839" s="113" t="s">
        <v>316</v>
      </c>
      <c r="I1839" s="129">
        <v>30</v>
      </c>
      <c r="J1839" s="129">
        <v>83000</v>
      </c>
      <c r="K1839" s="201">
        <f t="shared" si="160"/>
        <v>2490000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hidden="1" customHeight="1">
      <c r="A1840" s="304" t="str">
        <f>IF(B1840&lt;&gt;"",IF(AND(B1840&gt;=_TM1,B1840&lt;=_TM2,OR(TH!L1840="1111",TH!M1840="1111")),TH!D1840,""),"")</f>
        <v/>
      </c>
      <c r="B1840" s="11">
        <f t="shared" si="161"/>
        <v>7</v>
      </c>
      <c r="C1840" s="111">
        <f t="shared" si="162"/>
        <v>42579</v>
      </c>
      <c r="D1840" s="12" t="s">
        <v>1503</v>
      </c>
      <c r="E1840" s="264">
        <v>42579</v>
      </c>
      <c r="F1840" s="15" t="s">
        <v>1340</v>
      </c>
      <c r="G1840" s="313" t="s">
        <v>1337</v>
      </c>
      <c r="H1840" s="113" t="s">
        <v>316</v>
      </c>
      <c r="I1840" s="129">
        <v>200</v>
      </c>
      <c r="J1840" s="129">
        <v>6800</v>
      </c>
      <c r="K1840" s="201">
        <f t="shared" si="160"/>
        <v>1360000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hidden="1" customHeight="1">
      <c r="A1841" s="304" t="str">
        <f>IF(B1841&lt;&gt;"",IF(AND(B1841&gt;=_TM1,B1841&lt;=_TM2,OR(TH!L1841="1111",TH!M1841="1111")),TH!D1841,""),"")</f>
        <v/>
      </c>
      <c r="B1841" s="11">
        <f t="shared" si="161"/>
        <v>7</v>
      </c>
      <c r="C1841" s="111">
        <f t="shared" si="162"/>
        <v>42579</v>
      </c>
      <c r="D1841" s="12" t="s">
        <v>1503</v>
      </c>
      <c r="E1841" s="264">
        <v>42579</v>
      </c>
      <c r="F1841" s="15" t="s">
        <v>1341</v>
      </c>
      <c r="G1841" s="313" t="s">
        <v>1337</v>
      </c>
      <c r="H1841" s="113" t="s">
        <v>316</v>
      </c>
      <c r="I1841" s="129">
        <v>300</v>
      </c>
      <c r="J1841" s="129">
        <v>7200</v>
      </c>
      <c r="K1841" s="201">
        <f t="shared" si="160"/>
        <v>2160000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hidden="1" customHeight="1">
      <c r="A1842" s="304" t="str">
        <f>IF(B1842&lt;&gt;"",IF(AND(B1842&gt;=_TM1,B1842&lt;=_TM2,OR(TH!L1842="1111",TH!M1842="1111")),TH!D1842,""),"")</f>
        <v/>
      </c>
      <c r="B1842" s="11">
        <f t="shared" si="161"/>
        <v>7</v>
      </c>
      <c r="C1842" s="111">
        <f t="shared" si="162"/>
        <v>42579</v>
      </c>
      <c r="D1842" s="12" t="s">
        <v>1503</v>
      </c>
      <c r="E1842" s="264">
        <v>42579</v>
      </c>
      <c r="F1842" s="15" t="s">
        <v>1342</v>
      </c>
      <c r="G1842" s="313" t="s">
        <v>1337</v>
      </c>
      <c r="H1842" s="113" t="s">
        <v>316</v>
      </c>
      <c r="I1842" s="129">
        <v>300</v>
      </c>
      <c r="J1842" s="129">
        <v>13500</v>
      </c>
      <c r="K1842" s="201">
        <f t="shared" si="160"/>
        <v>4050000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hidden="1" customHeight="1">
      <c r="A1843" s="304" t="str">
        <f>IF(B1843&lt;&gt;"",IF(AND(B1843&gt;=_TM1,B1843&lt;=_TM2,OR(TH!L1843="1111",TH!M1843="1111")),TH!D1843,""),"")</f>
        <v/>
      </c>
      <c r="B1843" s="11">
        <f t="shared" si="161"/>
        <v>7</v>
      </c>
      <c r="C1843" s="111">
        <f t="shared" si="162"/>
        <v>42579</v>
      </c>
      <c r="D1843" s="12" t="s">
        <v>1503</v>
      </c>
      <c r="E1843" s="264">
        <v>42579</v>
      </c>
      <c r="F1843" s="15" t="s">
        <v>1344</v>
      </c>
      <c r="G1843" s="313" t="s">
        <v>1337</v>
      </c>
      <c r="H1843" s="113" t="s">
        <v>316</v>
      </c>
      <c r="I1843" s="129">
        <v>200</v>
      </c>
      <c r="J1843" s="129">
        <v>10976</v>
      </c>
      <c r="K1843" s="201">
        <f t="shared" si="160"/>
        <v>2195200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hidden="1" customHeight="1">
      <c r="A1844" s="304" t="str">
        <f>IF(B1844&lt;&gt;"",IF(AND(B1844&gt;=_TM1,B1844&lt;=_TM2,OR(TH!L1844="1111",TH!M1844="1111")),TH!D1844,""),"")</f>
        <v/>
      </c>
      <c r="B1844" s="11">
        <f t="shared" si="161"/>
        <v>7</v>
      </c>
      <c r="C1844" s="111">
        <f t="shared" si="162"/>
        <v>42579</v>
      </c>
      <c r="D1844" s="12" t="s">
        <v>1503</v>
      </c>
      <c r="E1844" s="264">
        <v>42579</v>
      </c>
      <c r="F1844" s="15" t="s">
        <v>1343</v>
      </c>
      <c r="G1844" s="313" t="s">
        <v>1337</v>
      </c>
      <c r="H1844" s="113" t="s">
        <v>316</v>
      </c>
      <c r="I1844" s="129">
        <v>400</v>
      </c>
      <c r="J1844" s="129">
        <v>14050</v>
      </c>
      <c r="K1844" s="201">
        <f t="shared" si="160"/>
        <v>5620000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hidden="1" customHeight="1">
      <c r="A1845" s="304" t="str">
        <f>IF(B1845&lt;&gt;"",IF(AND(B1845&gt;=_TM1,B1845&lt;=_TM2,OR(TH!L1845="1111",TH!M1845="1111")),TH!D1845,""),"")</f>
        <v/>
      </c>
      <c r="B1845" s="11">
        <f t="shared" si="161"/>
        <v>7</v>
      </c>
      <c r="C1845" s="111">
        <f t="shared" si="162"/>
        <v>42579</v>
      </c>
      <c r="D1845" s="12" t="s">
        <v>1503</v>
      </c>
      <c r="E1845" s="264">
        <v>42579</v>
      </c>
      <c r="F1845" s="112" t="s">
        <v>565</v>
      </c>
      <c r="G1845" s="313" t="s">
        <v>1337</v>
      </c>
      <c r="H1845" s="113" t="s">
        <v>316</v>
      </c>
      <c r="I1845" s="129">
        <v>1100</v>
      </c>
      <c r="J1845" s="129">
        <v>11500</v>
      </c>
      <c r="K1845" s="201">
        <f t="shared" si="160"/>
        <v>12650000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hidden="1" customHeight="1">
      <c r="A1846" s="304" t="str">
        <f>IF(B1846&lt;&gt;"",IF(AND(B1846&gt;=_TM1,B1846&lt;=_TM2,OR(TH!L1846="1111",TH!M1846="1111")),TH!D1846,""),"")</f>
        <v/>
      </c>
      <c r="B1846" s="11">
        <f t="shared" si="161"/>
        <v>7</v>
      </c>
      <c r="C1846" s="111">
        <f t="shared" si="162"/>
        <v>42579</v>
      </c>
      <c r="D1846" s="12" t="s">
        <v>1503</v>
      </c>
      <c r="E1846" s="264">
        <v>42579</v>
      </c>
      <c r="F1846" s="15" t="s">
        <v>681</v>
      </c>
      <c r="G1846" s="313" t="s">
        <v>1337</v>
      </c>
      <c r="H1846" s="113" t="s">
        <v>316</v>
      </c>
      <c r="I1846" s="129">
        <v>465</v>
      </c>
      <c r="J1846" s="129">
        <v>24828</v>
      </c>
      <c r="K1846" s="201">
        <f t="shared" si="160"/>
        <v>11545020</v>
      </c>
      <c r="L1846" s="202" t="s">
        <v>726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198" t="str">
        <f>IF(VLOOKUP(F1846,NXT!$B$12:$B$973,1,0)=F1846,"","x")</f>
        <v/>
      </c>
    </row>
    <row r="1847" spans="1:30" ht="15.75" hidden="1" customHeight="1">
      <c r="A1847" s="304" t="str">
        <f>IF(B1847&lt;&gt;"",IF(AND(B1847&gt;=_TM1,B1847&lt;=_TM2,OR(TH!L1847="1111",TH!M1847="1111")),TH!D1847,""),"")</f>
        <v/>
      </c>
      <c r="B1847" s="11">
        <f t="shared" si="161"/>
        <v>7</v>
      </c>
      <c r="C1847" s="111">
        <f t="shared" si="162"/>
        <v>42579</v>
      </c>
      <c r="D1847" s="12" t="s">
        <v>1503</v>
      </c>
      <c r="E1847" s="264">
        <v>42579</v>
      </c>
      <c r="F1847" s="15" t="s">
        <v>332</v>
      </c>
      <c r="G1847" s="313" t="s">
        <v>1337</v>
      </c>
      <c r="H1847" s="113" t="s">
        <v>316</v>
      </c>
      <c r="I1847" s="129"/>
      <c r="J1847" s="129"/>
      <c r="K1847" s="201">
        <v>10508681</v>
      </c>
      <c r="L1847" s="14" t="s">
        <v>9</v>
      </c>
      <c r="M1847" s="202" t="s">
        <v>8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>
        <v>3</v>
      </c>
      <c r="AA1847" s="322"/>
      <c r="AB1847" s="380"/>
      <c r="AC1847" s="380"/>
      <c r="AD1847" s="323"/>
    </row>
    <row r="1848" spans="1:30" ht="15.75" hidden="1" customHeight="1">
      <c r="A1848" s="304" t="str">
        <f>IF(B1848&lt;&gt;"",IF(AND(B1848&gt;=_TM1,B1848&lt;=_TM2,OR(TH!L1848="1111",TH!M1848="1111")),TH!D1848,""),"")</f>
        <v/>
      </c>
      <c r="B1848" s="11">
        <f t="shared" si="161"/>
        <v>7</v>
      </c>
      <c r="C1848" s="111">
        <f t="shared" si="162"/>
        <v>42579</v>
      </c>
      <c r="D1848" s="111" t="s">
        <v>1449</v>
      </c>
      <c r="E1848" s="273">
        <v>42579</v>
      </c>
      <c r="F1848" s="140" t="s">
        <v>1315</v>
      </c>
      <c r="G1848" s="310" t="s">
        <v>1313</v>
      </c>
      <c r="H1848" s="113" t="s">
        <v>1314</v>
      </c>
      <c r="I1848" s="129">
        <v>500</v>
      </c>
      <c r="J1848" s="129">
        <v>29930</v>
      </c>
      <c r="K1848" s="201">
        <f>ROUND(I1848*J1848,0)</f>
        <v>14965000</v>
      </c>
      <c r="L1848" s="114" t="s">
        <v>238</v>
      </c>
      <c r="M1848" s="114" t="s">
        <v>162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hidden="1" customHeight="1">
      <c r="A1849" s="304" t="str">
        <f>IF(B1849&lt;&gt;"",IF(AND(B1849&gt;=_TM1,B1849&lt;=_TM2,OR(TH!L1849="1111",TH!M1849="1111")),TH!D1849,""),"")</f>
        <v/>
      </c>
      <c r="B1849" s="11">
        <f t="shared" si="161"/>
        <v>7</v>
      </c>
      <c r="C1849" s="111">
        <f t="shared" si="162"/>
        <v>42579</v>
      </c>
      <c r="D1849" s="111" t="s">
        <v>1449</v>
      </c>
      <c r="E1849" s="273">
        <v>42579</v>
      </c>
      <c r="F1849" s="112" t="s">
        <v>332</v>
      </c>
      <c r="G1849" s="310" t="s">
        <v>1313</v>
      </c>
      <c r="H1849" s="113" t="s">
        <v>1314</v>
      </c>
      <c r="I1849" s="129"/>
      <c r="J1849" s="129"/>
      <c r="K1849" s="201">
        <v>1496500</v>
      </c>
      <c r="L1849" s="114" t="s">
        <v>238</v>
      </c>
      <c r="M1849" s="114" t="s">
        <v>278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/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 t="str">
        <f>IF(VLOOKUP(H1849,DS_131,1,0)=H1849,"","x")</f>
        <v/>
      </c>
    </row>
    <row r="1850" spans="1:30" ht="15.75" hidden="1" customHeight="1">
      <c r="A1850" s="304" t="str">
        <f>IF(B1850&lt;&gt;"",IF(AND(B1850&gt;=_TM1,B1850&lt;=_TM2,OR(TH!L1850="1111",TH!M1850="1111")),TH!D1850,""),"")</f>
        <v>T11</v>
      </c>
      <c r="B1850" s="11">
        <f t="shared" si="161"/>
        <v>7</v>
      </c>
      <c r="C1850" s="111">
        <f t="shared" si="162"/>
        <v>42579</v>
      </c>
      <c r="D1850" s="111" t="s">
        <v>2120</v>
      </c>
      <c r="E1850" s="273">
        <v>42579</v>
      </c>
      <c r="F1850" s="271" t="s">
        <v>490</v>
      </c>
      <c r="G1850" s="310" t="s">
        <v>1316</v>
      </c>
      <c r="H1850" s="113" t="s">
        <v>548</v>
      </c>
      <c r="I1850" s="129"/>
      <c r="J1850" s="129"/>
      <c r="K1850" s="201">
        <v>2600000</v>
      </c>
      <c r="L1850" s="114" t="s">
        <v>45</v>
      </c>
      <c r="M1850" s="114" t="s">
        <v>492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  <c r="AC1850" s="198"/>
    </row>
    <row r="1851" spans="1:30" ht="15.75" hidden="1" customHeight="1">
      <c r="A1851" s="304" t="str">
        <f>IF(B1851&lt;&gt;"",IF(AND(B1851&gt;=_TM1,B1851&lt;=_TM2,OR(TH!L1851="1111",TH!M1851="1111")),TH!D1851,""),"")</f>
        <v>T11</v>
      </c>
      <c r="B1851" s="11">
        <f t="shared" si="161"/>
        <v>7</v>
      </c>
      <c r="C1851" s="111">
        <f t="shared" si="162"/>
        <v>42579</v>
      </c>
      <c r="D1851" s="111" t="s">
        <v>2120</v>
      </c>
      <c r="E1851" s="273">
        <v>42579</v>
      </c>
      <c r="F1851" s="112" t="s">
        <v>491</v>
      </c>
      <c r="G1851" s="310" t="s">
        <v>1316</v>
      </c>
      <c r="H1851" s="113" t="s">
        <v>548</v>
      </c>
      <c r="I1851" s="129"/>
      <c r="J1851" s="129"/>
      <c r="K1851" s="201">
        <v>260000</v>
      </c>
      <c r="L1851" s="114" t="s">
        <v>45</v>
      </c>
      <c r="M1851" s="114" t="s">
        <v>278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>x</v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  <c r="AA1851" s="198"/>
    </row>
    <row r="1852" spans="1:30" ht="15.75" hidden="1" customHeight="1">
      <c r="A1852" s="304" t="str">
        <f>IF(B1852&lt;&gt;"",IF(AND(B1852&gt;=_TM1,B1852&lt;=_TM2,OR(TH!L1852="1111",TH!M1852="1111")),TH!D1852,""),"")</f>
        <v/>
      </c>
      <c r="B1852" s="11">
        <f t="shared" si="161"/>
        <v>7</v>
      </c>
      <c r="C1852" s="111">
        <f t="shared" si="162"/>
        <v>42580</v>
      </c>
      <c r="D1852" s="12" t="s">
        <v>704</v>
      </c>
      <c r="E1852" s="273">
        <v>42580</v>
      </c>
      <c r="F1852" s="112" t="s">
        <v>708</v>
      </c>
      <c r="G1852" s="310" t="s">
        <v>705</v>
      </c>
      <c r="H1852" s="113" t="s">
        <v>1388</v>
      </c>
      <c r="I1852" s="129"/>
      <c r="J1852" s="129"/>
      <c r="K1852" s="201">
        <v>27500000</v>
      </c>
      <c r="L1852" s="14" t="s">
        <v>24</v>
      </c>
      <c r="M1852" s="114" t="s">
        <v>238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/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hidden="1" customHeight="1">
      <c r="A1853" s="304" t="str">
        <f>IF(B1853&lt;&gt;"",IF(AND(B1853&gt;=_TM1,B1853&lt;=_TM2,OR(TH!L1853="1111",TH!M1853="1111")),TH!D1853,""),"")</f>
        <v>T12</v>
      </c>
      <c r="B1853" s="11">
        <f t="shared" si="161"/>
        <v>7</v>
      </c>
      <c r="C1853" s="111">
        <f t="shared" si="162"/>
        <v>42580</v>
      </c>
      <c r="D1853" s="12" t="s">
        <v>2123</v>
      </c>
      <c r="E1853" s="273">
        <v>42580</v>
      </c>
      <c r="F1853" s="110" t="s">
        <v>1219</v>
      </c>
      <c r="G1853" s="310" t="s">
        <v>705</v>
      </c>
      <c r="H1853" s="113" t="s">
        <v>706</v>
      </c>
      <c r="I1853" s="129"/>
      <c r="J1853" s="129"/>
      <c r="K1853" s="201">
        <v>27500000</v>
      </c>
      <c r="L1853" s="114" t="s">
        <v>45</v>
      </c>
      <c r="M1853" s="114" t="s">
        <v>24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>x</v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</row>
    <row r="1854" spans="1:30" ht="15.75" hidden="1" customHeight="1">
      <c r="A1854" s="304" t="str">
        <f>IF(B1854&lt;&gt;"",IF(AND(B1854&gt;=_TM1,B1854&lt;=_TM2,OR(TH!L1854="1111",TH!M1854="1111")),TH!D1854,""),"")</f>
        <v/>
      </c>
      <c r="B1854" s="11">
        <f t="shared" si="161"/>
        <v>7</v>
      </c>
      <c r="C1854" s="111">
        <f t="shared" si="162"/>
        <v>42580</v>
      </c>
      <c r="D1854" s="111" t="s">
        <v>1450</v>
      </c>
      <c r="E1854" s="273">
        <v>42580</v>
      </c>
      <c r="F1854" s="140" t="s">
        <v>1046</v>
      </c>
      <c r="G1854" s="310" t="s">
        <v>1317</v>
      </c>
      <c r="H1854" s="113" t="s">
        <v>531</v>
      </c>
      <c r="I1854" s="129">
        <v>1450</v>
      </c>
      <c r="J1854" s="129">
        <v>35000</v>
      </c>
      <c r="K1854" s="201">
        <f>ROUND(I1854*J1854,0)</f>
        <v>50750000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ref="AA1854:AA1860" si="163">IF(VLOOKUP(H1854,DS_131,1,0)=H1854,"","x")</f>
        <v/>
      </c>
    </row>
    <row r="1855" spans="1:30" ht="15.75" hidden="1" customHeight="1">
      <c r="A1855" s="304" t="str">
        <f>IF(B1855&lt;&gt;"",IF(AND(B1855&gt;=_TM1,B1855&lt;=_TM2,OR(TH!L1855="1111",TH!M1855="1111")),TH!D1855,""),"")</f>
        <v/>
      </c>
      <c r="B1855" s="11">
        <f t="shared" si="161"/>
        <v>7</v>
      </c>
      <c r="C1855" s="111">
        <f t="shared" si="162"/>
        <v>42580</v>
      </c>
      <c r="D1855" s="111" t="s">
        <v>1450</v>
      </c>
      <c r="E1855" s="273">
        <v>42580</v>
      </c>
      <c r="F1855" s="140" t="s">
        <v>1047</v>
      </c>
      <c r="G1855" s="310" t="s">
        <v>1317</v>
      </c>
      <c r="H1855" s="113" t="s">
        <v>531</v>
      </c>
      <c r="I1855" s="129">
        <v>1500</v>
      </c>
      <c r="J1855" s="129">
        <v>32500</v>
      </c>
      <c r="K1855" s="201">
        <f>ROUND(I1855*J1855,0)</f>
        <v>48750000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3"/>
        <v/>
      </c>
      <c r="AC1855" s="198"/>
    </row>
    <row r="1856" spans="1:30" ht="15.75" hidden="1" customHeight="1">
      <c r="A1856" s="304" t="str">
        <f>IF(B1856&lt;&gt;"",IF(AND(B1856&gt;=_TM1,B1856&lt;=_TM2,OR(TH!L1856="1111",TH!M1856="1111")),TH!D1856,""),"")</f>
        <v/>
      </c>
      <c r="B1856" s="11">
        <f t="shared" si="161"/>
        <v>7</v>
      </c>
      <c r="C1856" s="111">
        <f t="shared" si="162"/>
        <v>42580</v>
      </c>
      <c r="D1856" s="111" t="s">
        <v>1450</v>
      </c>
      <c r="E1856" s="273">
        <v>42580</v>
      </c>
      <c r="F1856" s="140" t="s">
        <v>322</v>
      </c>
      <c r="G1856" s="310" t="s">
        <v>1317</v>
      </c>
      <c r="H1856" s="113" t="s">
        <v>531</v>
      </c>
      <c r="I1856" s="129">
        <v>4300</v>
      </c>
      <c r="J1856" s="129">
        <v>18500</v>
      </c>
      <c r="K1856" s="201">
        <f>ROUND(I1856*J1856,0)</f>
        <v>79550000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3"/>
        <v/>
      </c>
    </row>
    <row r="1857" spans="1:29" ht="15.75" hidden="1" customHeight="1">
      <c r="A1857" s="304" t="str">
        <f>IF(B1857&lt;&gt;"",IF(AND(B1857&gt;=_TM1,B1857&lt;=_TM2,OR(TH!L1857="1111",TH!M1857="1111")),TH!D1857,""),"")</f>
        <v/>
      </c>
      <c r="B1857" s="11">
        <f t="shared" si="161"/>
        <v>7</v>
      </c>
      <c r="C1857" s="111">
        <f t="shared" si="162"/>
        <v>42580</v>
      </c>
      <c r="D1857" s="111" t="s">
        <v>1450</v>
      </c>
      <c r="E1857" s="273">
        <v>42580</v>
      </c>
      <c r="F1857" s="140" t="s">
        <v>321</v>
      </c>
      <c r="G1857" s="310" t="s">
        <v>1317</v>
      </c>
      <c r="H1857" s="113" t="s">
        <v>531</v>
      </c>
      <c r="I1857" s="129">
        <v>4000</v>
      </c>
      <c r="J1857" s="129">
        <v>18500</v>
      </c>
      <c r="K1857" s="201">
        <f>ROUND(I1857*J1857,0)</f>
        <v>74000000</v>
      </c>
      <c r="L1857" s="114" t="s">
        <v>238</v>
      </c>
      <c r="M1857" s="114" t="s">
        <v>162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3"/>
        <v/>
      </c>
    </row>
    <row r="1858" spans="1:29" ht="15.75" hidden="1" customHeight="1">
      <c r="A1858" s="304" t="str">
        <f>IF(B1858&lt;&gt;"",IF(AND(B1858&gt;=_TM1,B1858&lt;=_TM2,OR(TH!L1858="1111",TH!M1858="1111")),TH!D1858,""),"")</f>
        <v/>
      </c>
      <c r="B1858" s="11">
        <f t="shared" si="161"/>
        <v>7</v>
      </c>
      <c r="C1858" s="111">
        <f t="shared" si="162"/>
        <v>42580</v>
      </c>
      <c r="D1858" s="111" t="s">
        <v>1450</v>
      </c>
      <c r="E1858" s="273">
        <v>42580</v>
      </c>
      <c r="F1858" s="112" t="s">
        <v>332</v>
      </c>
      <c r="G1858" s="310" t="s">
        <v>1317</v>
      </c>
      <c r="H1858" s="113" t="s">
        <v>531</v>
      </c>
      <c r="I1858" s="129"/>
      <c r="J1858" s="129"/>
      <c r="K1858" s="201">
        <v>25305000</v>
      </c>
      <c r="L1858" s="114" t="s">
        <v>238</v>
      </c>
      <c r="M1858" s="114" t="s">
        <v>278</v>
      </c>
      <c r="N1858" s="24" t="str">
        <f>IF(AND('331-CT'!$E$7=TH!H1858,OR(L1858="331",M1858="331")),"331",IF(AND(OR(L1858="131",M1858="131"),H1858='131-CT'!$E$7),"131",""))</f>
        <v/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3"/>
        <v/>
      </c>
      <c r="AC1858" s="198"/>
    </row>
    <row r="1859" spans="1:29" ht="15.75" hidden="1" customHeight="1">
      <c r="A1859" s="304" t="str">
        <f>IF(B1859&lt;&gt;"",IF(AND(B1859&gt;=_TM1,B1859&lt;=_TM2,OR(TH!L1859="1111",TH!M1859="1111")),TH!D1859,""),"")</f>
        <v/>
      </c>
      <c r="B1859" s="11">
        <f t="shared" si="161"/>
        <v>7</v>
      </c>
      <c r="C1859" s="111">
        <f t="shared" si="162"/>
        <v>42580</v>
      </c>
      <c r="D1859" s="111" t="s">
        <v>1451</v>
      </c>
      <c r="E1859" s="273">
        <v>42580</v>
      </c>
      <c r="F1859" s="15" t="s">
        <v>1320</v>
      </c>
      <c r="G1859" s="310" t="s">
        <v>1318</v>
      </c>
      <c r="H1859" s="113" t="s">
        <v>1319</v>
      </c>
      <c r="I1859" s="129">
        <v>2100</v>
      </c>
      <c r="J1859" s="129">
        <v>8500</v>
      </c>
      <c r="K1859" s="201">
        <f>ROUND(I1859*J1859,0)</f>
        <v>17850000</v>
      </c>
      <c r="L1859" s="114" t="s">
        <v>238</v>
      </c>
      <c r="M1859" s="114" t="s">
        <v>162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3"/>
        <v/>
      </c>
    </row>
    <row r="1860" spans="1:29" ht="15.75" hidden="1" customHeight="1">
      <c r="A1860" s="304" t="str">
        <f>IF(B1860&lt;&gt;"",IF(AND(B1860&gt;=_TM1,B1860&lt;=_TM2,OR(TH!L1860="1111",TH!M1860="1111")),TH!D1860,""),"")</f>
        <v/>
      </c>
      <c r="B1860" s="11">
        <f t="shared" si="161"/>
        <v>7</v>
      </c>
      <c r="C1860" s="111">
        <f t="shared" si="162"/>
        <v>42580</v>
      </c>
      <c r="D1860" s="111" t="s">
        <v>1451</v>
      </c>
      <c r="E1860" s="273">
        <v>42580</v>
      </c>
      <c r="F1860" s="112" t="s">
        <v>332</v>
      </c>
      <c r="G1860" s="310" t="s">
        <v>1318</v>
      </c>
      <c r="H1860" s="113" t="s">
        <v>1319</v>
      </c>
      <c r="I1860" s="129"/>
      <c r="J1860" s="129"/>
      <c r="K1860" s="201">
        <v>1785000</v>
      </c>
      <c r="L1860" s="114" t="s">
        <v>238</v>
      </c>
      <c r="M1860" s="114" t="s">
        <v>278</v>
      </c>
      <c r="N1860" s="24" t="str">
        <f>IF(AND('331-CT'!$E$7=TH!H1860,OR(L1860="331",M1860="331")),"331",IF(AND(OR(L1860="131",M1860="131"),H1860='131-CT'!$E$7),"131",""))</f>
        <v>131</v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  <c r="AA1860" s="198" t="str">
        <f t="shared" si="163"/>
        <v/>
      </c>
    </row>
    <row r="1861" spans="1:29" ht="15.75" hidden="1" customHeight="1">
      <c r="A1861" s="304" t="str">
        <f>IF(B1861&lt;&gt;"",IF(AND(B1861&gt;=_TM1,B1861&lt;=_TM2,OR(TH!L1861="1111",TH!M1861="1111")),TH!D1861,""),"")</f>
        <v/>
      </c>
      <c r="B1861" s="11">
        <f t="shared" si="161"/>
        <v>7</v>
      </c>
      <c r="C1861" s="111">
        <f t="shared" si="162"/>
        <v>42581</v>
      </c>
      <c r="D1861" s="111" t="s">
        <v>711</v>
      </c>
      <c r="E1861" s="264">
        <v>42581</v>
      </c>
      <c r="F1861" s="110" t="s">
        <v>709</v>
      </c>
      <c r="G1861" s="310" t="s">
        <v>2077</v>
      </c>
      <c r="H1861" s="113"/>
      <c r="I1861" s="129"/>
      <c r="J1861" s="129"/>
      <c r="K1861" s="201">
        <v>2876</v>
      </c>
      <c r="L1861" s="14" t="s">
        <v>24</v>
      </c>
      <c r="M1861" s="14" t="s">
        <v>38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</row>
    <row r="1862" spans="1:29" ht="15.75" hidden="1" customHeight="1">
      <c r="A1862" s="304" t="str">
        <f>IF(B1862&lt;&gt;"",IF(AND(B1862&gt;=_TM1,B1862&lt;=_TM2,OR(TH!L1862="1111",TH!M1862="1111")),TH!D1862,""),"")</f>
        <v/>
      </c>
      <c r="B1862" s="11">
        <f t="shared" si="161"/>
        <v>7</v>
      </c>
      <c r="C1862" s="111">
        <f t="shared" si="162"/>
        <v>42581</v>
      </c>
      <c r="D1862" s="111" t="s">
        <v>1452</v>
      </c>
      <c r="E1862" s="273">
        <v>42581</v>
      </c>
      <c r="F1862" s="140" t="s">
        <v>678</v>
      </c>
      <c r="G1862" s="310" t="s">
        <v>1335</v>
      </c>
      <c r="H1862" s="113" t="s">
        <v>547</v>
      </c>
      <c r="I1862" s="129">
        <v>12</v>
      </c>
      <c r="J1862" s="129">
        <v>44814</v>
      </c>
      <c r="K1862" s="201">
        <f t="shared" ref="K1862:K1893" si="164">ROUND(I1862*J1862,0)</f>
        <v>537768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ref="AA1862:AA1893" si="165">IF(VLOOKUP(H1862,DS_131,1,0)=H1862,"","x")</f>
        <v/>
      </c>
    </row>
    <row r="1863" spans="1:29" ht="15.75" hidden="1" customHeight="1">
      <c r="A1863" s="304" t="str">
        <f>IF(B1863&lt;&gt;"",IF(AND(B1863&gt;=_TM1,B1863&lt;=_TM2,OR(TH!L1863="1111",TH!M1863="1111")),TH!D1863,""),"")</f>
        <v/>
      </c>
      <c r="B1863" s="11">
        <f t="shared" si="161"/>
        <v>7</v>
      </c>
      <c r="C1863" s="111">
        <f t="shared" si="162"/>
        <v>42581</v>
      </c>
      <c r="D1863" s="111" t="s">
        <v>1452</v>
      </c>
      <c r="E1863" s="273">
        <v>42581</v>
      </c>
      <c r="F1863" s="140" t="s">
        <v>1321</v>
      </c>
      <c r="G1863" s="310" t="s">
        <v>1335</v>
      </c>
      <c r="H1863" s="113" t="s">
        <v>547</v>
      </c>
      <c r="I1863" s="129">
        <v>12</v>
      </c>
      <c r="J1863" s="129">
        <v>45738</v>
      </c>
      <c r="K1863" s="201">
        <f t="shared" si="164"/>
        <v>548856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5"/>
        <v/>
      </c>
    </row>
    <row r="1864" spans="1:29" ht="15.75" hidden="1" customHeight="1">
      <c r="A1864" s="304" t="str">
        <f>IF(B1864&lt;&gt;"",IF(AND(B1864&gt;=_TM1,B1864&lt;=_TM2,OR(TH!L1864="1111",TH!M1864="1111")),TH!D1864,""),"")</f>
        <v/>
      </c>
      <c r="B1864" s="11">
        <f t="shared" si="161"/>
        <v>7</v>
      </c>
      <c r="C1864" s="111">
        <f t="shared" si="162"/>
        <v>42581</v>
      </c>
      <c r="D1864" s="111" t="s">
        <v>1452</v>
      </c>
      <c r="E1864" s="273">
        <v>42581</v>
      </c>
      <c r="F1864" s="140" t="s">
        <v>690</v>
      </c>
      <c r="G1864" s="310" t="s">
        <v>1335</v>
      </c>
      <c r="H1864" s="113" t="s">
        <v>547</v>
      </c>
      <c r="I1864" s="129">
        <v>12</v>
      </c>
      <c r="J1864" s="129">
        <v>49833</v>
      </c>
      <c r="K1864" s="201">
        <f t="shared" si="164"/>
        <v>597996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5"/>
        <v/>
      </c>
      <c r="AC1864" s="198"/>
    </row>
    <row r="1865" spans="1:29" ht="15.75" hidden="1" customHeight="1">
      <c r="A1865" s="304" t="str">
        <f>IF(B1865&lt;&gt;"",IF(AND(B1865&gt;=_TM1,B1865&lt;=_TM2,OR(TH!L1865="1111",TH!M1865="1111")),TH!D1865,""),"")</f>
        <v/>
      </c>
      <c r="B1865" s="11">
        <f t="shared" si="161"/>
        <v>7</v>
      </c>
      <c r="C1865" s="111">
        <f t="shared" si="162"/>
        <v>42581</v>
      </c>
      <c r="D1865" s="111" t="s">
        <v>1452</v>
      </c>
      <c r="E1865" s="273">
        <v>42581</v>
      </c>
      <c r="F1865" s="140" t="s">
        <v>687</v>
      </c>
      <c r="G1865" s="310" t="s">
        <v>1335</v>
      </c>
      <c r="H1865" s="113" t="s">
        <v>547</v>
      </c>
      <c r="I1865" s="129">
        <v>9</v>
      </c>
      <c r="J1865" s="129">
        <v>80546</v>
      </c>
      <c r="K1865" s="201">
        <f t="shared" si="164"/>
        <v>724914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5"/>
        <v/>
      </c>
    </row>
    <row r="1866" spans="1:29" ht="15.75" hidden="1" customHeight="1">
      <c r="A1866" s="304" t="str">
        <f>IF(B1866&lt;&gt;"",IF(AND(B1866&gt;=_TM1,B1866&lt;=_TM2,OR(TH!L1866="1111",TH!M1866="1111")),TH!D1866,""),"")</f>
        <v/>
      </c>
      <c r="B1866" s="11">
        <f t="shared" si="161"/>
        <v>7</v>
      </c>
      <c r="C1866" s="111">
        <f t="shared" si="162"/>
        <v>42581</v>
      </c>
      <c r="D1866" s="111" t="s">
        <v>1452</v>
      </c>
      <c r="E1866" s="273">
        <v>42581</v>
      </c>
      <c r="F1866" s="140" t="s">
        <v>747</v>
      </c>
      <c r="G1866" s="310" t="s">
        <v>1335</v>
      </c>
      <c r="H1866" s="113" t="s">
        <v>547</v>
      </c>
      <c r="I1866" s="129">
        <v>14</v>
      </c>
      <c r="J1866" s="129">
        <v>45864</v>
      </c>
      <c r="K1866" s="201">
        <f t="shared" si="164"/>
        <v>642096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5"/>
        <v/>
      </c>
    </row>
    <row r="1867" spans="1:29" ht="15.75" hidden="1" customHeight="1">
      <c r="A1867" s="304" t="str">
        <f>IF(B1867&lt;&gt;"",IF(AND(B1867&gt;=_TM1,B1867&lt;=_TM2,OR(TH!L1867="1111",TH!M1867="1111")),TH!D1867,""),"")</f>
        <v/>
      </c>
      <c r="B1867" s="11">
        <f t="shared" si="161"/>
        <v>7</v>
      </c>
      <c r="C1867" s="111">
        <f t="shared" si="162"/>
        <v>42581</v>
      </c>
      <c r="D1867" s="111" t="s">
        <v>1452</v>
      </c>
      <c r="E1867" s="273">
        <v>42581</v>
      </c>
      <c r="F1867" s="140" t="s">
        <v>365</v>
      </c>
      <c r="G1867" s="310" t="s">
        <v>1335</v>
      </c>
      <c r="H1867" s="113" t="s">
        <v>547</v>
      </c>
      <c r="I1867" s="129">
        <v>12</v>
      </c>
      <c r="J1867" s="129">
        <v>71870</v>
      </c>
      <c r="K1867" s="201">
        <f t="shared" si="164"/>
        <v>862440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5"/>
        <v/>
      </c>
      <c r="AC1867" s="198"/>
    </row>
    <row r="1868" spans="1:29" ht="15.75" hidden="1" customHeight="1">
      <c r="A1868" s="304" t="str">
        <f>IF(B1868&lt;&gt;"",IF(AND(B1868&gt;=_TM1,B1868&lt;=_TM2,OR(TH!L1868="1111",TH!M1868="1111")),TH!D1868,""),"")</f>
        <v/>
      </c>
      <c r="B1868" s="11">
        <f t="shared" si="161"/>
        <v>7</v>
      </c>
      <c r="C1868" s="111">
        <f t="shared" si="162"/>
        <v>42581</v>
      </c>
      <c r="D1868" s="111" t="s">
        <v>1452</v>
      </c>
      <c r="E1868" s="273">
        <v>42581</v>
      </c>
      <c r="F1868" s="140" t="s">
        <v>678</v>
      </c>
      <c r="G1868" s="310" t="s">
        <v>1335</v>
      </c>
      <c r="H1868" s="113" t="s">
        <v>547</v>
      </c>
      <c r="I1868" s="129">
        <v>24</v>
      </c>
      <c r="J1868" s="129">
        <v>42669</v>
      </c>
      <c r="K1868" s="201">
        <f t="shared" si="164"/>
        <v>1024056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5"/>
        <v/>
      </c>
    </row>
    <row r="1869" spans="1:29" ht="15.75" hidden="1" customHeight="1">
      <c r="A1869" s="304" t="str">
        <f>IF(B1869&lt;&gt;"",IF(AND(B1869&gt;=_TM1,B1869&lt;=_TM2,OR(TH!L1869="1111",TH!M1869="1111")),TH!D1869,""),"")</f>
        <v/>
      </c>
      <c r="B1869" s="11">
        <f t="shared" si="161"/>
        <v>7</v>
      </c>
      <c r="C1869" s="111">
        <f t="shared" si="162"/>
        <v>42581</v>
      </c>
      <c r="D1869" s="111" t="s">
        <v>1452</v>
      </c>
      <c r="E1869" s="273">
        <v>42581</v>
      </c>
      <c r="F1869" s="140" t="s">
        <v>689</v>
      </c>
      <c r="G1869" s="310" t="s">
        <v>1335</v>
      </c>
      <c r="H1869" s="113" t="s">
        <v>547</v>
      </c>
      <c r="I1869" s="129">
        <v>8</v>
      </c>
      <c r="J1869" s="129">
        <v>103488</v>
      </c>
      <c r="K1869" s="201">
        <f t="shared" si="164"/>
        <v>827904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5"/>
        <v/>
      </c>
    </row>
    <row r="1870" spans="1:29" ht="15.75" hidden="1" customHeight="1">
      <c r="A1870" s="304" t="str">
        <f>IF(B1870&lt;&gt;"",IF(AND(B1870&gt;=_TM1,B1870&lt;=_TM2,OR(TH!L1870="1111",TH!M1870="1111")),TH!D1870,""),"")</f>
        <v/>
      </c>
      <c r="B1870" s="11">
        <f t="shared" si="161"/>
        <v>7</v>
      </c>
      <c r="C1870" s="111">
        <f t="shared" si="162"/>
        <v>42581</v>
      </c>
      <c r="D1870" s="111" t="s">
        <v>1452</v>
      </c>
      <c r="E1870" s="273">
        <v>42581</v>
      </c>
      <c r="F1870" s="140" t="s">
        <v>678</v>
      </c>
      <c r="G1870" s="310" t="s">
        <v>1335</v>
      </c>
      <c r="H1870" s="113" t="s">
        <v>547</v>
      </c>
      <c r="I1870" s="129">
        <v>12</v>
      </c>
      <c r="J1870" s="129">
        <v>44814</v>
      </c>
      <c r="K1870" s="201">
        <f t="shared" si="164"/>
        <v>537768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5"/>
        <v/>
      </c>
      <c r="AC1870" s="198"/>
    </row>
    <row r="1871" spans="1:29" ht="15.75" hidden="1" customHeight="1">
      <c r="A1871" s="304" t="str">
        <f>IF(B1871&lt;&gt;"",IF(AND(B1871&gt;=_TM1,B1871&lt;=_TM2,OR(TH!L1871="1111",TH!M1871="1111")),TH!D1871,""),"")</f>
        <v/>
      </c>
      <c r="B1871" s="11">
        <f t="shared" si="161"/>
        <v>7</v>
      </c>
      <c r="C1871" s="111">
        <f t="shared" si="162"/>
        <v>42581</v>
      </c>
      <c r="D1871" s="111" t="s">
        <v>1452</v>
      </c>
      <c r="E1871" s="273">
        <v>42581</v>
      </c>
      <c r="F1871" s="140" t="s">
        <v>691</v>
      </c>
      <c r="G1871" s="310" t="s">
        <v>1335</v>
      </c>
      <c r="H1871" s="113" t="s">
        <v>547</v>
      </c>
      <c r="I1871" s="129">
        <v>12</v>
      </c>
      <c r="J1871" s="129">
        <v>112728</v>
      </c>
      <c r="K1871" s="201">
        <f t="shared" si="164"/>
        <v>1352736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5"/>
        <v/>
      </c>
    </row>
    <row r="1872" spans="1:29" ht="15.75" hidden="1" customHeight="1">
      <c r="A1872" s="304" t="str">
        <f>IF(B1872&lt;&gt;"",IF(AND(B1872&gt;=_TM1,B1872&lt;=_TM2,OR(TH!L1872="1111",TH!M1872="1111")),TH!D1872,""),"")</f>
        <v/>
      </c>
      <c r="B1872" s="11">
        <f t="shared" si="161"/>
        <v>7</v>
      </c>
      <c r="C1872" s="111">
        <f t="shared" si="162"/>
        <v>42581</v>
      </c>
      <c r="D1872" s="111" t="s">
        <v>1452</v>
      </c>
      <c r="E1872" s="273">
        <v>42581</v>
      </c>
      <c r="F1872" s="140" t="s">
        <v>751</v>
      </c>
      <c r="G1872" s="310" t="s">
        <v>1335</v>
      </c>
      <c r="H1872" s="113" t="s">
        <v>547</v>
      </c>
      <c r="I1872" s="129">
        <v>16</v>
      </c>
      <c r="J1872" s="129">
        <v>69350</v>
      </c>
      <c r="K1872" s="201">
        <f t="shared" si="164"/>
        <v>1109600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5"/>
        <v/>
      </c>
    </row>
    <row r="1873" spans="1:29" ht="15.75" hidden="1" customHeight="1">
      <c r="A1873" s="304" t="str">
        <f>IF(B1873&lt;&gt;"",IF(AND(B1873&gt;=_TM1,B1873&lt;=_TM2,OR(TH!L1873="1111",TH!M1873="1111")),TH!D1873,""),"")</f>
        <v/>
      </c>
      <c r="B1873" s="11">
        <f t="shared" si="161"/>
        <v>7</v>
      </c>
      <c r="C1873" s="111">
        <f t="shared" si="162"/>
        <v>42581</v>
      </c>
      <c r="D1873" s="111" t="s">
        <v>1452</v>
      </c>
      <c r="E1873" s="273">
        <v>42581</v>
      </c>
      <c r="F1873" s="140" t="s">
        <v>752</v>
      </c>
      <c r="G1873" s="310" t="s">
        <v>1335</v>
      </c>
      <c r="H1873" s="113" t="s">
        <v>547</v>
      </c>
      <c r="I1873" s="129">
        <v>7</v>
      </c>
      <c r="J1873" s="129">
        <v>49480</v>
      </c>
      <c r="K1873" s="201">
        <f t="shared" si="164"/>
        <v>346360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5"/>
        <v/>
      </c>
      <c r="AC1873" s="198"/>
    </row>
    <row r="1874" spans="1:29" ht="15.75" hidden="1" customHeight="1">
      <c r="A1874" s="304" t="str">
        <f>IF(B1874&lt;&gt;"",IF(AND(B1874&gt;=_TM1,B1874&lt;=_TM2,OR(TH!L1874="1111",TH!M1874="1111")),TH!D1874,""),"")</f>
        <v/>
      </c>
      <c r="B1874" s="11">
        <f t="shared" si="161"/>
        <v>7</v>
      </c>
      <c r="C1874" s="111">
        <f t="shared" si="162"/>
        <v>42581</v>
      </c>
      <c r="D1874" s="111" t="s">
        <v>1453</v>
      </c>
      <c r="E1874" s="273">
        <v>42581</v>
      </c>
      <c r="F1874" s="140" t="s">
        <v>687</v>
      </c>
      <c r="G1874" s="310" t="s">
        <v>1335</v>
      </c>
      <c r="H1874" s="113" t="s">
        <v>547</v>
      </c>
      <c r="I1874" s="129">
        <v>4</v>
      </c>
      <c r="J1874" s="129">
        <v>80546</v>
      </c>
      <c r="K1874" s="201">
        <f t="shared" si="164"/>
        <v>322184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5"/>
        <v/>
      </c>
    </row>
    <row r="1875" spans="1:29" ht="15.75" hidden="1" customHeight="1">
      <c r="A1875" s="304" t="str">
        <f>IF(B1875&lt;&gt;"",IF(AND(B1875&gt;=_TM1,B1875&lt;=_TM2,OR(TH!L1875="1111",TH!M1875="1111")),TH!D1875,""),"")</f>
        <v/>
      </c>
      <c r="B1875" s="11">
        <f t="shared" si="161"/>
        <v>7</v>
      </c>
      <c r="C1875" s="111">
        <f t="shared" si="162"/>
        <v>42581</v>
      </c>
      <c r="D1875" s="111" t="s">
        <v>1453</v>
      </c>
      <c r="E1875" s="273">
        <v>42581</v>
      </c>
      <c r="F1875" s="140" t="s">
        <v>742</v>
      </c>
      <c r="G1875" s="310" t="s">
        <v>1335</v>
      </c>
      <c r="H1875" s="113" t="s">
        <v>547</v>
      </c>
      <c r="I1875" s="129">
        <v>6</v>
      </c>
      <c r="J1875" s="129">
        <v>44982</v>
      </c>
      <c r="K1875" s="201">
        <f t="shared" si="164"/>
        <v>269892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5"/>
        <v/>
      </c>
    </row>
    <row r="1876" spans="1:29" ht="15.75" hidden="1" customHeight="1">
      <c r="A1876" s="304" t="str">
        <f>IF(B1876&lt;&gt;"",IF(AND(B1876&gt;=_TM1,B1876&lt;=_TM2,OR(TH!L1876="1111",TH!M1876="1111")),TH!D1876,""),"")</f>
        <v/>
      </c>
      <c r="B1876" s="11">
        <f t="shared" si="161"/>
        <v>7</v>
      </c>
      <c r="C1876" s="111">
        <f t="shared" si="162"/>
        <v>42581</v>
      </c>
      <c r="D1876" s="111" t="s">
        <v>1453</v>
      </c>
      <c r="E1876" s="273">
        <v>42581</v>
      </c>
      <c r="F1876" s="140" t="s">
        <v>743</v>
      </c>
      <c r="G1876" s="310" t="s">
        <v>1335</v>
      </c>
      <c r="H1876" s="113" t="s">
        <v>547</v>
      </c>
      <c r="I1876" s="129">
        <v>6</v>
      </c>
      <c r="J1876" s="129">
        <v>34507</v>
      </c>
      <c r="K1876" s="201">
        <f t="shared" si="164"/>
        <v>207042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5"/>
        <v/>
      </c>
      <c r="AC1876" s="198"/>
    </row>
    <row r="1877" spans="1:29" ht="15.75" hidden="1" customHeight="1">
      <c r="A1877" s="304" t="str">
        <f>IF(B1877&lt;&gt;"",IF(AND(B1877&gt;=_TM1,B1877&lt;=_TM2,OR(TH!L1877="1111",TH!M1877="1111")),TH!D1877,""),"")</f>
        <v/>
      </c>
      <c r="B1877" s="11">
        <f t="shared" si="161"/>
        <v>7</v>
      </c>
      <c r="C1877" s="111">
        <f t="shared" si="162"/>
        <v>42581</v>
      </c>
      <c r="D1877" s="111" t="s">
        <v>1453</v>
      </c>
      <c r="E1877" s="273">
        <v>42581</v>
      </c>
      <c r="F1877" s="140" t="s">
        <v>744</v>
      </c>
      <c r="G1877" s="310" t="s">
        <v>1335</v>
      </c>
      <c r="H1877" s="113" t="s">
        <v>547</v>
      </c>
      <c r="I1877" s="129">
        <v>8</v>
      </c>
      <c r="J1877" s="129">
        <v>55474</v>
      </c>
      <c r="K1877" s="201">
        <f t="shared" si="164"/>
        <v>443792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5"/>
        <v/>
      </c>
    </row>
    <row r="1878" spans="1:29" ht="15.75" hidden="1" customHeight="1">
      <c r="A1878" s="304" t="str">
        <f>IF(B1878&lt;&gt;"",IF(AND(B1878&gt;=_TM1,B1878&lt;=_TM2,OR(TH!L1878="1111",TH!M1878="1111")),TH!D1878,""),"")</f>
        <v/>
      </c>
      <c r="B1878" s="11">
        <f t="shared" si="161"/>
        <v>7</v>
      </c>
      <c r="C1878" s="111">
        <f t="shared" si="162"/>
        <v>42581</v>
      </c>
      <c r="D1878" s="111" t="s">
        <v>1453</v>
      </c>
      <c r="E1878" s="273">
        <v>42581</v>
      </c>
      <c r="F1878" s="140" t="s">
        <v>678</v>
      </c>
      <c r="G1878" s="310" t="s">
        <v>1335</v>
      </c>
      <c r="H1878" s="113" t="s">
        <v>547</v>
      </c>
      <c r="I1878" s="129">
        <v>8</v>
      </c>
      <c r="J1878" s="129">
        <v>44814</v>
      </c>
      <c r="K1878" s="201">
        <f t="shared" si="164"/>
        <v>358512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5"/>
        <v/>
      </c>
    </row>
    <row r="1879" spans="1:29" ht="15.75" hidden="1" customHeight="1">
      <c r="A1879" s="304" t="str">
        <f>IF(B1879&lt;&gt;"",IF(AND(B1879&gt;=_TM1,B1879&lt;=_TM2,OR(TH!L1879="1111",TH!M1879="1111")),TH!D1879,""),"")</f>
        <v/>
      </c>
      <c r="B1879" s="11">
        <f t="shared" si="161"/>
        <v>7</v>
      </c>
      <c r="C1879" s="111">
        <f t="shared" si="162"/>
        <v>42581</v>
      </c>
      <c r="D1879" s="111" t="s">
        <v>1453</v>
      </c>
      <c r="E1879" s="273">
        <v>42581</v>
      </c>
      <c r="F1879" s="140" t="s">
        <v>733</v>
      </c>
      <c r="G1879" s="310" t="s">
        <v>1335</v>
      </c>
      <c r="H1879" s="113" t="s">
        <v>547</v>
      </c>
      <c r="I1879" s="129">
        <v>15</v>
      </c>
      <c r="J1879" s="129">
        <v>118570</v>
      </c>
      <c r="K1879" s="201">
        <f t="shared" si="164"/>
        <v>1778550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5"/>
        <v/>
      </c>
      <c r="AC1879" s="198"/>
    </row>
    <row r="1880" spans="1:29" ht="15.75" hidden="1" customHeight="1">
      <c r="A1880" s="304" t="str">
        <f>IF(B1880&lt;&gt;"",IF(AND(B1880&gt;=_TM1,B1880&lt;=_TM2,OR(TH!L1880="1111",TH!M1880="1111")),TH!D1880,""),"")</f>
        <v/>
      </c>
      <c r="B1880" s="11">
        <f t="shared" si="161"/>
        <v>7</v>
      </c>
      <c r="C1880" s="111">
        <f t="shared" si="162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150</v>
      </c>
      <c r="J1880" s="129">
        <v>10500</v>
      </c>
      <c r="K1880" s="201">
        <f t="shared" si="164"/>
        <v>1575000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5"/>
        <v/>
      </c>
    </row>
    <row r="1881" spans="1:29" ht="15.75" hidden="1" customHeight="1">
      <c r="A1881" s="304" t="str">
        <f>IF(B1881&lt;&gt;"",IF(AND(B1881&gt;=_TM1,B1881&lt;=_TM2,OR(TH!L1881="1111",TH!M1881="1111")),TH!D1881,""),"")</f>
        <v/>
      </c>
      <c r="B1881" s="11">
        <f t="shared" si="161"/>
        <v>7</v>
      </c>
      <c r="C1881" s="111">
        <f t="shared" si="162"/>
        <v>42581</v>
      </c>
      <c r="D1881" s="111" t="s">
        <v>1453</v>
      </c>
      <c r="E1881" s="273">
        <v>42581</v>
      </c>
      <c r="F1881" s="140" t="s">
        <v>322</v>
      </c>
      <c r="G1881" s="310" t="s">
        <v>1335</v>
      </c>
      <c r="H1881" s="113" t="s">
        <v>547</v>
      </c>
      <c r="I1881" s="129">
        <v>1147</v>
      </c>
      <c r="J1881" s="129">
        <v>10500</v>
      </c>
      <c r="K1881" s="201">
        <f t="shared" si="164"/>
        <v>12043500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5"/>
        <v/>
      </c>
    </row>
    <row r="1882" spans="1:29" ht="15.75" hidden="1" customHeight="1">
      <c r="A1882" s="304" t="str">
        <f>IF(B1882&lt;&gt;"",IF(AND(B1882&gt;=_TM1,B1882&lt;=_TM2,OR(TH!L1882="1111",TH!M1882="1111")),TH!D1882,""),"")</f>
        <v/>
      </c>
      <c r="B1882" s="11">
        <f t="shared" si="161"/>
        <v>7</v>
      </c>
      <c r="C1882" s="111">
        <f t="shared" si="162"/>
        <v>42581</v>
      </c>
      <c r="D1882" s="111" t="s">
        <v>1453</v>
      </c>
      <c r="E1882" s="273">
        <v>42581</v>
      </c>
      <c r="F1882" s="140" t="s">
        <v>361</v>
      </c>
      <c r="G1882" s="310" t="s">
        <v>1335</v>
      </c>
      <c r="H1882" s="113" t="s">
        <v>547</v>
      </c>
      <c r="I1882" s="129">
        <v>4</v>
      </c>
      <c r="J1882" s="129">
        <v>163506</v>
      </c>
      <c r="K1882" s="201">
        <f t="shared" si="164"/>
        <v>654024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5"/>
        <v/>
      </c>
      <c r="AC1882" s="198"/>
    </row>
    <row r="1883" spans="1:29" ht="15.75" hidden="1" customHeight="1">
      <c r="A1883" s="304" t="str">
        <f>IF(B1883&lt;&gt;"",IF(AND(B1883&gt;=_TM1,B1883&lt;=_TM2,OR(TH!L1883="1111",TH!M1883="1111")),TH!D1883,""),"")</f>
        <v/>
      </c>
      <c r="B1883" s="11">
        <f t="shared" si="161"/>
        <v>7</v>
      </c>
      <c r="C1883" s="111">
        <f t="shared" si="162"/>
        <v>42581</v>
      </c>
      <c r="D1883" s="111" t="s">
        <v>1453</v>
      </c>
      <c r="E1883" s="273">
        <v>42581</v>
      </c>
      <c r="F1883" s="140" t="s">
        <v>686</v>
      </c>
      <c r="G1883" s="310" t="s">
        <v>1335</v>
      </c>
      <c r="H1883" s="113" t="s">
        <v>547</v>
      </c>
      <c r="I1883" s="129">
        <v>4</v>
      </c>
      <c r="J1883" s="129">
        <v>150570</v>
      </c>
      <c r="K1883" s="201">
        <f t="shared" si="164"/>
        <v>602280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5"/>
        <v/>
      </c>
    </row>
    <row r="1884" spans="1:29" ht="15.75" hidden="1" customHeight="1">
      <c r="A1884" s="304" t="str">
        <f>IF(B1884&lt;&gt;"",IF(AND(B1884&gt;=_TM1,B1884&lt;=_TM2,OR(TH!L1884="1111",TH!M1884="1111")),TH!D1884,""),"")</f>
        <v/>
      </c>
      <c r="B1884" s="11">
        <f t="shared" ref="B1884:B1947" si="166">IF(C1884&lt;&gt;"",MONTH(C1884),"")</f>
        <v>7</v>
      </c>
      <c r="C1884" s="111">
        <f t="shared" ref="C1884:C1947" si="167">E1884</f>
        <v>42581</v>
      </c>
      <c r="D1884" s="111" t="s">
        <v>1453</v>
      </c>
      <c r="E1884" s="273">
        <v>42581</v>
      </c>
      <c r="F1884" s="140" t="s">
        <v>692</v>
      </c>
      <c r="G1884" s="310" t="s">
        <v>1335</v>
      </c>
      <c r="H1884" s="113" t="s">
        <v>547</v>
      </c>
      <c r="I1884" s="129">
        <v>2</v>
      </c>
      <c r="J1884" s="129">
        <v>186837</v>
      </c>
      <c r="K1884" s="201">
        <f t="shared" si="164"/>
        <v>373674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5"/>
        <v/>
      </c>
    </row>
    <row r="1885" spans="1:29" ht="15.75" hidden="1" customHeight="1">
      <c r="A1885" s="304" t="str">
        <f>IF(B1885&lt;&gt;"",IF(AND(B1885&gt;=_TM1,B1885&lt;=_TM2,OR(TH!L1885="1111",TH!M1885="1111")),TH!D1885,""),"")</f>
        <v/>
      </c>
      <c r="B1885" s="11">
        <f t="shared" si="166"/>
        <v>7</v>
      </c>
      <c r="C1885" s="111">
        <f t="shared" si="167"/>
        <v>42581</v>
      </c>
      <c r="D1885" s="111" t="s">
        <v>1453</v>
      </c>
      <c r="E1885" s="273">
        <v>42581</v>
      </c>
      <c r="F1885" s="140" t="s">
        <v>738</v>
      </c>
      <c r="G1885" s="310" t="s">
        <v>1335</v>
      </c>
      <c r="H1885" s="113" t="s">
        <v>547</v>
      </c>
      <c r="I1885" s="129">
        <v>16</v>
      </c>
      <c r="J1885" s="129">
        <v>19395</v>
      </c>
      <c r="K1885" s="201">
        <f t="shared" si="164"/>
        <v>310320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5"/>
        <v/>
      </c>
      <c r="AC1885" s="198"/>
    </row>
    <row r="1886" spans="1:29" ht="15.75" hidden="1" customHeight="1">
      <c r="A1886" s="304" t="str">
        <f>IF(B1886&lt;&gt;"",IF(AND(B1886&gt;=_TM1,B1886&lt;=_TM2,OR(TH!L1886="1111",TH!M1886="1111")),TH!D1886,""),"")</f>
        <v/>
      </c>
      <c r="B1886" s="11">
        <f t="shared" si="166"/>
        <v>7</v>
      </c>
      <c r="C1886" s="111">
        <f t="shared" si="167"/>
        <v>42581</v>
      </c>
      <c r="D1886" s="111" t="s">
        <v>1454</v>
      </c>
      <c r="E1886" s="273">
        <v>42581</v>
      </c>
      <c r="F1886" s="140" t="s">
        <v>339</v>
      </c>
      <c r="G1886" s="310" t="s">
        <v>1335</v>
      </c>
      <c r="H1886" s="113" t="s">
        <v>547</v>
      </c>
      <c r="I1886" s="129">
        <v>6</v>
      </c>
      <c r="J1886" s="129">
        <v>76986</v>
      </c>
      <c r="K1886" s="201">
        <f t="shared" si="164"/>
        <v>461916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5"/>
        <v/>
      </c>
    </row>
    <row r="1887" spans="1:29" ht="15.75" hidden="1" customHeight="1">
      <c r="A1887" s="304" t="str">
        <f>IF(B1887&lt;&gt;"",IF(AND(B1887&gt;=_TM1,B1887&lt;=_TM2,OR(TH!L1887="1111",TH!M1887="1111")),TH!D1887,""),"")</f>
        <v/>
      </c>
      <c r="B1887" s="11">
        <f t="shared" si="166"/>
        <v>7</v>
      </c>
      <c r="C1887" s="111">
        <f t="shared" si="167"/>
        <v>42581</v>
      </c>
      <c r="D1887" s="111" t="s">
        <v>1454</v>
      </c>
      <c r="E1887" s="273">
        <v>42581</v>
      </c>
      <c r="F1887" s="140" t="s">
        <v>574</v>
      </c>
      <c r="G1887" s="310" t="s">
        <v>1335</v>
      </c>
      <c r="H1887" s="113" t="s">
        <v>547</v>
      </c>
      <c r="I1887" s="129">
        <v>6</v>
      </c>
      <c r="J1887" s="129">
        <v>40018</v>
      </c>
      <c r="K1887" s="201">
        <f t="shared" si="164"/>
        <v>240108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5"/>
        <v/>
      </c>
    </row>
    <row r="1888" spans="1:29" ht="15.75" hidden="1" customHeight="1">
      <c r="A1888" s="304" t="str">
        <f>IF(B1888&lt;&gt;"",IF(AND(B1888&gt;=_TM1,B1888&lt;=_TM2,OR(TH!L1888="1111",TH!M1888="1111")),TH!D1888,""),"")</f>
        <v/>
      </c>
      <c r="B1888" s="11">
        <f t="shared" si="166"/>
        <v>7</v>
      </c>
      <c r="C1888" s="111">
        <f t="shared" si="167"/>
        <v>42581</v>
      </c>
      <c r="D1888" s="111" t="s">
        <v>1454</v>
      </c>
      <c r="E1888" s="273">
        <v>42581</v>
      </c>
      <c r="F1888" s="112" t="s">
        <v>382</v>
      </c>
      <c r="G1888" s="310" t="s">
        <v>1335</v>
      </c>
      <c r="H1888" s="113" t="s">
        <v>547</v>
      </c>
      <c r="I1888" s="129">
        <v>8</v>
      </c>
      <c r="J1888" s="129">
        <v>33466</v>
      </c>
      <c r="K1888" s="201">
        <f t="shared" si="164"/>
        <v>267728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5"/>
        <v/>
      </c>
      <c r="AC1888" s="198"/>
    </row>
    <row r="1889" spans="1:29" ht="15.75" hidden="1" customHeight="1">
      <c r="A1889" s="304" t="str">
        <f>IF(B1889&lt;&gt;"",IF(AND(B1889&gt;=_TM1,B1889&lt;=_TM2,OR(TH!L1889="1111",TH!M1889="1111")),TH!D1889,""),"")</f>
        <v/>
      </c>
      <c r="B1889" s="11">
        <f t="shared" si="166"/>
        <v>7</v>
      </c>
      <c r="C1889" s="111">
        <f t="shared" si="167"/>
        <v>42581</v>
      </c>
      <c r="D1889" s="111" t="s">
        <v>1454</v>
      </c>
      <c r="E1889" s="273">
        <v>42581</v>
      </c>
      <c r="F1889" s="140" t="s">
        <v>340</v>
      </c>
      <c r="G1889" s="310" t="s">
        <v>1335</v>
      </c>
      <c r="H1889" s="113" t="s">
        <v>547</v>
      </c>
      <c r="I1889" s="129">
        <v>5</v>
      </c>
      <c r="J1889" s="129">
        <v>62408</v>
      </c>
      <c r="K1889" s="201">
        <f t="shared" si="164"/>
        <v>312040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5"/>
        <v/>
      </c>
    </row>
    <row r="1890" spans="1:29" ht="15.75" hidden="1" customHeight="1">
      <c r="A1890" s="304" t="str">
        <f>IF(B1890&lt;&gt;"",IF(AND(B1890&gt;=_TM1,B1890&lt;=_TM2,OR(TH!L1890="1111",TH!M1890="1111")),TH!D1890,""),"")</f>
        <v/>
      </c>
      <c r="B1890" s="11">
        <f t="shared" si="166"/>
        <v>7</v>
      </c>
      <c r="C1890" s="111">
        <f t="shared" si="167"/>
        <v>42581</v>
      </c>
      <c r="D1890" s="111" t="s">
        <v>1454</v>
      </c>
      <c r="E1890" s="273">
        <v>42581</v>
      </c>
      <c r="F1890" s="140" t="s">
        <v>385</v>
      </c>
      <c r="G1890" s="310" t="s">
        <v>1335</v>
      </c>
      <c r="H1890" s="113" t="s">
        <v>547</v>
      </c>
      <c r="I1890" s="129">
        <v>8</v>
      </c>
      <c r="J1890" s="129">
        <v>29812</v>
      </c>
      <c r="K1890" s="201">
        <f t="shared" si="164"/>
        <v>238496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5"/>
        <v/>
      </c>
    </row>
    <row r="1891" spans="1:29" ht="15.75" hidden="1" customHeight="1">
      <c r="A1891" s="304" t="str">
        <f>IF(B1891&lt;&gt;"",IF(AND(B1891&gt;=_TM1,B1891&lt;=_TM2,OR(TH!L1891="1111",TH!M1891="1111")),TH!D1891,""),"")</f>
        <v/>
      </c>
      <c r="B1891" s="11">
        <f t="shared" si="166"/>
        <v>7</v>
      </c>
      <c r="C1891" s="111">
        <f t="shared" si="167"/>
        <v>42581</v>
      </c>
      <c r="D1891" s="111" t="s">
        <v>1454</v>
      </c>
      <c r="E1891" s="273">
        <v>42581</v>
      </c>
      <c r="F1891" s="140" t="s">
        <v>335</v>
      </c>
      <c r="G1891" s="310" t="s">
        <v>1335</v>
      </c>
      <c r="H1891" s="113" t="s">
        <v>547</v>
      </c>
      <c r="I1891" s="129">
        <v>6</v>
      </c>
      <c r="J1891" s="129">
        <v>147063</v>
      </c>
      <c r="K1891" s="201">
        <f t="shared" si="164"/>
        <v>882378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5"/>
        <v/>
      </c>
      <c r="AC1891" s="198"/>
    </row>
    <row r="1892" spans="1:29" ht="15.75" hidden="1" customHeight="1">
      <c r="A1892" s="304" t="str">
        <f>IF(B1892&lt;&gt;"",IF(AND(B1892&gt;=_TM1,B1892&lt;=_TM2,OR(TH!L1892="1111",TH!M1892="1111")),TH!D1892,""),"")</f>
        <v/>
      </c>
      <c r="B1892" s="11">
        <f t="shared" si="166"/>
        <v>7</v>
      </c>
      <c r="C1892" s="111">
        <f t="shared" si="167"/>
        <v>42581</v>
      </c>
      <c r="D1892" s="111" t="s">
        <v>1454</v>
      </c>
      <c r="E1892" s="273">
        <v>42581</v>
      </c>
      <c r="F1892" s="140" t="s">
        <v>356</v>
      </c>
      <c r="G1892" s="310" t="s">
        <v>1335</v>
      </c>
      <c r="H1892" s="113" t="s">
        <v>547</v>
      </c>
      <c r="I1892" s="129">
        <v>6</v>
      </c>
      <c r="J1892" s="129">
        <v>46851</v>
      </c>
      <c r="K1892" s="201">
        <f t="shared" si="164"/>
        <v>281106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5"/>
        <v/>
      </c>
    </row>
    <row r="1893" spans="1:29" ht="15.75" hidden="1" customHeight="1">
      <c r="A1893" s="304" t="str">
        <f>IF(B1893&lt;&gt;"",IF(AND(B1893&gt;=_TM1,B1893&lt;=_TM2,OR(TH!L1893="1111",TH!M1893="1111")),TH!D1893,""),"")</f>
        <v/>
      </c>
      <c r="B1893" s="11">
        <f t="shared" si="166"/>
        <v>7</v>
      </c>
      <c r="C1893" s="111">
        <f t="shared" si="167"/>
        <v>42581</v>
      </c>
      <c r="D1893" s="111" t="s">
        <v>1454</v>
      </c>
      <c r="E1893" s="273">
        <v>42581</v>
      </c>
      <c r="F1893" s="140" t="s">
        <v>589</v>
      </c>
      <c r="G1893" s="310" t="s">
        <v>1335</v>
      </c>
      <c r="H1893" s="113" t="s">
        <v>547</v>
      </c>
      <c r="I1893" s="129">
        <v>6</v>
      </c>
      <c r="J1893" s="129">
        <v>84672</v>
      </c>
      <c r="K1893" s="201">
        <f t="shared" si="164"/>
        <v>508032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si="165"/>
        <v/>
      </c>
    </row>
    <row r="1894" spans="1:29" ht="15.75" hidden="1" customHeight="1">
      <c r="A1894" s="304" t="str">
        <f>IF(B1894&lt;&gt;"",IF(AND(B1894&gt;=_TM1,B1894&lt;=_TM2,OR(TH!L1894="1111",TH!M1894="1111")),TH!D1894,""),"")</f>
        <v/>
      </c>
      <c r="B1894" s="11">
        <f t="shared" si="166"/>
        <v>7</v>
      </c>
      <c r="C1894" s="111">
        <f t="shared" si="167"/>
        <v>42581</v>
      </c>
      <c r="D1894" s="111" t="s">
        <v>1454</v>
      </c>
      <c r="E1894" s="273">
        <v>42581</v>
      </c>
      <c r="F1894" s="140" t="s">
        <v>739</v>
      </c>
      <c r="G1894" s="310" t="s">
        <v>1335</v>
      </c>
      <c r="H1894" s="113" t="s">
        <v>547</v>
      </c>
      <c r="I1894" s="129">
        <v>5</v>
      </c>
      <c r="J1894" s="129">
        <v>88895</v>
      </c>
      <c r="K1894" s="201">
        <f t="shared" ref="K1894:K1925" si="168">ROUND(I1894*J1894,0)</f>
        <v>444475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ref="AA1894:AA1925" si="169">IF(VLOOKUP(H1894,DS_131,1,0)=H1894,"","x")</f>
        <v/>
      </c>
      <c r="AC1894" s="198"/>
    </row>
    <row r="1895" spans="1:29" ht="15.75" hidden="1" customHeight="1">
      <c r="A1895" s="304" t="str">
        <f>IF(B1895&lt;&gt;"",IF(AND(B1895&gt;=_TM1,B1895&lt;=_TM2,OR(TH!L1895="1111",TH!M1895="1111")),TH!D1895,""),"")</f>
        <v/>
      </c>
      <c r="B1895" s="11">
        <f t="shared" si="166"/>
        <v>7</v>
      </c>
      <c r="C1895" s="111">
        <f t="shared" si="167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8</v>
      </c>
      <c r="J1895" s="129">
        <v>163506</v>
      </c>
      <c r="K1895" s="201">
        <f t="shared" si="168"/>
        <v>1308048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9"/>
        <v/>
      </c>
    </row>
    <row r="1896" spans="1:29" ht="15.75" hidden="1" customHeight="1">
      <c r="A1896" s="304" t="str">
        <f>IF(B1896&lt;&gt;"",IF(AND(B1896&gt;=_TM1,B1896&lt;=_TM2,OR(TH!L1896="1111",TH!M1896="1111")),TH!D1896,""),"")</f>
        <v/>
      </c>
      <c r="B1896" s="11">
        <f t="shared" si="166"/>
        <v>7</v>
      </c>
      <c r="C1896" s="111">
        <f t="shared" si="167"/>
        <v>42581</v>
      </c>
      <c r="D1896" s="111" t="s">
        <v>1454</v>
      </c>
      <c r="E1896" s="273">
        <v>42581</v>
      </c>
      <c r="F1896" s="140" t="s">
        <v>686</v>
      </c>
      <c r="G1896" s="310" t="s">
        <v>1335</v>
      </c>
      <c r="H1896" s="113" t="s">
        <v>547</v>
      </c>
      <c r="I1896" s="129">
        <v>10</v>
      </c>
      <c r="J1896" s="129">
        <v>150570</v>
      </c>
      <c r="K1896" s="201">
        <f t="shared" si="168"/>
        <v>1505700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9"/>
        <v/>
      </c>
    </row>
    <row r="1897" spans="1:29" ht="15.75" hidden="1" customHeight="1">
      <c r="A1897" s="304" t="str">
        <f>IF(B1897&lt;&gt;"",IF(AND(B1897&gt;=_TM1,B1897&lt;=_TM2,OR(TH!L1897="1111",TH!M1897="1111")),TH!D1897,""),"")</f>
        <v/>
      </c>
      <c r="B1897" s="11">
        <f t="shared" si="166"/>
        <v>7</v>
      </c>
      <c r="C1897" s="111">
        <f t="shared" si="167"/>
        <v>42581</v>
      </c>
      <c r="D1897" s="111" t="s">
        <v>1454</v>
      </c>
      <c r="E1897" s="273">
        <v>42581</v>
      </c>
      <c r="F1897" s="140" t="s">
        <v>361</v>
      </c>
      <c r="G1897" s="310" t="s">
        <v>1335</v>
      </c>
      <c r="H1897" s="113" t="s">
        <v>547</v>
      </c>
      <c r="I1897" s="129">
        <v>4</v>
      </c>
      <c r="J1897" s="129">
        <v>163506</v>
      </c>
      <c r="K1897" s="201">
        <f t="shared" si="168"/>
        <v>654024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9"/>
        <v/>
      </c>
      <c r="AC1897" s="198"/>
    </row>
    <row r="1898" spans="1:29" ht="15.75" hidden="1" customHeight="1">
      <c r="A1898" s="304" t="str">
        <f>IF(B1898&lt;&gt;"",IF(AND(B1898&gt;=_TM1,B1898&lt;=_TM2,OR(TH!L1898="1111",TH!M1898="1111")),TH!D1898,""),"")</f>
        <v/>
      </c>
      <c r="B1898" s="11">
        <f t="shared" si="166"/>
        <v>7</v>
      </c>
      <c r="C1898" s="111">
        <f t="shared" si="167"/>
        <v>42581</v>
      </c>
      <c r="D1898" s="111" t="s">
        <v>1455</v>
      </c>
      <c r="E1898" s="273">
        <v>42581</v>
      </c>
      <c r="F1898" s="140" t="s">
        <v>386</v>
      </c>
      <c r="G1898" s="310" t="s">
        <v>1335</v>
      </c>
      <c r="H1898" s="113" t="s">
        <v>547</v>
      </c>
      <c r="I1898" s="129">
        <v>4</v>
      </c>
      <c r="J1898" s="129">
        <v>82895</v>
      </c>
      <c r="K1898" s="201">
        <f t="shared" si="168"/>
        <v>331580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9"/>
        <v/>
      </c>
    </row>
    <row r="1899" spans="1:29" ht="15.75" hidden="1" customHeight="1">
      <c r="A1899" s="304" t="str">
        <f>IF(B1899&lt;&gt;"",IF(AND(B1899&gt;=_TM1,B1899&lt;=_TM2,OR(TH!L1899="1111",TH!M1899="1111")),TH!D1899,""),"")</f>
        <v/>
      </c>
      <c r="B1899" s="11">
        <f t="shared" si="166"/>
        <v>7</v>
      </c>
      <c r="C1899" s="111">
        <f t="shared" si="167"/>
        <v>42581</v>
      </c>
      <c r="D1899" s="111" t="s">
        <v>1455</v>
      </c>
      <c r="E1899" s="273">
        <v>42581</v>
      </c>
      <c r="F1899" s="140" t="s">
        <v>746</v>
      </c>
      <c r="G1899" s="310" t="s">
        <v>1335</v>
      </c>
      <c r="H1899" s="113" t="s">
        <v>547</v>
      </c>
      <c r="I1899" s="129">
        <v>6</v>
      </c>
      <c r="J1899" s="129">
        <v>222999</v>
      </c>
      <c r="K1899" s="201">
        <f t="shared" si="168"/>
        <v>1337994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9"/>
        <v/>
      </c>
    </row>
    <row r="1900" spans="1:29" ht="15.75" hidden="1" customHeight="1">
      <c r="A1900" s="304" t="str">
        <f>IF(B1900&lt;&gt;"",IF(AND(B1900&gt;=_TM1,B1900&lt;=_TM2,OR(TH!L1900="1111",TH!M1900="1111")),TH!D1900,""),"")</f>
        <v/>
      </c>
      <c r="B1900" s="11">
        <f t="shared" si="166"/>
        <v>7</v>
      </c>
      <c r="C1900" s="111">
        <f t="shared" si="167"/>
        <v>42581</v>
      </c>
      <c r="D1900" s="111" t="s">
        <v>1455</v>
      </c>
      <c r="E1900" s="273">
        <v>42581</v>
      </c>
      <c r="F1900" s="140" t="s">
        <v>748</v>
      </c>
      <c r="G1900" s="310" t="s">
        <v>1335</v>
      </c>
      <c r="H1900" s="113" t="s">
        <v>547</v>
      </c>
      <c r="I1900" s="129">
        <v>5</v>
      </c>
      <c r="J1900" s="129">
        <v>97868</v>
      </c>
      <c r="K1900" s="201">
        <f t="shared" si="168"/>
        <v>489340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9"/>
        <v/>
      </c>
      <c r="AC1900" s="198"/>
    </row>
    <row r="1901" spans="1:29" ht="15.75" hidden="1" customHeight="1">
      <c r="A1901" s="304" t="str">
        <f>IF(B1901&lt;&gt;"",IF(AND(B1901&gt;=_TM1,B1901&lt;=_TM2,OR(TH!L1901="1111",TH!M1901="1111")),TH!D1901,""),"")</f>
        <v/>
      </c>
      <c r="B1901" s="11">
        <f t="shared" si="166"/>
        <v>7</v>
      </c>
      <c r="C1901" s="111">
        <f t="shared" si="167"/>
        <v>42581</v>
      </c>
      <c r="D1901" s="111" t="s">
        <v>1455</v>
      </c>
      <c r="E1901" s="273">
        <v>42581</v>
      </c>
      <c r="F1901" s="140" t="s">
        <v>750</v>
      </c>
      <c r="G1901" s="310" t="s">
        <v>1335</v>
      </c>
      <c r="H1901" s="113" t="s">
        <v>547</v>
      </c>
      <c r="I1901" s="129">
        <v>5</v>
      </c>
      <c r="J1901" s="129">
        <v>164468</v>
      </c>
      <c r="K1901" s="201">
        <f t="shared" si="168"/>
        <v>822340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9"/>
        <v/>
      </c>
    </row>
    <row r="1902" spans="1:29" ht="15.75" hidden="1" customHeight="1">
      <c r="A1902" s="304" t="str">
        <f>IF(B1902&lt;&gt;"",IF(AND(B1902&gt;=_TM1,B1902&lt;=_TM2,OR(TH!L1902="1111",TH!M1902="1111")),TH!D1902,""),"")</f>
        <v/>
      </c>
      <c r="B1902" s="11">
        <f t="shared" si="166"/>
        <v>7</v>
      </c>
      <c r="C1902" s="111">
        <f t="shared" si="167"/>
        <v>42581</v>
      </c>
      <c r="D1902" s="111" t="s">
        <v>1455</v>
      </c>
      <c r="E1902" s="273">
        <v>42581</v>
      </c>
      <c r="F1902" s="140" t="s">
        <v>386</v>
      </c>
      <c r="G1902" s="310" t="s">
        <v>1335</v>
      </c>
      <c r="H1902" s="113" t="s">
        <v>547</v>
      </c>
      <c r="I1902" s="129">
        <v>5</v>
      </c>
      <c r="J1902" s="129">
        <v>82895</v>
      </c>
      <c r="K1902" s="201">
        <f t="shared" si="168"/>
        <v>414475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9"/>
        <v/>
      </c>
    </row>
    <row r="1903" spans="1:29" ht="15.75" hidden="1" customHeight="1">
      <c r="A1903" s="304" t="str">
        <f>IF(B1903&lt;&gt;"",IF(AND(B1903&gt;=_TM1,B1903&lt;=_TM2,OR(TH!L1903="1111",TH!M1903="1111")),TH!D1903,""),"")</f>
        <v/>
      </c>
      <c r="B1903" s="11">
        <f t="shared" si="166"/>
        <v>7</v>
      </c>
      <c r="C1903" s="111">
        <f t="shared" si="167"/>
        <v>42581</v>
      </c>
      <c r="D1903" s="111" t="s">
        <v>1455</v>
      </c>
      <c r="E1903" s="273">
        <v>42581</v>
      </c>
      <c r="F1903" s="140" t="s">
        <v>729</v>
      </c>
      <c r="G1903" s="310" t="s">
        <v>1335</v>
      </c>
      <c r="H1903" s="113" t="s">
        <v>547</v>
      </c>
      <c r="I1903" s="129">
        <v>100</v>
      </c>
      <c r="J1903" s="129">
        <v>13846</v>
      </c>
      <c r="K1903" s="201">
        <f t="shared" si="168"/>
        <v>1384600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9"/>
        <v/>
      </c>
      <c r="AC1903" s="198"/>
    </row>
    <row r="1904" spans="1:29" ht="15.75" hidden="1" customHeight="1">
      <c r="A1904" s="304" t="str">
        <f>IF(B1904&lt;&gt;"",IF(AND(B1904&gt;=_TM1,B1904&lt;=_TM2,OR(TH!L1904="1111",TH!M1904="1111")),TH!D1904,""),"")</f>
        <v/>
      </c>
      <c r="B1904" s="11">
        <f t="shared" si="166"/>
        <v>7</v>
      </c>
      <c r="C1904" s="111">
        <f t="shared" si="167"/>
        <v>42581</v>
      </c>
      <c r="D1904" s="111" t="s">
        <v>1455</v>
      </c>
      <c r="E1904" s="273">
        <v>42581</v>
      </c>
      <c r="F1904" s="140" t="s">
        <v>730</v>
      </c>
      <c r="G1904" s="310" t="s">
        <v>1335</v>
      </c>
      <c r="H1904" s="113" t="s">
        <v>547</v>
      </c>
      <c r="I1904" s="129">
        <v>100</v>
      </c>
      <c r="J1904" s="129">
        <v>8458</v>
      </c>
      <c r="K1904" s="201">
        <f t="shared" si="168"/>
        <v>845800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9"/>
        <v/>
      </c>
    </row>
    <row r="1905" spans="1:29" ht="15.75" hidden="1" customHeight="1">
      <c r="A1905" s="304" t="str">
        <f>IF(B1905&lt;&gt;"",IF(AND(B1905&gt;=_TM1,B1905&lt;=_TM2,OR(TH!L1905="1111",TH!M1905="1111")),TH!D1905,""),"")</f>
        <v/>
      </c>
      <c r="B1905" s="11">
        <f t="shared" si="166"/>
        <v>7</v>
      </c>
      <c r="C1905" s="111">
        <f t="shared" si="167"/>
        <v>42581</v>
      </c>
      <c r="D1905" s="111" t="s">
        <v>1455</v>
      </c>
      <c r="E1905" s="273">
        <v>42581</v>
      </c>
      <c r="F1905" s="140" t="s">
        <v>731</v>
      </c>
      <c r="G1905" s="310" t="s">
        <v>1335</v>
      </c>
      <c r="H1905" s="113" t="s">
        <v>547</v>
      </c>
      <c r="I1905" s="129">
        <v>100</v>
      </c>
      <c r="J1905" s="129">
        <v>9832</v>
      </c>
      <c r="K1905" s="201">
        <f t="shared" si="168"/>
        <v>983200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9"/>
        <v/>
      </c>
    </row>
    <row r="1906" spans="1:29" ht="15.75" hidden="1" customHeight="1">
      <c r="A1906" s="304" t="str">
        <f>IF(B1906&lt;&gt;"",IF(AND(B1906&gt;=_TM1,B1906&lt;=_TM2,OR(TH!L1906="1111",TH!M1906="1111")),TH!D1906,""),"")</f>
        <v/>
      </c>
      <c r="B1906" s="11">
        <f t="shared" si="166"/>
        <v>7</v>
      </c>
      <c r="C1906" s="111">
        <f t="shared" si="167"/>
        <v>42581</v>
      </c>
      <c r="D1906" s="111" t="s">
        <v>1455</v>
      </c>
      <c r="E1906" s="273">
        <v>42581</v>
      </c>
      <c r="F1906" s="140" t="s">
        <v>364</v>
      </c>
      <c r="G1906" s="310" t="s">
        <v>1335</v>
      </c>
      <c r="H1906" s="113" t="s">
        <v>547</v>
      </c>
      <c r="I1906" s="129">
        <v>14</v>
      </c>
      <c r="J1906" s="129">
        <v>55910</v>
      </c>
      <c r="K1906" s="201">
        <f t="shared" si="168"/>
        <v>782740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9"/>
        <v/>
      </c>
      <c r="AC1906" s="198"/>
    </row>
    <row r="1907" spans="1:29" ht="15.75" hidden="1" customHeight="1">
      <c r="A1907" s="304" t="str">
        <f>IF(B1907&lt;&gt;"",IF(AND(B1907&gt;=_TM1,B1907&lt;=_TM2,OR(TH!L1907="1111",TH!M1907="1111")),TH!D1907,""),"")</f>
        <v/>
      </c>
      <c r="B1907" s="11">
        <f t="shared" si="166"/>
        <v>7</v>
      </c>
      <c r="C1907" s="111">
        <f t="shared" si="167"/>
        <v>42581</v>
      </c>
      <c r="D1907" s="111" t="s">
        <v>1455</v>
      </c>
      <c r="E1907" s="273">
        <v>42581</v>
      </c>
      <c r="F1907" s="140" t="s">
        <v>688</v>
      </c>
      <c r="G1907" s="310" t="s">
        <v>1335</v>
      </c>
      <c r="H1907" s="113" t="s">
        <v>547</v>
      </c>
      <c r="I1907" s="129">
        <v>4</v>
      </c>
      <c r="J1907" s="129">
        <v>122795</v>
      </c>
      <c r="K1907" s="201">
        <f t="shared" si="168"/>
        <v>491180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9"/>
        <v/>
      </c>
    </row>
    <row r="1908" spans="1:29" ht="15.75" hidden="1" customHeight="1">
      <c r="A1908" s="304" t="str">
        <f>IF(B1908&lt;&gt;"",IF(AND(B1908&gt;=_TM1,B1908&lt;=_TM2,OR(TH!L1908="1111",TH!M1908="1111")),TH!D1908,""),"")</f>
        <v/>
      </c>
      <c r="B1908" s="11">
        <f t="shared" si="166"/>
        <v>7</v>
      </c>
      <c r="C1908" s="111">
        <f t="shared" si="167"/>
        <v>42581</v>
      </c>
      <c r="D1908" s="111" t="s">
        <v>1455</v>
      </c>
      <c r="E1908" s="273">
        <v>42581</v>
      </c>
      <c r="F1908" s="140" t="s">
        <v>749</v>
      </c>
      <c r="G1908" s="310" t="s">
        <v>1335</v>
      </c>
      <c r="H1908" s="113" t="s">
        <v>547</v>
      </c>
      <c r="I1908" s="129">
        <v>10</v>
      </c>
      <c r="J1908" s="129">
        <v>143854</v>
      </c>
      <c r="K1908" s="201">
        <f t="shared" si="168"/>
        <v>1438540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9"/>
        <v/>
      </c>
    </row>
    <row r="1909" spans="1:29" ht="15.75" hidden="1" customHeight="1">
      <c r="A1909" s="304" t="str">
        <f>IF(B1909&lt;&gt;"",IF(AND(B1909&gt;=_TM1,B1909&lt;=_TM2,OR(TH!L1909="1111",TH!M1909="1111")),TH!D1909,""),"")</f>
        <v/>
      </c>
      <c r="B1909" s="11">
        <f t="shared" si="166"/>
        <v>7</v>
      </c>
      <c r="C1909" s="111">
        <f t="shared" si="167"/>
        <v>42581</v>
      </c>
      <c r="D1909" s="111" t="s">
        <v>1455</v>
      </c>
      <c r="E1909" s="273">
        <v>42581</v>
      </c>
      <c r="F1909" s="140" t="s">
        <v>753</v>
      </c>
      <c r="G1909" s="310" t="s">
        <v>1335</v>
      </c>
      <c r="H1909" s="113" t="s">
        <v>547</v>
      </c>
      <c r="I1909" s="129">
        <v>7</v>
      </c>
      <c r="J1909" s="129">
        <v>64474</v>
      </c>
      <c r="K1909" s="201">
        <f t="shared" si="168"/>
        <v>451318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9"/>
        <v/>
      </c>
      <c r="AC1909" s="198"/>
    </row>
    <row r="1910" spans="1:29" ht="15.75" hidden="1" customHeight="1">
      <c r="A1910" s="304" t="str">
        <f>IF(B1910&lt;&gt;"",IF(AND(B1910&gt;=_TM1,B1910&lt;=_TM2,OR(TH!L1910="1111",TH!M1910="1111")),TH!D1910,""),"")</f>
        <v/>
      </c>
      <c r="B1910" s="11">
        <f t="shared" si="166"/>
        <v>7</v>
      </c>
      <c r="C1910" s="111">
        <f t="shared" si="167"/>
        <v>42581</v>
      </c>
      <c r="D1910" s="111" t="s">
        <v>1456</v>
      </c>
      <c r="E1910" s="273">
        <v>42581</v>
      </c>
      <c r="F1910" s="140" t="s">
        <v>396</v>
      </c>
      <c r="G1910" s="310" t="s">
        <v>1335</v>
      </c>
      <c r="H1910" s="113" t="s">
        <v>547</v>
      </c>
      <c r="I1910" s="129">
        <v>144</v>
      </c>
      <c r="J1910" s="129">
        <v>17602</v>
      </c>
      <c r="K1910" s="201">
        <f t="shared" si="168"/>
        <v>2534688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9"/>
        <v/>
      </c>
    </row>
    <row r="1911" spans="1:29" ht="15.75" hidden="1" customHeight="1">
      <c r="A1911" s="304" t="str">
        <f>IF(B1911&lt;&gt;"",IF(AND(B1911&gt;=_TM1,B1911&lt;=_TM2,OR(TH!L1911="1111",TH!M1911="1111")),TH!D1911,""),"")</f>
        <v/>
      </c>
      <c r="B1911" s="11">
        <f t="shared" si="166"/>
        <v>7</v>
      </c>
      <c r="C1911" s="111">
        <f t="shared" si="167"/>
        <v>42581</v>
      </c>
      <c r="D1911" s="111" t="s">
        <v>1456</v>
      </c>
      <c r="E1911" s="273">
        <v>42581</v>
      </c>
      <c r="F1911" s="140" t="s">
        <v>677</v>
      </c>
      <c r="G1911" s="310" t="s">
        <v>1335</v>
      </c>
      <c r="H1911" s="113" t="s">
        <v>547</v>
      </c>
      <c r="I1911" s="129">
        <v>72</v>
      </c>
      <c r="J1911" s="129">
        <v>11572</v>
      </c>
      <c r="K1911" s="201">
        <f t="shared" si="168"/>
        <v>833184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9"/>
        <v/>
      </c>
    </row>
    <row r="1912" spans="1:29" ht="15.75" hidden="1" customHeight="1">
      <c r="A1912" s="304" t="str">
        <f>IF(B1912&lt;&gt;"",IF(AND(B1912&gt;=_TM1,B1912&lt;=_TM2,OR(TH!L1912="1111",TH!M1912="1111")),TH!D1912,""),"")</f>
        <v/>
      </c>
      <c r="B1912" s="11">
        <f t="shared" si="166"/>
        <v>7</v>
      </c>
      <c r="C1912" s="111">
        <f t="shared" si="167"/>
        <v>42581</v>
      </c>
      <c r="D1912" s="111" t="s">
        <v>1456</v>
      </c>
      <c r="E1912" s="273">
        <v>42581</v>
      </c>
      <c r="F1912" s="140" t="s">
        <v>734</v>
      </c>
      <c r="G1912" s="310" t="s">
        <v>1335</v>
      </c>
      <c r="H1912" s="113" t="s">
        <v>547</v>
      </c>
      <c r="I1912" s="129">
        <v>30</v>
      </c>
      <c r="J1912" s="129">
        <v>23058</v>
      </c>
      <c r="K1912" s="201">
        <f t="shared" si="168"/>
        <v>691740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9"/>
        <v/>
      </c>
      <c r="AC1912" s="198"/>
    </row>
    <row r="1913" spans="1:29" ht="15.75" hidden="1" customHeight="1">
      <c r="A1913" s="304" t="str">
        <f>IF(B1913&lt;&gt;"",IF(AND(B1913&gt;=_TM1,B1913&lt;=_TM2,OR(TH!L1913="1111",TH!M1913="1111")),TH!D1913,""),"")</f>
        <v/>
      </c>
      <c r="B1913" s="11">
        <f t="shared" si="166"/>
        <v>7</v>
      </c>
      <c r="C1913" s="111">
        <f t="shared" si="167"/>
        <v>42581</v>
      </c>
      <c r="D1913" s="111" t="s">
        <v>1456</v>
      </c>
      <c r="E1913" s="273">
        <v>42581</v>
      </c>
      <c r="F1913" s="140" t="s">
        <v>569</v>
      </c>
      <c r="G1913" s="310" t="s">
        <v>1335</v>
      </c>
      <c r="H1913" s="113" t="s">
        <v>547</v>
      </c>
      <c r="I1913" s="129">
        <v>30</v>
      </c>
      <c r="J1913" s="129">
        <v>20772</v>
      </c>
      <c r="K1913" s="201">
        <f t="shared" si="168"/>
        <v>623160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9"/>
        <v/>
      </c>
    </row>
    <row r="1914" spans="1:29" ht="15.75" hidden="1" customHeight="1">
      <c r="A1914" s="304" t="str">
        <f>IF(B1914&lt;&gt;"",IF(AND(B1914&gt;=_TM1,B1914&lt;=_TM2,OR(TH!L1914="1111",TH!M1914="1111")),TH!D1914,""),"")</f>
        <v/>
      </c>
      <c r="B1914" s="11">
        <f t="shared" si="166"/>
        <v>7</v>
      </c>
      <c r="C1914" s="111">
        <f t="shared" si="167"/>
        <v>42581</v>
      </c>
      <c r="D1914" s="111" t="s">
        <v>1456</v>
      </c>
      <c r="E1914" s="273">
        <v>42581</v>
      </c>
      <c r="F1914" s="140" t="s">
        <v>735</v>
      </c>
      <c r="G1914" s="310" t="s">
        <v>1335</v>
      </c>
      <c r="H1914" s="113" t="s">
        <v>547</v>
      </c>
      <c r="I1914" s="129">
        <v>25</v>
      </c>
      <c r="J1914" s="129">
        <v>32705</v>
      </c>
      <c r="K1914" s="201">
        <f t="shared" si="168"/>
        <v>817625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9"/>
        <v/>
      </c>
    </row>
    <row r="1915" spans="1:29" ht="15.75" hidden="1" customHeight="1">
      <c r="A1915" s="304" t="str">
        <f>IF(B1915&lt;&gt;"",IF(AND(B1915&gt;=_TM1,B1915&lt;=_TM2,OR(TH!L1915="1111",TH!M1915="1111")),TH!D1915,""),"")</f>
        <v/>
      </c>
      <c r="B1915" s="11">
        <f t="shared" si="166"/>
        <v>7</v>
      </c>
      <c r="C1915" s="111">
        <f t="shared" si="167"/>
        <v>42581</v>
      </c>
      <c r="D1915" s="111" t="s">
        <v>1456</v>
      </c>
      <c r="E1915" s="273">
        <v>42581</v>
      </c>
      <c r="F1915" s="140" t="s">
        <v>736</v>
      </c>
      <c r="G1915" s="310" t="s">
        <v>1335</v>
      </c>
      <c r="H1915" s="113" t="s">
        <v>547</v>
      </c>
      <c r="I1915" s="129">
        <v>16</v>
      </c>
      <c r="J1915" s="129">
        <v>29901</v>
      </c>
      <c r="K1915" s="201">
        <f t="shared" si="168"/>
        <v>478416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9"/>
        <v/>
      </c>
      <c r="AC1915" s="198"/>
    </row>
    <row r="1916" spans="1:29" ht="15.75" hidden="1" customHeight="1">
      <c r="A1916" s="304" t="str">
        <f>IF(B1916&lt;&gt;"",IF(AND(B1916&gt;=_TM1,B1916&lt;=_TM2,OR(TH!L1916="1111",TH!M1916="1111")),TH!D1916,""),"")</f>
        <v/>
      </c>
      <c r="B1916" s="11">
        <f t="shared" si="166"/>
        <v>7</v>
      </c>
      <c r="C1916" s="111">
        <f t="shared" si="167"/>
        <v>42581</v>
      </c>
      <c r="D1916" s="111" t="s">
        <v>1456</v>
      </c>
      <c r="E1916" s="273">
        <v>42581</v>
      </c>
      <c r="F1916" s="140" t="s">
        <v>737</v>
      </c>
      <c r="G1916" s="310" t="s">
        <v>1335</v>
      </c>
      <c r="H1916" s="113" t="s">
        <v>547</v>
      </c>
      <c r="I1916" s="129">
        <v>15</v>
      </c>
      <c r="J1916" s="129">
        <v>26960</v>
      </c>
      <c r="K1916" s="201">
        <f t="shared" si="168"/>
        <v>404400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9"/>
        <v/>
      </c>
    </row>
    <row r="1917" spans="1:29" ht="15.75" hidden="1" customHeight="1">
      <c r="A1917" s="304" t="str">
        <f>IF(B1917&lt;&gt;"",IF(AND(B1917&gt;=_TM1,B1917&lt;=_TM2,OR(TH!L1917="1111",TH!M1917="1111")),TH!D1917,""),"")</f>
        <v/>
      </c>
      <c r="B1917" s="11">
        <f t="shared" si="166"/>
        <v>7</v>
      </c>
      <c r="C1917" s="111">
        <f t="shared" si="167"/>
        <v>42581</v>
      </c>
      <c r="D1917" s="111" t="s">
        <v>1456</v>
      </c>
      <c r="E1917" s="273">
        <v>42581</v>
      </c>
      <c r="F1917" s="140" t="s">
        <v>1322</v>
      </c>
      <c r="G1917" s="310" t="s">
        <v>1335</v>
      </c>
      <c r="H1917" s="113" t="s">
        <v>547</v>
      </c>
      <c r="I1917" s="129">
        <v>30</v>
      </c>
      <c r="J1917" s="129">
        <v>48214</v>
      </c>
      <c r="K1917" s="201">
        <f t="shared" si="168"/>
        <v>1446420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9"/>
        <v/>
      </c>
    </row>
    <row r="1918" spans="1:29" ht="15.75" hidden="1" customHeight="1">
      <c r="A1918" s="304" t="str">
        <f>IF(B1918&lt;&gt;"",IF(AND(B1918&gt;=_TM1,B1918&lt;=_TM2,OR(TH!L1918="1111",TH!M1918="1111")),TH!D1918,""),"")</f>
        <v/>
      </c>
      <c r="B1918" s="11">
        <f t="shared" si="166"/>
        <v>7</v>
      </c>
      <c r="C1918" s="111">
        <f t="shared" si="167"/>
        <v>42581</v>
      </c>
      <c r="D1918" s="111" t="s">
        <v>1456</v>
      </c>
      <c r="E1918" s="273">
        <v>42581</v>
      </c>
      <c r="F1918" s="140" t="s">
        <v>1323</v>
      </c>
      <c r="G1918" s="310" t="s">
        <v>1335</v>
      </c>
      <c r="H1918" s="113" t="s">
        <v>547</v>
      </c>
      <c r="I1918" s="129">
        <v>40</v>
      </c>
      <c r="J1918" s="129">
        <v>41648</v>
      </c>
      <c r="K1918" s="201">
        <f t="shared" si="168"/>
        <v>1665920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9"/>
        <v/>
      </c>
      <c r="AC1918" s="198"/>
    </row>
    <row r="1919" spans="1:29" ht="15.75" hidden="1" customHeight="1">
      <c r="A1919" s="304" t="str">
        <f>IF(B1919&lt;&gt;"",IF(AND(B1919&gt;=_TM1,B1919&lt;=_TM2,OR(TH!L1919="1111",TH!M1919="1111")),TH!D1919,""),"")</f>
        <v/>
      </c>
      <c r="B1919" s="11">
        <f t="shared" si="166"/>
        <v>7</v>
      </c>
      <c r="C1919" s="111">
        <f t="shared" si="167"/>
        <v>42581</v>
      </c>
      <c r="D1919" s="111" t="s">
        <v>1456</v>
      </c>
      <c r="E1919" s="273">
        <v>42581</v>
      </c>
      <c r="F1919" s="140" t="s">
        <v>1324</v>
      </c>
      <c r="G1919" s="310" t="s">
        <v>1335</v>
      </c>
      <c r="H1919" s="113" t="s">
        <v>547</v>
      </c>
      <c r="I1919" s="129">
        <v>30</v>
      </c>
      <c r="J1919" s="129">
        <v>83140</v>
      </c>
      <c r="K1919" s="201">
        <f t="shared" si="168"/>
        <v>2494200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9"/>
        <v/>
      </c>
    </row>
    <row r="1920" spans="1:29" ht="15.75" hidden="1" customHeight="1">
      <c r="A1920" s="304" t="str">
        <f>IF(B1920&lt;&gt;"",IF(AND(B1920&gt;=_TM1,B1920&lt;=_TM2,OR(TH!L1920="1111",TH!M1920="1111")),TH!D1920,""),"")</f>
        <v/>
      </c>
      <c r="B1920" s="11">
        <f t="shared" si="166"/>
        <v>7</v>
      </c>
      <c r="C1920" s="111">
        <f t="shared" si="167"/>
        <v>42581</v>
      </c>
      <c r="D1920" s="111" t="s">
        <v>1456</v>
      </c>
      <c r="E1920" s="273">
        <v>42581</v>
      </c>
      <c r="F1920" s="140" t="s">
        <v>1325</v>
      </c>
      <c r="G1920" s="310" t="s">
        <v>1335</v>
      </c>
      <c r="H1920" s="113" t="s">
        <v>547</v>
      </c>
      <c r="I1920" s="129">
        <v>50</v>
      </c>
      <c r="J1920" s="129">
        <v>40060</v>
      </c>
      <c r="K1920" s="201">
        <f t="shared" si="168"/>
        <v>2003000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9"/>
        <v/>
      </c>
    </row>
    <row r="1921" spans="1:30" ht="15.75" hidden="1" customHeight="1">
      <c r="A1921" s="304" t="str">
        <f>IF(B1921&lt;&gt;"",IF(AND(B1921&gt;=_TM1,B1921&lt;=_TM2,OR(TH!L1921="1111",TH!M1921="1111")),TH!D1921,""),"")</f>
        <v/>
      </c>
      <c r="B1921" s="11">
        <f t="shared" si="166"/>
        <v>7</v>
      </c>
      <c r="C1921" s="111">
        <f t="shared" si="167"/>
        <v>42581</v>
      </c>
      <c r="D1921" s="111" t="s">
        <v>1456</v>
      </c>
      <c r="E1921" s="273">
        <v>42581</v>
      </c>
      <c r="F1921" s="140" t="s">
        <v>1326</v>
      </c>
      <c r="G1921" s="310" t="s">
        <v>1335</v>
      </c>
      <c r="H1921" s="113" t="s">
        <v>547</v>
      </c>
      <c r="I1921" s="129">
        <v>30</v>
      </c>
      <c r="J1921" s="129">
        <v>61803</v>
      </c>
      <c r="K1921" s="201">
        <f t="shared" si="168"/>
        <v>1854090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9"/>
        <v/>
      </c>
      <c r="AC1921" s="198"/>
    </row>
    <row r="1922" spans="1:30" ht="15.75" hidden="1" customHeight="1">
      <c r="A1922" s="304" t="str">
        <f>IF(B1922&lt;&gt;"",IF(AND(B1922&gt;=_TM1,B1922&lt;=_TM2,OR(TH!L1922="1111",TH!M1922="1111")),TH!D1922,""),"")</f>
        <v/>
      </c>
      <c r="B1922" s="11">
        <f t="shared" si="166"/>
        <v>7</v>
      </c>
      <c r="C1922" s="111">
        <f t="shared" si="167"/>
        <v>42581</v>
      </c>
      <c r="D1922" s="111" t="s">
        <v>1457</v>
      </c>
      <c r="E1922" s="273">
        <v>42581</v>
      </c>
      <c r="F1922" s="140" t="s">
        <v>1327</v>
      </c>
      <c r="G1922" s="310" t="s">
        <v>1335</v>
      </c>
      <c r="H1922" s="113" t="s">
        <v>547</v>
      </c>
      <c r="I1922" s="129">
        <v>30</v>
      </c>
      <c r="J1922" s="129">
        <v>67902</v>
      </c>
      <c r="K1922" s="201">
        <f t="shared" si="168"/>
        <v>2037060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9"/>
        <v/>
      </c>
    </row>
    <row r="1923" spans="1:30" ht="15.75" hidden="1" customHeight="1">
      <c r="A1923" s="304" t="str">
        <f>IF(B1923&lt;&gt;"",IF(AND(B1923&gt;=_TM1,B1923&lt;=_TM2,OR(TH!L1923="1111",TH!M1923="1111")),TH!D1923,""),"")</f>
        <v/>
      </c>
      <c r="B1923" s="11">
        <f t="shared" si="166"/>
        <v>7</v>
      </c>
      <c r="C1923" s="111">
        <f t="shared" si="167"/>
        <v>42581</v>
      </c>
      <c r="D1923" s="111" t="s">
        <v>1457</v>
      </c>
      <c r="E1923" s="273">
        <v>42581</v>
      </c>
      <c r="F1923" s="140" t="s">
        <v>405</v>
      </c>
      <c r="G1923" s="310" t="s">
        <v>1335</v>
      </c>
      <c r="H1923" s="113" t="s">
        <v>547</v>
      </c>
      <c r="I1923" s="129">
        <v>40</v>
      </c>
      <c r="J1923" s="129">
        <v>85785</v>
      </c>
      <c r="K1923" s="201">
        <f t="shared" si="168"/>
        <v>3431400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9"/>
        <v/>
      </c>
    </row>
    <row r="1924" spans="1:30" ht="15.75" hidden="1" customHeight="1">
      <c r="A1924" s="304" t="str">
        <f>IF(B1924&lt;&gt;"",IF(AND(B1924&gt;=_TM1,B1924&lt;=_TM2,OR(TH!L1924="1111",TH!M1924="1111")),TH!D1924,""),"")</f>
        <v/>
      </c>
      <c r="B1924" s="11">
        <f t="shared" si="166"/>
        <v>7</v>
      </c>
      <c r="C1924" s="111">
        <f t="shared" si="167"/>
        <v>42581</v>
      </c>
      <c r="D1924" s="111" t="s">
        <v>1457</v>
      </c>
      <c r="E1924" s="273">
        <v>42581</v>
      </c>
      <c r="F1924" s="140" t="s">
        <v>355</v>
      </c>
      <c r="G1924" s="310" t="s">
        <v>1335</v>
      </c>
      <c r="H1924" s="113" t="s">
        <v>547</v>
      </c>
      <c r="I1924" s="129">
        <v>20</v>
      </c>
      <c r="J1924" s="129">
        <v>35511</v>
      </c>
      <c r="K1924" s="201">
        <f t="shared" si="168"/>
        <v>710220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9"/>
        <v/>
      </c>
      <c r="AC1924" s="198"/>
    </row>
    <row r="1925" spans="1:30" ht="15.75" hidden="1" customHeight="1">
      <c r="A1925" s="304" t="str">
        <f>IF(B1925&lt;&gt;"",IF(AND(B1925&gt;=_TM1,B1925&lt;=_TM2,OR(TH!L1925="1111",TH!M1925="1111")),TH!D1925,""),"")</f>
        <v/>
      </c>
      <c r="B1925" s="11">
        <f t="shared" si="166"/>
        <v>7</v>
      </c>
      <c r="C1925" s="111">
        <f t="shared" si="167"/>
        <v>42581</v>
      </c>
      <c r="D1925" s="111" t="s">
        <v>1457</v>
      </c>
      <c r="E1925" s="273">
        <v>42581</v>
      </c>
      <c r="F1925" s="140" t="s">
        <v>572</v>
      </c>
      <c r="G1925" s="310" t="s">
        <v>1335</v>
      </c>
      <c r="H1925" s="113" t="s">
        <v>547</v>
      </c>
      <c r="I1925" s="129">
        <v>12</v>
      </c>
      <c r="J1925" s="129">
        <v>50387</v>
      </c>
      <c r="K1925" s="201">
        <f t="shared" si="168"/>
        <v>604644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si="169"/>
        <v/>
      </c>
    </row>
    <row r="1926" spans="1:30" ht="15.75" hidden="1" customHeight="1">
      <c r="A1926" s="304" t="str">
        <f>IF(B1926&lt;&gt;"",IF(AND(B1926&gt;=_TM1,B1926&lt;=_TM2,OR(TH!L1926="1111",TH!M1926="1111")),TH!D1926,""),"")</f>
        <v/>
      </c>
      <c r="B1926" s="11">
        <f t="shared" si="166"/>
        <v>7</v>
      </c>
      <c r="C1926" s="111">
        <f t="shared" si="167"/>
        <v>42581</v>
      </c>
      <c r="D1926" s="111" t="s">
        <v>1457</v>
      </c>
      <c r="E1926" s="273">
        <v>42581</v>
      </c>
      <c r="F1926" s="140" t="s">
        <v>740</v>
      </c>
      <c r="G1926" s="310" t="s">
        <v>1335</v>
      </c>
      <c r="H1926" s="113" t="s">
        <v>547</v>
      </c>
      <c r="I1926" s="129">
        <v>12</v>
      </c>
      <c r="J1926" s="129">
        <v>67137</v>
      </c>
      <c r="K1926" s="201">
        <f t="shared" ref="K1926:K1957" si="170">ROUND(I1926*J1926,0)</f>
        <v>805644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ref="AA1926:AA1957" si="171">IF(VLOOKUP(H1926,DS_131,1,0)=H1926,"","x")</f>
        <v/>
      </c>
    </row>
    <row r="1927" spans="1:30" ht="15.75" hidden="1" customHeight="1">
      <c r="A1927" s="304" t="str">
        <f>IF(B1927&lt;&gt;"",IF(AND(B1927&gt;=_TM1,B1927&lt;=_TM2,OR(TH!L1927="1111",TH!M1927="1111")),TH!D1927,""),"")</f>
        <v/>
      </c>
      <c r="B1927" s="11">
        <f t="shared" si="166"/>
        <v>7</v>
      </c>
      <c r="C1927" s="111">
        <f t="shared" si="167"/>
        <v>42581</v>
      </c>
      <c r="D1927" s="111" t="s">
        <v>1457</v>
      </c>
      <c r="E1927" s="273">
        <v>42581</v>
      </c>
      <c r="F1927" s="140" t="s">
        <v>682</v>
      </c>
      <c r="G1927" s="310" t="s">
        <v>1335</v>
      </c>
      <c r="H1927" s="113" t="s">
        <v>547</v>
      </c>
      <c r="I1927" s="129">
        <v>75</v>
      </c>
      <c r="J1927" s="129">
        <v>49818</v>
      </c>
      <c r="K1927" s="201">
        <f t="shared" si="170"/>
        <v>3736350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71"/>
        <v/>
      </c>
      <c r="AC1927" s="198"/>
    </row>
    <row r="1928" spans="1:30" ht="15.75" hidden="1" customHeight="1">
      <c r="A1928" s="304" t="str">
        <f>IF(B1928&lt;&gt;"",IF(AND(B1928&gt;=_TM1,B1928&lt;=_TM2,OR(TH!L1928="1111",TH!M1928="1111")),TH!D1928,""),"")</f>
        <v/>
      </c>
      <c r="B1928" s="11">
        <f t="shared" si="166"/>
        <v>7</v>
      </c>
      <c r="C1928" s="111">
        <f t="shared" si="167"/>
        <v>42581</v>
      </c>
      <c r="D1928" s="111" t="s">
        <v>1457</v>
      </c>
      <c r="E1928" s="273">
        <v>42581</v>
      </c>
      <c r="F1928" s="140" t="s">
        <v>578</v>
      </c>
      <c r="G1928" s="310" t="s">
        <v>1335</v>
      </c>
      <c r="H1928" s="113" t="s">
        <v>547</v>
      </c>
      <c r="I1928" s="129">
        <v>12</v>
      </c>
      <c r="J1928" s="129">
        <v>116191</v>
      </c>
      <c r="K1928" s="201">
        <f t="shared" si="170"/>
        <v>1394292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71"/>
        <v/>
      </c>
    </row>
    <row r="1929" spans="1:30" ht="15.75" hidden="1" customHeight="1">
      <c r="A1929" s="304" t="str">
        <f>IF(B1929&lt;&gt;"",IF(AND(B1929&gt;=_TM1,B1929&lt;=_TM2,OR(TH!L1929="1111",TH!M1929="1111")),TH!D1929,""),"")</f>
        <v/>
      </c>
      <c r="B1929" s="11">
        <f t="shared" si="166"/>
        <v>7</v>
      </c>
      <c r="C1929" s="111">
        <f t="shared" si="167"/>
        <v>42581</v>
      </c>
      <c r="D1929" s="111" t="s">
        <v>1457</v>
      </c>
      <c r="E1929" s="273">
        <v>42581</v>
      </c>
      <c r="F1929" s="140" t="s">
        <v>410</v>
      </c>
      <c r="G1929" s="310" t="s">
        <v>1335</v>
      </c>
      <c r="H1929" s="113" t="s">
        <v>547</v>
      </c>
      <c r="I1929" s="129">
        <v>20</v>
      </c>
      <c r="J1929" s="129">
        <v>143577</v>
      </c>
      <c r="K1929" s="201">
        <f t="shared" si="170"/>
        <v>2871540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71"/>
        <v/>
      </c>
    </row>
    <row r="1930" spans="1:30" ht="15.75" hidden="1" customHeight="1">
      <c r="A1930" s="304" t="str">
        <f>IF(B1930&lt;&gt;"",IF(AND(B1930&gt;=_TM1,B1930&lt;=_TM2,OR(TH!L1930="1111",TH!M1930="1111")),TH!D1930,""),"")</f>
        <v/>
      </c>
      <c r="B1930" s="11">
        <f t="shared" si="166"/>
        <v>7</v>
      </c>
      <c r="C1930" s="111">
        <f t="shared" si="167"/>
        <v>42581</v>
      </c>
      <c r="D1930" s="111" t="s">
        <v>1457</v>
      </c>
      <c r="E1930" s="273">
        <v>42581</v>
      </c>
      <c r="F1930" s="140" t="s">
        <v>682</v>
      </c>
      <c r="G1930" s="310" t="s">
        <v>1335</v>
      </c>
      <c r="H1930" s="113" t="s">
        <v>547</v>
      </c>
      <c r="I1930" s="129">
        <v>12</v>
      </c>
      <c r="J1930" s="129">
        <v>55062</v>
      </c>
      <c r="K1930" s="201">
        <f t="shared" si="170"/>
        <v>660744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71"/>
        <v/>
      </c>
      <c r="AC1930" s="198"/>
    </row>
    <row r="1931" spans="1:30" ht="15.75" hidden="1" customHeight="1">
      <c r="A1931" s="304" t="str">
        <f>IF(B1931&lt;&gt;"",IF(AND(B1931&gt;=_TM1,B1931&lt;=_TM2,OR(TH!L1931="1111",TH!M1931="1111")),TH!D1931,""),"")</f>
        <v/>
      </c>
      <c r="B1931" s="11">
        <f t="shared" si="166"/>
        <v>7</v>
      </c>
      <c r="C1931" s="111">
        <f t="shared" si="167"/>
        <v>42581</v>
      </c>
      <c r="D1931" s="111" t="s">
        <v>1457</v>
      </c>
      <c r="E1931" s="273">
        <v>42581</v>
      </c>
      <c r="F1931" s="140" t="s">
        <v>693</v>
      </c>
      <c r="G1931" s="310" t="s">
        <v>1335</v>
      </c>
      <c r="H1931" s="113" t="s">
        <v>547</v>
      </c>
      <c r="I1931" s="129">
        <v>24</v>
      </c>
      <c r="J1931" s="129">
        <v>37563</v>
      </c>
      <c r="K1931" s="201">
        <f t="shared" si="170"/>
        <v>901512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71"/>
        <v/>
      </c>
    </row>
    <row r="1932" spans="1:30" s="323" customFormat="1" ht="15.75" hidden="1" customHeight="1">
      <c r="A1932" s="304" t="str">
        <f>IF(B1932&lt;&gt;"",IF(AND(B1932&gt;=_TM1,B1932&lt;=_TM2,OR(TH!L1932="1111",TH!M1932="1111")),TH!D1932,""),"")</f>
        <v/>
      </c>
      <c r="B1932" s="11">
        <f t="shared" si="166"/>
        <v>7</v>
      </c>
      <c r="C1932" s="111">
        <f t="shared" si="167"/>
        <v>42581</v>
      </c>
      <c r="D1932" s="111" t="s">
        <v>1457</v>
      </c>
      <c r="E1932" s="273">
        <v>42581</v>
      </c>
      <c r="F1932" s="140" t="s">
        <v>411</v>
      </c>
      <c r="G1932" s="310" t="s">
        <v>1335</v>
      </c>
      <c r="H1932" s="113" t="s">
        <v>547</v>
      </c>
      <c r="I1932" s="129">
        <v>12</v>
      </c>
      <c r="J1932" s="129">
        <v>74235</v>
      </c>
      <c r="K1932" s="201">
        <f t="shared" si="170"/>
        <v>890820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71"/>
        <v/>
      </c>
      <c r="AB1932" s="122"/>
      <c r="AC1932" s="122"/>
      <c r="AD1932" s="122"/>
    </row>
    <row r="1933" spans="1:30" s="323" customFormat="1" ht="15.75" hidden="1" customHeight="1">
      <c r="A1933" s="304" t="str">
        <f>IF(B1933&lt;&gt;"",IF(AND(B1933&gt;=_TM1,B1933&lt;=_TM2,OR(TH!L1933="1111",TH!M1933="1111")),TH!D1933,""),"")</f>
        <v/>
      </c>
      <c r="B1933" s="11">
        <f t="shared" si="166"/>
        <v>7</v>
      </c>
      <c r="C1933" s="111">
        <f t="shared" si="167"/>
        <v>42581</v>
      </c>
      <c r="D1933" s="111" t="s">
        <v>1457</v>
      </c>
      <c r="E1933" s="273">
        <v>42581</v>
      </c>
      <c r="F1933" s="140" t="s">
        <v>578</v>
      </c>
      <c r="G1933" s="310" t="s">
        <v>1335</v>
      </c>
      <c r="H1933" s="113" t="s">
        <v>547</v>
      </c>
      <c r="I1933" s="129">
        <v>12</v>
      </c>
      <c r="J1933" s="129">
        <v>116191</v>
      </c>
      <c r="K1933" s="201">
        <f t="shared" si="170"/>
        <v>1394292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71"/>
        <v/>
      </c>
      <c r="AB1933" s="122"/>
      <c r="AC1933" s="198"/>
      <c r="AD1933" s="122"/>
    </row>
    <row r="1934" spans="1:30" ht="15.75" hidden="1" customHeight="1">
      <c r="A1934" s="304" t="str">
        <f>IF(B1934&lt;&gt;"",IF(AND(B1934&gt;=_TM1,B1934&lt;=_TM2,OR(TH!L1934="1111",TH!M1934="1111")),TH!D1934,""),"")</f>
        <v/>
      </c>
      <c r="B1934" s="11">
        <f t="shared" si="166"/>
        <v>7</v>
      </c>
      <c r="C1934" s="111">
        <f t="shared" si="167"/>
        <v>42581</v>
      </c>
      <c r="D1934" s="111" t="s">
        <v>1458</v>
      </c>
      <c r="E1934" s="273">
        <v>42581</v>
      </c>
      <c r="F1934" s="140" t="s">
        <v>574</v>
      </c>
      <c r="G1934" s="310" t="s">
        <v>1335</v>
      </c>
      <c r="H1934" s="113" t="s">
        <v>547</v>
      </c>
      <c r="I1934" s="129">
        <v>12</v>
      </c>
      <c r="J1934" s="129">
        <v>66171</v>
      </c>
      <c r="K1934" s="201">
        <f t="shared" si="170"/>
        <v>794052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71"/>
        <v/>
      </c>
    </row>
    <row r="1935" spans="1:30" ht="15.75" hidden="1" customHeight="1">
      <c r="A1935" s="304" t="str">
        <f>IF(B1935&lt;&gt;"",IF(AND(B1935&gt;=_TM1,B1935&lt;=_TM2,OR(TH!L1935="1111",TH!M1935="1111")),TH!D1935,""),"")</f>
        <v/>
      </c>
      <c r="B1935" s="11">
        <f t="shared" si="166"/>
        <v>7</v>
      </c>
      <c r="C1935" s="111">
        <f t="shared" si="167"/>
        <v>42581</v>
      </c>
      <c r="D1935" s="111" t="s">
        <v>1458</v>
      </c>
      <c r="E1935" s="273">
        <v>42581</v>
      </c>
      <c r="F1935" s="140" t="s">
        <v>355</v>
      </c>
      <c r="G1935" s="310" t="s">
        <v>1335</v>
      </c>
      <c r="H1935" s="113" t="s">
        <v>547</v>
      </c>
      <c r="I1935" s="129">
        <v>12</v>
      </c>
      <c r="J1935" s="129">
        <v>35511</v>
      </c>
      <c r="K1935" s="201">
        <f t="shared" si="170"/>
        <v>426132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71"/>
        <v/>
      </c>
    </row>
    <row r="1936" spans="1:30" ht="15.75" hidden="1" customHeight="1">
      <c r="A1936" s="304" t="str">
        <f>IF(B1936&lt;&gt;"",IF(AND(B1936&gt;=_TM1,B1936&lt;=_TM2,OR(TH!L1936="1111",TH!M1936="1111")),TH!D1936,""),"")</f>
        <v/>
      </c>
      <c r="B1936" s="11">
        <f t="shared" si="166"/>
        <v>7</v>
      </c>
      <c r="C1936" s="111">
        <f t="shared" si="167"/>
        <v>42581</v>
      </c>
      <c r="D1936" s="111" t="s">
        <v>1458</v>
      </c>
      <c r="E1936" s="273">
        <v>42581</v>
      </c>
      <c r="F1936" s="140" t="s">
        <v>571</v>
      </c>
      <c r="G1936" s="310" t="s">
        <v>1335</v>
      </c>
      <c r="H1936" s="113" t="s">
        <v>547</v>
      </c>
      <c r="I1936" s="129">
        <v>30</v>
      </c>
      <c r="J1936" s="129">
        <v>61047</v>
      </c>
      <c r="K1936" s="201">
        <f t="shared" si="170"/>
        <v>1831410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71"/>
        <v/>
      </c>
      <c r="AC1936" s="198"/>
    </row>
    <row r="1937" spans="1:29" ht="15.75" hidden="1" customHeight="1">
      <c r="A1937" s="304" t="str">
        <f>IF(B1937&lt;&gt;"",IF(AND(B1937&gt;=_TM1,B1937&lt;=_TM2,OR(TH!L1937="1111",TH!M1937="1111")),TH!D1937,""),"")</f>
        <v/>
      </c>
      <c r="B1937" s="11">
        <f t="shared" si="166"/>
        <v>7</v>
      </c>
      <c r="C1937" s="111">
        <f t="shared" si="167"/>
        <v>42581</v>
      </c>
      <c r="D1937" s="111" t="s">
        <v>1458</v>
      </c>
      <c r="E1937" s="273">
        <v>42581</v>
      </c>
      <c r="F1937" s="140" t="s">
        <v>407</v>
      </c>
      <c r="G1937" s="310" t="s">
        <v>1335</v>
      </c>
      <c r="H1937" s="113" t="s">
        <v>547</v>
      </c>
      <c r="I1937" s="129">
        <v>18</v>
      </c>
      <c r="J1937" s="129">
        <v>67704</v>
      </c>
      <c r="K1937" s="201">
        <f t="shared" si="170"/>
        <v>1218672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71"/>
        <v/>
      </c>
    </row>
    <row r="1938" spans="1:29" ht="15.75" hidden="1" customHeight="1">
      <c r="A1938" s="304" t="str">
        <f>IF(B1938&lt;&gt;"",IF(AND(B1938&gt;=_TM1,B1938&lt;=_TM2,OR(TH!L1938="1111",TH!M1938="1111")),TH!D1938,""),"")</f>
        <v/>
      </c>
      <c r="B1938" s="11">
        <f t="shared" si="166"/>
        <v>7</v>
      </c>
      <c r="C1938" s="111">
        <f t="shared" si="167"/>
        <v>42581</v>
      </c>
      <c r="D1938" s="111" t="s">
        <v>1458</v>
      </c>
      <c r="E1938" s="273">
        <v>42581</v>
      </c>
      <c r="F1938" s="140" t="s">
        <v>408</v>
      </c>
      <c r="G1938" s="310" t="s">
        <v>1335</v>
      </c>
      <c r="H1938" s="113" t="s">
        <v>547</v>
      </c>
      <c r="I1938" s="129">
        <v>24</v>
      </c>
      <c r="J1938" s="129">
        <v>32490</v>
      </c>
      <c r="K1938" s="201">
        <f t="shared" si="170"/>
        <v>779760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71"/>
        <v/>
      </c>
    </row>
    <row r="1939" spans="1:29" ht="15.75" hidden="1" customHeight="1">
      <c r="A1939" s="304" t="str">
        <f>IF(B1939&lt;&gt;"",IF(AND(B1939&gt;=_TM1,B1939&lt;=_TM2,OR(TH!L1939="1111",TH!M1939="1111")),TH!D1939,""),"")</f>
        <v/>
      </c>
      <c r="B1939" s="11">
        <f t="shared" si="166"/>
        <v>7</v>
      </c>
      <c r="C1939" s="111">
        <f t="shared" si="167"/>
        <v>42581</v>
      </c>
      <c r="D1939" s="111" t="s">
        <v>1458</v>
      </c>
      <c r="E1939" s="273">
        <v>42581</v>
      </c>
      <c r="F1939" s="140" t="s">
        <v>685</v>
      </c>
      <c r="G1939" s="310" t="s">
        <v>1335</v>
      </c>
      <c r="H1939" s="113" t="s">
        <v>547</v>
      </c>
      <c r="I1939" s="129">
        <v>2</v>
      </c>
      <c r="J1939" s="129">
        <v>214662</v>
      </c>
      <c r="K1939" s="201">
        <f t="shared" si="170"/>
        <v>429324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71"/>
        <v/>
      </c>
      <c r="AC1939" s="198"/>
    </row>
    <row r="1940" spans="1:29" ht="15.75" hidden="1" customHeight="1">
      <c r="A1940" s="304" t="str">
        <f>IF(B1940&lt;&gt;"",IF(AND(B1940&gt;=_TM1,B1940&lt;=_TM2,OR(TH!L1940="1111",TH!M1940="1111")),TH!D1940,""),"")</f>
        <v/>
      </c>
      <c r="B1940" s="11">
        <f t="shared" si="166"/>
        <v>7</v>
      </c>
      <c r="C1940" s="111">
        <f t="shared" si="167"/>
        <v>42581</v>
      </c>
      <c r="D1940" s="111" t="s">
        <v>1458</v>
      </c>
      <c r="E1940" s="273">
        <v>42581</v>
      </c>
      <c r="F1940" s="140" t="s">
        <v>361</v>
      </c>
      <c r="G1940" s="310" t="s">
        <v>1335</v>
      </c>
      <c r="H1940" s="113" t="s">
        <v>547</v>
      </c>
      <c r="I1940" s="129">
        <v>2</v>
      </c>
      <c r="J1940" s="129">
        <v>163506</v>
      </c>
      <c r="K1940" s="201">
        <f t="shared" si="170"/>
        <v>327012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71"/>
        <v/>
      </c>
    </row>
    <row r="1941" spans="1:29" ht="15.75" hidden="1" customHeight="1">
      <c r="A1941" s="304" t="str">
        <f>IF(B1941&lt;&gt;"",IF(AND(B1941&gt;=_TM1,B1941&lt;=_TM2,OR(TH!L1941="1111",TH!M1941="1111")),TH!D1941,""),"")</f>
        <v/>
      </c>
      <c r="B1941" s="11">
        <f t="shared" si="166"/>
        <v>7</v>
      </c>
      <c r="C1941" s="111">
        <f t="shared" si="167"/>
        <v>42581</v>
      </c>
      <c r="D1941" s="111" t="s">
        <v>1458</v>
      </c>
      <c r="E1941" s="273">
        <v>42581</v>
      </c>
      <c r="F1941" s="140" t="s">
        <v>754</v>
      </c>
      <c r="G1941" s="310" t="s">
        <v>1335</v>
      </c>
      <c r="H1941" s="113" t="s">
        <v>547</v>
      </c>
      <c r="I1941" s="129">
        <v>6</v>
      </c>
      <c r="J1941" s="129">
        <v>71350</v>
      </c>
      <c r="K1941" s="201">
        <f t="shared" si="170"/>
        <v>428100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71"/>
        <v/>
      </c>
    </row>
    <row r="1942" spans="1:29" ht="15.75" hidden="1" customHeight="1">
      <c r="A1942" s="304" t="str">
        <f>IF(B1942&lt;&gt;"",IF(AND(B1942&gt;=_TM1,B1942&lt;=_TM2,OR(TH!L1942="1111",TH!M1942="1111")),TH!D1942,""),"")</f>
        <v/>
      </c>
      <c r="B1942" s="11">
        <f t="shared" si="166"/>
        <v>7</v>
      </c>
      <c r="C1942" s="111">
        <f t="shared" si="167"/>
        <v>42581</v>
      </c>
      <c r="D1942" s="111" t="s">
        <v>1458</v>
      </c>
      <c r="E1942" s="273">
        <v>42581</v>
      </c>
      <c r="F1942" s="140" t="s">
        <v>678</v>
      </c>
      <c r="G1942" s="310" t="s">
        <v>1335</v>
      </c>
      <c r="H1942" s="113" t="s">
        <v>547</v>
      </c>
      <c r="I1942" s="129">
        <v>24</v>
      </c>
      <c r="J1942" s="129">
        <v>42669</v>
      </c>
      <c r="K1942" s="201">
        <f t="shared" si="170"/>
        <v>1024056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71"/>
        <v/>
      </c>
      <c r="AC1942" s="198"/>
    </row>
    <row r="1943" spans="1:29" ht="15.75" hidden="1" customHeight="1">
      <c r="A1943" s="304" t="str">
        <f>IF(B1943&lt;&gt;"",IF(AND(B1943&gt;=_TM1,B1943&lt;=_TM2,OR(TH!L1943="1111",TH!M1943="1111")),TH!D1943,""),"")</f>
        <v/>
      </c>
      <c r="B1943" s="11">
        <f t="shared" si="166"/>
        <v>7</v>
      </c>
      <c r="C1943" s="111">
        <f t="shared" si="167"/>
        <v>42581</v>
      </c>
      <c r="D1943" s="111" t="s">
        <v>1458</v>
      </c>
      <c r="E1943" s="273">
        <v>42581</v>
      </c>
      <c r="F1943" s="140" t="s">
        <v>689</v>
      </c>
      <c r="G1943" s="310" t="s">
        <v>1335</v>
      </c>
      <c r="H1943" s="113" t="s">
        <v>547</v>
      </c>
      <c r="I1943" s="129">
        <v>6</v>
      </c>
      <c r="J1943" s="129">
        <v>103488</v>
      </c>
      <c r="K1943" s="201">
        <f t="shared" si="170"/>
        <v>620928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71"/>
        <v/>
      </c>
    </row>
    <row r="1944" spans="1:29" ht="15.75" hidden="1" customHeight="1">
      <c r="A1944" s="304" t="str">
        <f>IF(B1944&lt;&gt;"",IF(AND(B1944&gt;=_TM1,B1944&lt;=_TM2,OR(TH!L1944="1111",TH!M1944="1111")),TH!D1944,""),"")</f>
        <v/>
      </c>
      <c r="B1944" s="11">
        <f t="shared" si="166"/>
        <v>7</v>
      </c>
      <c r="C1944" s="111">
        <f t="shared" si="167"/>
        <v>42581</v>
      </c>
      <c r="D1944" s="111" t="s">
        <v>1458</v>
      </c>
      <c r="E1944" s="273">
        <v>42581</v>
      </c>
      <c r="F1944" s="140" t="s">
        <v>1328</v>
      </c>
      <c r="G1944" s="310" t="s">
        <v>1335</v>
      </c>
      <c r="H1944" s="113" t="s">
        <v>547</v>
      </c>
      <c r="I1944" s="129">
        <v>11</v>
      </c>
      <c r="J1944" s="129">
        <v>75214</v>
      </c>
      <c r="K1944" s="201">
        <f t="shared" si="170"/>
        <v>827354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71"/>
        <v/>
      </c>
    </row>
    <row r="1945" spans="1:29" ht="15.75" hidden="1" customHeight="1">
      <c r="A1945" s="304" t="str">
        <f>IF(B1945&lt;&gt;"",IF(AND(B1945&gt;=_TM1,B1945&lt;=_TM2,OR(TH!L1945="1111",TH!M1945="1111")),TH!D1945,""),"")</f>
        <v/>
      </c>
      <c r="B1945" s="11">
        <f t="shared" si="166"/>
        <v>7</v>
      </c>
      <c r="C1945" s="111">
        <f t="shared" si="167"/>
        <v>42581</v>
      </c>
      <c r="D1945" s="111" t="s">
        <v>1458</v>
      </c>
      <c r="E1945" s="273">
        <v>42581</v>
      </c>
      <c r="F1945" s="140" t="s">
        <v>361</v>
      </c>
      <c r="G1945" s="310" t="s">
        <v>1335</v>
      </c>
      <c r="H1945" s="113" t="s">
        <v>547</v>
      </c>
      <c r="I1945" s="129">
        <v>4</v>
      </c>
      <c r="J1945" s="129">
        <v>163506</v>
      </c>
      <c r="K1945" s="201">
        <f t="shared" si="170"/>
        <v>654024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71"/>
        <v/>
      </c>
      <c r="AC1945" s="198"/>
    </row>
    <row r="1946" spans="1:29" ht="15.75" hidden="1" customHeight="1">
      <c r="A1946" s="304" t="str">
        <f>IF(B1946&lt;&gt;"",IF(AND(B1946&gt;=_TM1,B1946&lt;=_TM2,OR(TH!L1946="1111",TH!M1946="1111")),TH!D1946,""),"")</f>
        <v/>
      </c>
      <c r="B1946" s="11">
        <f t="shared" si="166"/>
        <v>7</v>
      </c>
      <c r="C1946" s="111">
        <f t="shared" si="167"/>
        <v>42581</v>
      </c>
      <c r="D1946" s="111" t="s">
        <v>1459</v>
      </c>
      <c r="E1946" s="273">
        <v>42581</v>
      </c>
      <c r="F1946" s="140" t="s">
        <v>365</v>
      </c>
      <c r="G1946" s="310" t="s">
        <v>1335</v>
      </c>
      <c r="H1946" s="113" t="s">
        <v>547</v>
      </c>
      <c r="I1946" s="129">
        <v>12</v>
      </c>
      <c r="J1946" s="129">
        <v>71870</v>
      </c>
      <c r="K1946" s="201">
        <f t="shared" si="170"/>
        <v>862440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71"/>
        <v/>
      </c>
    </row>
    <row r="1947" spans="1:29" ht="15.75" hidden="1" customHeight="1">
      <c r="A1947" s="304" t="str">
        <f>IF(B1947&lt;&gt;"",IF(AND(B1947&gt;=_TM1,B1947&lt;=_TM2,OR(TH!L1947="1111",TH!M1947="1111")),TH!D1947,""),"")</f>
        <v/>
      </c>
      <c r="B1947" s="11">
        <f t="shared" si="166"/>
        <v>7</v>
      </c>
      <c r="C1947" s="111">
        <f t="shared" si="167"/>
        <v>42581</v>
      </c>
      <c r="D1947" s="111" t="s">
        <v>1459</v>
      </c>
      <c r="E1947" s="273">
        <v>42581</v>
      </c>
      <c r="F1947" s="140" t="s">
        <v>678</v>
      </c>
      <c r="G1947" s="310" t="s">
        <v>1335</v>
      </c>
      <c r="H1947" s="113" t="s">
        <v>547</v>
      </c>
      <c r="I1947" s="129">
        <v>48</v>
      </c>
      <c r="J1947" s="129">
        <v>40546</v>
      </c>
      <c r="K1947" s="201">
        <f t="shared" si="170"/>
        <v>1946208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71"/>
        <v/>
      </c>
    </row>
    <row r="1948" spans="1:29" ht="15.75" hidden="1" customHeight="1">
      <c r="A1948" s="304" t="str">
        <f>IF(B1948&lt;&gt;"",IF(AND(B1948&gt;=_TM1,B1948&lt;=_TM2,OR(TH!L1948="1111",TH!M1948="1111")),TH!D1948,""),"")</f>
        <v/>
      </c>
      <c r="B1948" s="11">
        <f t="shared" ref="B1948:B2011" si="172">IF(C1948&lt;&gt;"",MONTH(C1948),"")</f>
        <v>7</v>
      </c>
      <c r="C1948" s="111">
        <f t="shared" ref="C1948:C2011" si="173">E1948</f>
        <v>42581</v>
      </c>
      <c r="D1948" s="111" t="s">
        <v>1459</v>
      </c>
      <c r="E1948" s="273">
        <v>42581</v>
      </c>
      <c r="F1948" s="140" t="s">
        <v>322</v>
      </c>
      <c r="G1948" s="310" t="s">
        <v>1335</v>
      </c>
      <c r="H1948" s="113" t="s">
        <v>547</v>
      </c>
      <c r="I1948" s="129">
        <v>580</v>
      </c>
      <c r="J1948" s="129">
        <v>10500</v>
      </c>
      <c r="K1948" s="201">
        <f t="shared" si="170"/>
        <v>6090000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71"/>
        <v/>
      </c>
      <c r="AC1948" s="198"/>
    </row>
    <row r="1949" spans="1:29" ht="15.75" hidden="1" customHeight="1">
      <c r="A1949" s="304" t="str">
        <f>IF(B1949&lt;&gt;"",IF(AND(B1949&gt;=_TM1,B1949&lt;=_TM2,OR(TH!L1949="1111",TH!M1949="1111")),TH!D1949,""),"")</f>
        <v/>
      </c>
      <c r="B1949" s="11">
        <f t="shared" si="172"/>
        <v>7</v>
      </c>
      <c r="C1949" s="111">
        <f t="shared" si="173"/>
        <v>42581</v>
      </c>
      <c r="D1949" s="111" t="s">
        <v>1459</v>
      </c>
      <c r="E1949" s="273">
        <v>42581</v>
      </c>
      <c r="F1949" s="140" t="s">
        <v>755</v>
      </c>
      <c r="G1949" s="310" t="s">
        <v>1335</v>
      </c>
      <c r="H1949" s="113" t="s">
        <v>547</v>
      </c>
      <c r="I1949" s="129">
        <v>4</v>
      </c>
      <c r="J1949" s="129">
        <v>99792</v>
      </c>
      <c r="K1949" s="201">
        <f t="shared" si="170"/>
        <v>399168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71"/>
        <v/>
      </c>
    </row>
    <row r="1950" spans="1:29" ht="15.75" hidden="1" customHeight="1">
      <c r="A1950" s="304" t="str">
        <f>IF(B1950&lt;&gt;"",IF(AND(B1950&gt;=_TM1,B1950&lt;=_TM2,OR(TH!L1950="1111",TH!M1950="1111")),TH!D1950,""),"")</f>
        <v/>
      </c>
      <c r="B1950" s="11">
        <f t="shared" si="172"/>
        <v>7</v>
      </c>
      <c r="C1950" s="111">
        <f t="shared" si="173"/>
        <v>42581</v>
      </c>
      <c r="D1950" s="111" t="s">
        <v>1459</v>
      </c>
      <c r="E1950" s="273">
        <v>42581</v>
      </c>
      <c r="F1950" s="140" t="s">
        <v>751</v>
      </c>
      <c r="G1950" s="310" t="s">
        <v>1335</v>
      </c>
      <c r="H1950" s="113" t="s">
        <v>547</v>
      </c>
      <c r="I1950" s="129">
        <v>12</v>
      </c>
      <c r="J1950" s="129">
        <v>69350</v>
      </c>
      <c r="K1950" s="201">
        <f t="shared" si="170"/>
        <v>832200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71"/>
        <v/>
      </c>
    </row>
    <row r="1951" spans="1:29" ht="15.75" hidden="1" customHeight="1">
      <c r="A1951" s="304" t="str">
        <f>IF(B1951&lt;&gt;"",IF(AND(B1951&gt;=_TM1,B1951&lt;=_TM2,OR(TH!L1951="1111",TH!M1951="1111")),TH!D1951,""),"")</f>
        <v/>
      </c>
      <c r="B1951" s="11">
        <f t="shared" si="172"/>
        <v>7</v>
      </c>
      <c r="C1951" s="111">
        <f t="shared" si="173"/>
        <v>42581</v>
      </c>
      <c r="D1951" s="111" t="s">
        <v>1459</v>
      </c>
      <c r="E1951" s="273">
        <v>42581</v>
      </c>
      <c r="F1951" s="140" t="s">
        <v>752</v>
      </c>
      <c r="G1951" s="310" t="s">
        <v>1335</v>
      </c>
      <c r="H1951" s="113" t="s">
        <v>547</v>
      </c>
      <c r="I1951" s="129">
        <v>14</v>
      </c>
      <c r="J1951" s="129">
        <v>49480</v>
      </c>
      <c r="K1951" s="201">
        <f t="shared" si="170"/>
        <v>692720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71"/>
        <v/>
      </c>
      <c r="AC1951" s="198"/>
    </row>
    <row r="1952" spans="1:29" ht="15.75" hidden="1" customHeight="1">
      <c r="A1952" s="304" t="str">
        <f>IF(B1952&lt;&gt;"",IF(AND(B1952&gt;=_TM1,B1952&lt;=_TM2,OR(TH!L1952="1111",TH!M1952="1111")),TH!D1952,""),"")</f>
        <v/>
      </c>
      <c r="B1952" s="11">
        <f t="shared" si="172"/>
        <v>7</v>
      </c>
      <c r="C1952" s="111">
        <f t="shared" si="173"/>
        <v>42581</v>
      </c>
      <c r="D1952" s="111" t="s">
        <v>1459</v>
      </c>
      <c r="E1952" s="273">
        <v>42581</v>
      </c>
      <c r="F1952" s="140" t="s">
        <v>753</v>
      </c>
      <c r="G1952" s="310" t="s">
        <v>1335</v>
      </c>
      <c r="H1952" s="113" t="s">
        <v>547</v>
      </c>
      <c r="I1952" s="129">
        <v>14</v>
      </c>
      <c r="J1952" s="129">
        <v>64474</v>
      </c>
      <c r="K1952" s="201">
        <f t="shared" si="170"/>
        <v>902636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71"/>
        <v/>
      </c>
    </row>
    <row r="1953" spans="1:29" ht="15.75" hidden="1" customHeight="1">
      <c r="A1953" s="304" t="str">
        <f>IF(B1953&lt;&gt;"",IF(AND(B1953&gt;=_TM1,B1953&lt;=_TM2,OR(TH!L1953="1111",TH!M1953="1111")),TH!D1953,""),"")</f>
        <v/>
      </c>
      <c r="B1953" s="11">
        <f t="shared" si="172"/>
        <v>7</v>
      </c>
      <c r="C1953" s="111">
        <f t="shared" si="173"/>
        <v>42581</v>
      </c>
      <c r="D1953" s="111" t="s">
        <v>1459</v>
      </c>
      <c r="E1953" s="273">
        <v>42581</v>
      </c>
      <c r="F1953" s="140" t="s">
        <v>1329</v>
      </c>
      <c r="G1953" s="310" t="s">
        <v>1335</v>
      </c>
      <c r="H1953" s="113" t="s">
        <v>547</v>
      </c>
      <c r="I1953" s="129">
        <v>5</v>
      </c>
      <c r="J1953" s="129">
        <v>103194</v>
      </c>
      <c r="K1953" s="201">
        <f t="shared" si="170"/>
        <v>515970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71"/>
        <v/>
      </c>
    </row>
    <row r="1954" spans="1:29" ht="15.75" hidden="1" customHeight="1">
      <c r="A1954" s="304" t="str">
        <f>IF(B1954&lt;&gt;"",IF(AND(B1954&gt;=_TM1,B1954&lt;=_TM2,OR(TH!L1954="1111",TH!M1954="1111")),TH!D1954,""),"")</f>
        <v/>
      </c>
      <c r="B1954" s="11">
        <f t="shared" si="172"/>
        <v>7</v>
      </c>
      <c r="C1954" s="111">
        <f t="shared" si="173"/>
        <v>42581</v>
      </c>
      <c r="D1954" s="111" t="s">
        <v>1459</v>
      </c>
      <c r="E1954" s="273">
        <v>42581</v>
      </c>
      <c r="F1954" s="140" t="s">
        <v>751</v>
      </c>
      <c r="G1954" s="310" t="s">
        <v>1335</v>
      </c>
      <c r="H1954" s="113" t="s">
        <v>547</v>
      </c>
      <c r="I1954" s="129">
        <v>16</v>
      </c>
      <c r="J1954" s="129">
        <v>69350</v>
      </c>
      <c r="K1954" s="201">
        <f t="shared" si="170"/>
        <v>1109600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71"/>
        <v/>
      </c>
      <c r="AC1954" s="198"/>
    </row>
    <row r="1955" spans="1:29" ht="15.75" hidden="1" customHeight="1">
      <c r="A1955" s="304" t="str">
        <f>IF(B1955&lt;&gt;"",IF(AND(B1955&gt;=_TM1,B1955&lt;=_TM2,OR(TH!L1955="1111",TH!M1955="1111")),TH!D1955,""),"")</f>
        <v/>
      </c>
      <c r="B1955" s="11">
        <f t="shared" si="172"/>
        <v>7</v>
      </c>
      <c r="C1955" s="111">
        <f t="shared" si="173"/>
        <v>42581</v>
      </c>
      <c r="D1955" s="111" t="s">
        <v>1459</v>
      </c>
      <c r="E1955" s="273">
        <v>42581</v>
      </c>
      <c r="F1955" s="140" t="s">
        <v>418</v>
      </c>
      <c r="G1955" s="310" t="s">
        <v>1335</v>
      </c>
      <c r="H1955" s="113" t="s">
        <v>547</v>
      </c>
      <c r="I1955" s="129">
        <v>36</v>
      </c>
      <c r="J1955" s="129">
        <v>17406</v>
      </c>
      <c r="K1955" s="201">
        <f t="shared" si="170"/>
        <v>626616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71"/>
        <v/>
      </c>
    </row>
    <row r="1956" spans="1:29" ht="15.75" hidden="1" customHeight="1">
      <c r="A1956" s="304" t="str">
        <f>IF(B1956&lt;&gt;"",IF(AND(B1956&gt;=_TM1,B1956&lt;=_TM2,OR(TH!L1956="1111",TH!M1956="1111")),TH!D1956,""),"")</f>
        <v/>
      </c>
      <c r="B1956" s="11">
        <f t="shared" si="172"/>
        <v>7</v>
      </c>
      <c r="C1956" s="111">
        <f t="shared" si="173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24</v>
      </c>
      <c r="J1956" s="129">
        <v>17602</v>
      </c>
      <c r="K1956" s="201">
        <f t="shared" si="170"/>
        <v>422448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71"/>
        <v/>
      </c>
    </row>
    <row r="1957" spans="1:29" ht="15.75" hidden="1" customHeight="1">
      <c r="A1957" s="304" t="str">
        <f>IF(B1957&lt;&gt;"",IF(AND(B1957&gt;=_TM1,B1957&lt;=_TM2,OR(TH!L1957="1111",TH!M1957="1111")),TH!D1957,""),"")</f>
        <v/>
      </c>
      <c r="B1957" s="11">
        <f t="shared" si="172"/>
        <v>7</v>
      </c>
      <c r="C1957" s="111">
        <f t="shared" si="173"/>
        <v>42581</v>
      </c>
      <c r="D1957" s="111" t="s">
        <v>1459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54</v>
      </c>
      <c r="J1957" s="129">
        <v>17602</v>
      </c>
      <c r="K1957" s="201">
        <f t="shared" si="170"/>
        <v>950508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si="171"/>
        <v/>
      </c>
      <c r="AC1957" s="198"/>
    </row>
    <row r="1958" spans="1:29" ht="15.75" hidden="1" customHeight="1">
      <c r="A1958" s="304" t="str">
        <f>IF(B1958&lt;&gt;"",IF(AND(B1958&gt;=_TM1,B1958&lt;=_TM2,OR(TH!L1958="1111",TH!M1958="1111")),TH!D1958,""),"")</f>
        <v/>
      </c>
      <c r="B1958" s="11">
        <f t="shared" si="172"/>
        <v>7</v>
      </c>
      <c r="C1958" s="111">
        <f t="shared" si="173"/>
        <v>42581</v>
      </c>
      <c r="D1958" s="111" t="s">
        <v>1460</v>
      </c>
      <c r="E1958" s="273">
        <v>42581</v>
      </c>
      <c r="F1958" s="140" t="s">
        <v>396</v>
      </c>
      <c r="G1958" s="310" t="s">
        <v>1335</v>
      </c>
      <c r="H1958" s="113" t="s">
        <v>547</v>
      </c>
      <c r="I1958" s="129">
        <v>48</v>
      </c>
      <c r="J1958" s="129">
        <v>17602</v>
      </c>
      <c r="K1958" s="201">
        <f t="shared" ref="K1958:K1989" si="174">ROUND(I1958*J1958,0)</f>
        <v>844896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ref="AA1958:AA1989" si="175">IF(VLOOKUP(H1958,DS_131,1,0)=H1958,"","x")</f>
        <v/>
      </c>
    </row>
    <row r="1959" spans="1:29" ht="15.75" hidden="1" customHeight="1">
      <c r="A1959" s="304" t="str">
        <f>IF(B1959&lt;&gt;"",IF(AND(B1959&gt;=_TM1,B1959&lt;=_TM2,OR(TH!L1959="1111",TH!M1959="1111")),TH!D1959,""),"")</f>
        <v/>
      </c>
      <c r="B1959" s="11">
        <f t="shared" si="172"/>
        <v>7</v>
      </c>
      <c r="C1959" s="111">
        <f t="shared" si="173"/>
        <v>42581</v>
      </c>
      <c r="D1959" s="111" t="s">
        <v>1460</v>
      </c>
      <c r="E1959" s="273">
        <v>42581</v>
      </c>
      <c r="F1959" s="140" t="s">
        <v>581</v>
      </c>
      <c r="G1959" s="310" t="s">
        <v>1335</v>
      </c>
      <c r="H1959" s="113" t="s">
        <v>547</v>
      </c>
      <c r="I1959" s="129">
        <v>12</v>
      </c>
      <c r="J1959" s="129">
        <v>21702</v>
      </c>
      <c r="K1959" s="201">
        <f t="shared" si="174"/>
        <v>260424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5"/>
        <v/>
      </c>
    </row>
    <row r="1960" spans="1:29" ht="15.75" hidden="1" customHeight="1">
      <c r="A1960" s="304" t="str">
        <f>IF(B1960&lt;&gt;"",IF(AND(B1960&gt;=_TM1,B1960&lt;=_TM2,OR(TH!L1960="1111",TH!M1960="1111")),TH!D1960,""),"")</f>
        <v/>
      </c>
      <c r="B1960" s="11">
        <f t="shared" si="172"/>
        <v>7</v>
      </c>
      <c r="C1960" s="111">
        <f t="shared" si="173"/>
        <v>42581</v>
      </c>
      <c r="D1960" s="111" t="s">
        <v>1460</v>
      </c>
      <c r="E1960" s="273">
        <v>42581</v>
      </c>
      <c r="F1960" s="140" t="s">
        <v>420</v>
      </c>
      <c r="G1960" s="310" t="s">
        <v>1335</v>
      </c>
      <c r="H1960" s="113" t="s">
        <v>547</v>
      </c>
      <c r="I1960" s="129">
        <v>12</v>
      </c>
      <c r="J1960" s="129">
        <v>47628</v>
      </c>
      <c r="K1960" s="201">
        <f t="shared" si="174"/>
        <v>571536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5"/>
        <v/>
      </c>
      <c r="AC1960" s="198"/>
    </row>
    <row r="1961" spans="1:29" ht="15.75" hidden="1" customHeight="1">
      <c r="A1961" s="304" t="str">
        <f>IF(B1961&lt;&gt;"",IF(AND(B1961&gt;=_TM1,B1961&lt;=_TM2,OR(TH!L1961="1111",TH!M1961="1111")),TH!D1961,""),"")</f>
        <v/>
      </c>
      <c r="B1961" s="11">
        <f t="shared" si="172"/>
        <v>7</v>
      </c>
      <c r="C1961" s="111">
        <f t="shared" si="173"/>
        <v>42581</v>
      </c>
      <c r="D1961" s="111" t="s">
        <v>1460</v>
      </c>
      <c r="E1961" s="273">
        <v>42581</v>
      </c>
      <c r="F1961" s="112" t="s">
        <v>382</v>
      </c>
      <c r="G1961" s="310" t="s">
        <v>1335</v>
      </c>
      <c r="H1961" s="113" t="s">
        <v>547</v>
      </c>
      <c r="I1961" s="129">
        <v>36</v>
      </c>
      <c r="J1961" s="129">
        <v>30278</v>
      </c>
      <c r="K1961" s="201">
        <f t="shared" si="174"/>
        <v>1090008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5"/>
        <v/>
      </c>
    </row>
    <row r="1962" spans="1:29" ht="15.75" hidden="1" customHeight="1">
      <c r="A1962" s="304" t="str">
        <f>IF(B1962&lt;&gt;"",IF(AND(B1962&gt;=_TM1,B1962&lt;=_TM2,OR(TH!L1962="1111",TH!M1962="1111")),TH!D1962,""),"")</f>
        <v/>
      </c>
      <c r="B1962" s="11">
        <f t="shared" si="172"/>
        <v>7</v>
      </c>
      <c r="C1962" s="111">
        <f t="shared" si="173"/>
        <v>42581</v>
      </c>
      <c r="D1962" s="111" t="s">
        <v>1460</v>
      </c>
      <c r="E1962" s="273">
        <v>42581</v>
      </c>
      <c r="F1962" s="140" t="s">
        <v>568</v>
      </c>
      <c r="G1962" s="310" t="s">
        <v>1335</v>
      </c>
      <c r="H1962" s="113" t="s">
        <v>547</v>
      </c>
      <c r="I1962" s="129">
        <v>24</v>
      </c>
      <c r="J1962" s="129">
        <v>14722</v>
      </c>
      <c r="K1962" s="201">
        <f t="shared" si="174"/>
        <v>353328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5"/>
        <v/>
      </c>
    </row>
    <row r="1963" spans="1:29" ht="15.75" hidden="1" customHeight="1">
      <c r="A1963" s="304" t="str">
        <f>IF(B1963&lt;&gt;"",IF(AND(B1963&gt;=_TM1,B1963&lt;=_TM2,OR(TH!L1963="1111",TH!M1963="1111")),TH!D1963,""),"")</f>
        <v/>
      </c>
      <c r="B1963" s="11">
        <f t="shared" si="172"/>
        <v>7</v>
      </c>
      <c r="C1963" s="111">
        <f t="shared" si="173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54</v>
      </c>
      <c r="J1963" s="129">
        <v>17602</v>
      </c>
      <c r="K1963" s="201">
        <f t="shared" si="174"/>
        <v>950508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5"/>
        <v/>
      </c>
      <c r="AC1963" s="198"/>
    </row>
    <row r="1964" spans="1:29" ht="15.75" hidden="1" customHeight="1">
      <c r="A1964" s="304" t="str">
        <f>IF(B1964&lt;&gt;"",IF(AND(B1964&gt;=_TM1,B1964&lt;=_TM2,OR(TH!L1964="1111",TH!M1964="1111")),TH!D1964,""),"")</f>
        <v/>
      </c>
      <c r="B1964" s="11">
        <f t="shared" si="172"/>
        <v>7</v>
      </c>
      <c r="C1964" s="111">
        <f t="shared" si="173"/>
        <v>42581</v>
      </c>
      <c r="D1964" s="111" t="s">
        <v>1460</v>
      </c>
      <c r="E1964" s="273">
        <v>42581</v>
      </c>
      <c r="F1964" s="140" t="s">
        <v>396</v>
      </c>
      <c r="G1964" s="310" t="s">
        <v>1335</v>
      </c>
      <c r="H1964" s="113" t="s">
        <v>547</v>
      </c>
      <c r="I1964" s="129">
        <v>12</v>
      </c>
      <c r="J1964" s="129">
        <v>17602</v>
      </c>
      <c r="K1964" s="201">
        <f t="shared" si="174"/>
        <v>211224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5"/>
        <v/>
      </c>
    </row>
    <row r="1965" spans="1:29" ht="15.75" hidden="1" customHeight="1">
      <c r="A1965" s="304" t="str">
        <f>IF(B1965&lt;&gt;"",IF(AND(B1965&gt;=_TM1,B1965&lt;=_TM2,OR(TH!L1965="1111",TH!M1965="1111")),TH!D1965,""),"")</f>
        <v/>
      </c>
      <c r="B1965" s="11">
        <f t="shared" si="172"/>
        <v>7</v>
      </c>
      <c r="C1965" s="111">
        <f t="shared" si="173"/>
        <v>42581</v>
      </c>
      <c r="D1965" s="111" t="s">
        <v>1460</v>
      </c>
      <c r="E1965" s="273">
        <v>42581</v>
      </c>
      <c r="F1965" s="140" t="s">
        <v>695</v>
      </c>
      <c r="G1965" s="310" t="s">
        <v>1335</v>
      </c>
      <c r="H1965" s="113" t="s">
        <v>547</v>
      </c>
      <c r="I1965" s="129">
        <v>24</v>
      </c>
      <c r="J1965" s="129">
        <v>49256</v>
      </c>
      <c r="K1965" s="201">
        <f t="shared" si="174"/>
        <v>1182144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5"/>
        <v/>
      </c>
    </row>
    <row r="1966" spans="1:29" ht="15.75" hidden="1" customHeight="1">
      <c r="A1966" s="304" t="str">
        <f>IF(B1966&lt;&gt;"",IF(AND(B1966&gt;=_TM1,B1966&lt;=_TM2,OR(TH!L1966="1111",TH!M1966="1111")),TH!D1966,""),"")</f>
        <v/>
      </c>
      <c r="B1966" s="11">
        <f t="shared" si="172"/>
        <v>7</v>
      </c>
      <c r="C1966" s="111">
        <f t="shared" si="173"/>
        <v>42581</v>
      </c>
      <c r="D1966" s="111" t="s">
        <v>1460</v>
      </c>
      <c r="E1966" s="273">
        <v>42581</v>
      </c>
      <c r="F1966" s="140" t="s">
        <v>430</v>
      </c>
      <c r="G1966" s="310" t="s">
        <v>1335</v>
      </c>
      <c r="H1966" s="113" t="s">
        <v>547</v>
      </c>
      <c r="I1966" s="129">
        <v>24</v>
      </c>
      <c r="J1966" s="129">
        <v>49208</v>
      </c>
      <c r="K1966" s="201">
        <f t="shared" si="174"/>
        <v>1180992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5"/>
        <v/>
      </c>
      <c r="AC1966" s="198"/>
    </row>
    <row r="1967" spans="1:29" ht="15.75" hidden="1" customHeight="1">
      <c r="A1967" s="304" t="str">
        <f>IF(B1967&lt;&gt;"",IF(AND(B1967&gt;=_TM1,B1967&lt;=_TM2,OR(TH!L1967="1111",TH!M1967="1111")),TH!D1967,""),"")</f>
        <v/>
      </c>
      <c r="B1967" s="11">
        <f t="shared" si="172"/>
        <v>7</v>
      </c>
      <c r="C1967" s="111">
        <f t="shared" si="173"/>
        <v>42581</v>
      </c>
      <c r="D1967" s="111" t="s">
        <v>1460</v>
      </c>
      <c r="E1967" s="273">
        <v>42581</v>
      </c>
      <c r="F1967" s="140" t="s">
        <v>1330</v>
      </c>
      <c r="G1967" s="310" t="s">
        <v>1335</v>
      </c>
      <c r="H1967" s="113" t="s">
        <v>547</v>
      </c>
      <c r="I1967" s="129">
        <v>20</v>
      </c>
      <c r="J1967" s="129">
        <v>71982</v>
      </c>
      <c r="K1967" s="201">
        <f t="shared" si="174"/>
        <v>1439640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5"/>
        <v/>
      </c>
    </row>
    <row r="1968" spans="1:29" ht="15.75" hidden="1" customHeight="1">
      <c r="A1968" s="304" t="str">
        <f>IF(B1968&lt;&gt;"",IF(AND(B1968&gt;=_TM1,B1968&lt;=_TM2,OR(TH!L1968="1111",TH!M1968="1111")),TH!D1968,""),"")</f>
        <v/>
      </c>
      <c r="B1968" s="11">
        <f t="shared" si="172"/>
        <v>7</v>
      </c>
      <c r="C1968" s="111">
        <f t="shared" si="173"/>
        <v>42581</v>
      </c>
      <c r="D1968" s="111" t="s">
        <v>1460</v>
      </c>
      <c r="E1968" s="273">
        <v>42581</v>
      </c>
      <c r="F1968" s="140" t="s">
        <v>1331</v>
      </c>
      <c r="G1968" s="310" t="s">
        <v>1335</v>
      </c>
      <c r="H1968" s="113" t="s">
        <v>547</v>
      </c>
      <c r="I1968" s="129">
        <v>50</v>
      </c>
      <c r="J1968" s="129">
        <v>33220</v>
      </c>
      <c r="K1968" s="201">
        <f t="shared" si="174"/>
        <v>1661000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5"/>
        <v/>
      </c>
    </row>
    <row r="1969" spans="1:29" ht="15.75" hidden="1" customHeight="1">
      <c r="A1969" s="304" t="str">
        <f>IF(B1969&lt;&gt;"",IF(AND(B1969&gt;=_TM1,B1969&lt;=_TM2,OR(TH!L1969="1111",TH!M1969="1111")),TH!D1969,""),"")</f>
        <v/>
      </c>
      <c r="B1969" s="11">
        <f t="shared" si="172"/>
        <v>7</v>
      </c>
      <c r="C1969" s="111">
        <f t="shared" si="173"/>
        <v>42581</v>
      </c>
      <c r="D1969" s="111" t="s">
        <v>1460</v>
      </c>
      <c r="E1969" s="273">
        <v>42581</v>
      </c>
      <c r="F1969" s="140" t="s">
        <v>682</v>
      </c>
      <c r="G1969" s="310" t="s">
        <v>1335</v>
      </c>
      <c r="H1969" s="113" t="s">
        <v>547</v>
      </c>
      <c r="I1969" s="129">
        <v>10</v>
      </c>
      <c r="J1969" s="129">
        <v>55062</v>
      </c>
      <c r="K1969" s="201">
        <f t="shared" si="174"/>
        <v>550620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5"/>
        <v/>
      </c>
      <c r="AC1969" s="198"/>
    </row>
    <row r="1970" spans="1:29" ht="15.75" hidden="1" customHeight="1">
      <c r="A1970" s="304" t="str">
        <f>IF(B1970&lt;&gt;"",IF(AND(B1970&gt;=_TM1,B1970&lt;=_TM2,OR(TH!L1970="1111",TH!M1970="1111")),TH!D1970,""),"")</f>
        <v/>
      </c>
      <c r="B1970" s="11">
        <f t="shared" si="172"/>
        <v>7</v>
      </c>
      <c r="C1970" s="111">
        <f t="shared" si="173"/>
        <v>42581</v>
      </c>
      <c r="D1970" s="111" t="s">
        <v>1461</v>
      </c>
      <c r="E1970" s="273">
        <v>42581</v>
      </c>
      <c r="F1970" s="140" t="s">
        <v>691</v>
      </c>
      <c r="G1970" s="310" t="s">
        <v>1335</v>
      </c>
      <c r="H1970" s="113" t="s">
        <v>547</v>
      </c>
      <c r="I1970" s="129">
        <v>6</v>
      </c>
      <c r="J1970" s="129">
        <v>112728</v>
      </c>
      <c r="K1970" s="201">
        <f t="shared" si="174"/>
        <v>676368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5"/>
        <v/>
      </c>
    </row>
    <row r="1971" spans="1:29" ht="15.75" hidden="1" customHeight="1">
      <c r="A1971" s="304" t="str">
        <f>IF(B1971&lt;&gt;"",IF(AND(B1971&gt;=_TM1,B1971&lt;=_TM2,OR(TH!L1971="1111",TH!M1971="1111")),TH!D1971,""),"")</f>
        <v/>
      </c>
      <c r="B1971" s="11">
        <f t="shared" si="172"/>
        <v>7</v>
      </c>
      <c r="C1971" s="111">
        <f t="shared" si="173"/>
        <v>42581</v>
      </c>
      <c r="D1971" s="111" t="s">
        <v>1461</v>
      </c>
      <c r="E1971" s="273">
        <v>42581</v>
      </c>
      <c r="F1971" s="140" t="s">
        <v>362</v>
      </c>
      <c r="G1971" s="310" t="s">
        <v>1335</v>
      </c>
      <c r="H1971" s="113" t="s">
        <v>547</v>
      </c>
      <c r="I1971" s="129">
        <v>5</v>
      </c>
      <c r="J1971" s="129">
        <v>105525</v>
      </c>
      <c r="K1971" s="201">
        <f t="shared" si="174"/>
        <v>527625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5"/>
        <v/>
      </c>
    </row>
    <row r="1972" spans="1:29" ht="15.75" hidden="1" customHeight="1">
      <c r="A1972" s="304" t="str">
        <f>IF(B1972&lt;&gt;"",IF(AND(B1972&gt;=_TM1,B1972&lt;=_TM2,OR(TH!L1972="1111",TH!M1972="1111")),TH!D1972,""),"")</f>
        <v/>
      </c>
      <c r="B1972" s="11">
        <f t="shared" si="172"/>
        <v>7</v>
      </c>
      <c r="C1972" s="111">
        <f t="shared" si="173"/>
        <v>42581</v>
      </c>
      <c r="D1972" s="111" t="s">
        <v>1461</v>
      </c>
      <c r="E1972" s="273">
        <v>42581</v>
      </c>
      <c r="F1972" s="140" t="s">
        <v>688</v>
      </c>
      <c r="G1972" s="310" t="s">
        <v>1335</v>
      </c>
      <c r="H1972" s="113" t="s">
        <v>547</v>
      </c>
      <c r="I1972" s="129">
        <v>4</v>
      </c>
      <c r="J1972" s="129">
        <v>122795</v>
      </c>
      <c r="K1972" s="201">
        <f t="shared" si="174"/>
        <v>491180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5"/>
        <v/>
      </c>
      <c r="AC1972" s="198"/>
    </row>
    <row r="1973" spans="1:29" ht="15.75" hidden="1" customHeight="1">
      <c r="A1973" s="304" t="str">
        <f>IF(B1973&lt;&gt;"",IF(AND(B1973&gt;=_TM1,B1973&lt;=_TM2,OR(TH!L1973="1111",TH!M1973="1111")),TH!D1973,""),"")</f>
        <v/>
      </c>
      <c r="B1973" s="11">
        <f t="shared" si="172"/>
        <v>7</v>
      </c>
      <c r="C1973" s="111">
        <f t="shared" si="173"/>
        <v>42581</v>
      </c>
      <c r="D1973" s="111" t="s">
        <v>1461</v>
      </c>
      <c r="E1973" s="273">
        <v>42581</v>
      </c>
      <c r="F1973" s="140" t="s">
        <v>678</v>
      </c>
      <c r="G1973" s="310" t="s">
        <v>1335</v>
      </c>
      <c r="H1973" s="113" t="s">
        <v>547</v>
      </c>
      <c r="I1973" s="129">
        <v>12</v>
      </c>
      <c r="J1973" s="129">
        <v>44814</v>
      </c>
      <c r="K1973" s="201">
        <f t="shared" si="174"/>
        <v>537768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5"/>
        <v/>
      </c>
    </row>
    <row r="1974" spans="1:29" ht="15.75" hidden="1" customHeight="1">
      <c r="A1974" s="304" t="str">
        <f>IF(B1974&lt;&gt;"",IF(AND(B1974&gt;=_TM1,B1974&lt;=_TM2,OR(TH!L1974="1111",TH!M1974="1111")),TH!D1974,""),"")</f>
        <v/>
      </c>
      <c r="B1974" s="11">
        <f t="shared" si="172"/>
        <v>7</v>
      </c>
      <c r="C1974" s="111">
        <f t="shared" si="173"/>
        <v>42581</v>
      </c>
      <c r="D1974" s="111" t="s">
        <v>1461</v>
      </c>
      <c r="E1974" s="273">
        <v>42581</v>
      </c>
      <c r="F1974" s="140" t="s">
        <v>743</v>
      </c>
      <c r="G1974" s="310" t="s">
        <v>1335</v>
      </c>
      <c r="H1974" s="113" t="s">
        <v>547</v>
      </c>
      <c r="I1974" s="129">
        <v>12</v>
      </c>
      <c r="J1974" s="129">
        <v>34507</v>
      </c>
      <c r="K1974" s="201">
        <f t="shared" si="174"/>
        <v>414084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5"/>
        <v/>
      </c>
    </row>
    <row r="1975" spans="1:29" ht="15.75" hidden="1" customHeight="1">
      <c r="A1975" s="304" t="str">
        <f>IF(B1975&lt;&gt;"",IF(AND(B1975&gt;=_TM1,B1975&lt;=_TM2,OR(TH!L1975="1111",TH!M1975="1111")),TH!D1975,""),"")</f>
        <v/>
      </c>
      <c r="B1975" s="11">
        <f t="shared" si="172"/>
        <v>7</v>
      </c>
      <c r="C1975" s="111">
        <f t="shared" si="173"/>
        <v>42581</v>
      </c>
      <c r="D1975" s="111" t="s">
        <v>1461</v>
      </c>
      <c r="E1975" s="273">
        <v>42581</v>
      </c>
      <c r="F1975" s="140" t="s">
        <v>692</v>
      </c>
      <c r="G1975" s="310" t="s">
        <v>1335</v>
      </c>
      <c r="H1975" s="113" t="s">
        <v>547</v>
      </c>
      <c r="I1975" s="129">
        <v>3</v>
      </c>
      <c r="J1975" s="129">
        <v>186837</v>
      </c>
      <c r="K1975" s="201">
        <f t="shared" si="174"/>
        <v>560511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5"/>
        <v/>
      </c>
      <c r="AC1975" s="198"/>
    </row>
    <row r="1976" spans="1:29" ht="15.75" hidden="1" customHeight="1">
      <c r="A1976" s="304" t="str">
        <f>IF(B1976&lt;&gt;"",IF(AND(B1976&gt;=_TM1,B1976&lt;=_TM2,OR(TH!L1976="1111",TH!M1976="1111")),TH!D1976,""),"")</f>
        <v/>
      </c>
      <c r="B1976" s="11">
        <f t="shared" si="172"/>
        <v>7</v>
      </c>
      <c r="C1976" s="111">
        <f t="shared" si="173"/>
        <v>42581</v>
      </c>
      <c r="D1976" s="111" t="s">
        <v>1461</v>
      </c>
      <c r="E1976" s="273">
        <v>42581</v>
      </c>
      <c r="F1976" s="140" t="s">
        <v>1332</v>
      </c>
      <c r="G1976" s="310" t="s">
        <v>1335</v>
      </c>
      <c r="H1976" s="113" t="s">
        <v>547</v>
      </c>
      <c r="I1976" s="129">
        <v>20</v>
      </c>
      <c r="J1976" s="129">
        <v>38790</v>
      </c>
      <c r="K1976" s="201">
        <f t="shared" si="174"/>
        <v>775800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5"/>
        <v/>
      </c>
    </row>
    <row r="1977" spans="1:29" ht="15.75" hidden="1" customHeight="1">
      <c r="A1977" s="304" t="str">
        <f>IF(B1977&lt;&gt;"",IF(AND(B1977&gt;=_TM1,B1977&lt;=_TM2,OR(TH!L1977="1111",TH!M1977="1111")),TH!D1977,""),"")</f>
        <v/>
      </c>
      <c r="B1977" s="11">
        <f t="shared" si="172"/>
        <v>7</v>
      </c>
      <c r="C1977" s="111">
        <f t="shared" si="173"/>
        <v>42581</v>
      </c>
      <c r="D1977" s="111" t="s">
        <v>1461</v>
      </c>
      <c r="E1977" s="273">
        <v>42581</v>
      </c>
      <c r="F1977" s="140" t="s">
        <v>375</v>
      </c>
      <c r="G1977" s="310" t="s">
        <v>1335</v>
      </c>
      <c r="H1977" s="113" t="s">
        <v>547</v>
      </c>
      <c r="I1977" s="129">
        <v>6</v>
      </c>
      <c r="J1977" s="129">
        <v>107419</v>
      </c>
      <c r="K1977" s="201">
        <f t="shared" si="174"/>
        <v>644514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5"/>
        <v/>
      </c>
    </row>
    <row r="1978" spans="1:29" ht="15.75" hidden="1" customHeight="1">
      <c r="A1978" s="304" t="str">
        <f>IF(B1978&lt;&gt;"",IF(AND(B1978&gt;=_TM1,B1978&lt;=_TM2,OR(TH!L1978="1111",TH!M1978="1111")),TH!D1978,""),"")</f>
        <v/>
      </c>
      <c r="B1978" s="11">
        <f t="shared" si="172"/>
        <v>7</v>
      </c>
      <c r="C1978" s="111">
        <f t="shared" si="173"/>
        <v>42581</v>
      </c>
      <c r="D1978" s="111" t="s">
        <v>1461</v>
      </c>
      <c r="E1978" s="273">
        <v>42581</v>
      </c>
      <c r="F1978" s="112" t="s">
        <v>382</v>
      </c>
      <c r="G1978" s="310" t="s">
        <v>1335</v>
      </c>
      <c r="H1978" s="113" t="s">
        <v>547</v>
      </c>
      <c r="I1978" s="129">
        <v>25</v>
      </c>
      <c r="J1978" s="129">
        <v>31867</v>
      </c>
      <c r="K1978" s="201">
        <f t="shared" si="174"/>
        <v>796675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5"/>
        <v/>
      </c>
      <c r="AC1978" s="198"/>
    </row>
    <row r="1979" spans="1:29" ht="15.75" hidden="1" customHeight="1">
      <c r="A1979" s="304" t="str">
        <f>IF(B1979&lt;&gt;"",IF(AND(B1979&gt;=_TM1,B1979&lt;=_TM2,OR(TH!L1979="1111",TH!M1979="1111")),TH!D1979,""),"")</f>
        <v/>
      </c>
      <c r="B1979" s="11">
        <f t="shared" si="172"/>
        <v>7</v>
      </c>
      <c r="C1979" s="111">
        <f t="shared" si="173"/>
        <v>42581</v>
      </c>
      <c r="D1979" s="111" t="s">
        <v>1461</v>
      </c>
      <c r="E1979" s="273">
        <v>42581</v>
      </c>
      <c r="F1979" s="140" t="s">
        <v>356</v>
      </c>
      <c r="G1979" s="310" t="s">
        <v>1335</v>
      </c>
      <c r="H1979" s="113" t="s">
        <v>547</v>
      </c>
      <c r="I1979" s="129">
        <v>24</v>
      </c>
      <c r="J1979" s="129">
        <v>44609</v>
      </c>
      <c r="K1979" s="201">
        <f t="shared" si="174"/>
        <v>1070616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5"/>
        <v/>
      </c>
    </row>
    <row r="1980" spans="1:29" ht="15.75" hidden="1" customHeight="1">
      <c r="A1980" s="304" t="str">
        <f>IF(B1980&lt;&gt;"",IF(AND(B1980&gt;=_TM1,B1980&lt;=_TM2,OR(TH!L1980="1111",TH!M1980="1111")),TH!D1980,""),"")</f>
        <v/>
      </c>
      <c r="B1980" s="11">
        <f t="shared" si="172"/>
        <v>7</v>
      </c>
      <c r="C1980" s="111">
        <f t="shared" si="173"/>
        <v>42581</v>
      </c>
      <c r="D1980" s="111" t="s">
        <v>1461</v>
      </c>
      <c r="E1980" s="273">
        <v>42581</v>
      </c>
      <c r="F1980" s="140" t="s">
        <v>589</v>
      </c>
      <c r="G1980" s="310" t="s">
        <v>1335</v>
      </c>
      <c r="H1980" s="113" t="s">
        <v>547</v>
      </c>
      <c r="I1980" s="129">
        <v>6</v>
      </c>
      <c r="J1980" s="129">
        <v>84672</v>
      </c>
      <c r="K1980" s="201">
        <f t="shared" si="174"/>
        <v>508032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5"/>
        <v/>
      </c>
    </row>
    <row r="1981" spans="1:29" ht="15.75" hidden="1" customHeight="1">
      <c r="A1981" s="304" t="str">
        <f>IF(B1981&lt;&gt;"",IF(AND(B1981&gt;=_TM1,B1981&lt;=_TM2,OR(TH!L1981="1111",TH!M1981="1111")),TH!D1981,""),"")</f>
        <v/>
      </c>
      <c r="B1981" s="11">
        <f t="shared" si="172"/>
        <v>7</v>
      </c>
      <c r="C1981" s="111">
        <f t="shared" si="173"/>
        <v>42581</v>
      </c>
      <c r="D1981" s="111" t="s">
        <v>1461</v>
      </c>
      <c r="E1981" s="273">
        <v>42581</v>
      </c>
      <c r="F1981" s="140" t="s">
        <v>340</v>
      </c>
      <c r="G1981" s="310" t="s">
        <v>1335</v>
      </c>
      <c r="H1981" s="113" t="s">
        <v>547</v>
      </c>
      <c r="I1981" s="129">
        <v>4</v>
      </c>
      <c r="J1981" s="129">
        <v>62408</v>
      </c>
      <c r="K1981" s="201">
        <f t="shared" si="174"/>
        <v>249632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5"/>
        <v/>
      </c>
      <c r="AC1981" s="198"/>
    </row>
    <row r="1982" spans="1:29" ht="15.75" hidden="1" customHeight="1">
      <c r="A1982" s="304" t="str">
        <f>IF(B1982&lt;&gt;"",IF(AND(B1982&gt;=_TM1,B1982&lt;=_TM2,OR(TH!L1982="1111",TH!M1982="1111")),TH!D1982,""),"")</f>
        <v/>
      </c>
      <c r="B1982" s="11">
        <f t="shared" si="172"/>
        <v>7</v>
      </c>
      <c r="C1982" s="111">
        <f t="shared" si="173"/>
        <v>42581</v>
      </c>
      <c r="D1982" s="111" t="s">
        <v>1462</v>
      </c>
      <c r="E1982" s="273">
        <v>42581</v>
      </c>
      <c r="F1982" s="140" t="s">
        <v>342</v>
      </c>
      <c r="G1982" s="310" t="s">
        <v>1335</v>
      </c>
      <c r="H1982" s="113" t="s">
        <v>547</v>
      </c>
      <c r="I1982" s="129">
        <v>12</v>
      </c>
      <c r="J1982" s="129">
        <v>56007</v>
      </c>
      <c r="K1982" s="201">
        <f t="shared" si="174"/>
        <v>672084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5"/>
        <v/>
      </c>
    </row>
    <row r="1983" spans="1:29" ht="15.75" hidden="1" customHeight="1">
      <c r="A1983" s="304" t="str">
        <f>IF(B1983&lt;&gt;"",IF(AND(B1983&gt;=_TM1,B1983&lt;=_TM2,OR(TH!L1983="1111",TH!M1983="1111")),TH!D1983,""),"")</f>
        <v/>
      </c>
      <c r="B1983" s="11">
        <f t="shared" si="172"/>
        <v>7</v>
      </c>
      <c r="C1983" s="111">
        <f t="shared" si="173"/>
        <v>42581</v>
      </c>
      <c r="D1983" s="111" t="s">
        <v>1462</v>
      </c>
      <c r="E1983" s="273">
        <v>42581</v>
      </c>
      <c r="F1983" s="140" t="s">
        <v>341</v>
      </c>
      <c r="G1983" s="310" t="s">
        <v>1335</v>
      </c>
      <c r="H1983" s="113" t="s">
        <v>547</v>
      </c>
      <c r="I1983" s="129">
        <v>12</v>
      </c>
      <c r="J1983" s="129">
        <v>99037</v>
      </c>
      <c r="K1983" s="201">
        <f t="shared" si="174"/>
        <v>1188444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5"/>
        <v/>
      </c>
    </row>
    <row r="1984" spans="1:29" ht="15.75" hidden="1" customHeight="1">
      <c r="A1984" s="304" t="str">
        <f>IF(B1984&lt;&gt;"",IF(AND(B1984&gt;=_TM1,B1984&lt;=_TM2,OR(TH!L1984="1111",TH!M1984="1111")),TH!D1984,""),"")</f>
        <v/>
      </c>
      <c r="B1984" s="11">
        <f t="shared" si="172"/>
        <v>7</v>
      </c>
      <c r="C1984" s="111">
        <f t="shared" si="173"/>
        <v>42581</v>
      </c>
      <c r="D1984" s="111" t="s">
        <v>1462</v>
      </c>
      <c r="E1984" s="273">
        <v>42581</v>
      </c>
      <c r="F1984" s="140" t="s">
        <v>594</v>
      </c>
      <c r="G1984" s="310" t="s">
        <v>1335</v>
      </c>
      <c r="H1984" s="113" t="s">
        <v>547</v>
      </c>
      <c r="I1984" s="129">
        <v>40</v>
      </c>
      <c r="J1984" s="129">
        <v>19606</v>
      </c>
      <c r="K1984" s="201">
        <f t="shared" si="174"/>
        <v>784240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5"/>
        <v/>
      </c>
      <c r="AC1984" s="198"/>
    </row>
    <row r="1985" spans="1:30" ht="15.75" hidden="1" customHeight="1">
      <c r="A1985" s="304" t="str">
        <f>IF(B1985&lt;&gt;"",IF(AND(B1985&gt;=_TM1,B1985&lt;=_TM2,OR(TH!L1985="1111",TH!M1985="1111")),TH!D1985,""),"")</f>
        <v/>
      </c>
      <c r="B1985" s="11">
        <f t="shared" si="172"/>
        <v>7</v>
      </c>
      <c r="C1985" s="111">
        <f t="shared" si="173"/>
        <v>42581</v>
      </c>
      <c r="D1985" s="111" t="s">
        <v>1462</v>
      </c>
      <c r="E1985" s="273">
        <v>42581</v>
      </c>
      <c r="F1985" s="140" t="s">
        <v>732</v>
      </c>
      <c r="G1985" s="310" t="s">
        <v>1335</v>
      </c>
      <c r="H1985" s="113" t="s">
        <v>547</v>
      </c>
      <c r="I1985" s="129">
        <v>40</v>
      </c>
      <c r="J1985" s="129">
        <v>20295</v>
      </c>
      <c r="K1985" s="201">
        <f t="shared" si="174"/>
        <v>811800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5"/>
        <v/>
      </c>
    </row>
    <row r="1986" spans="1:30" ht="15.75" hidden="1" customHeight="1">
      <c r="A1986" s="304" t="str">
        <f>IF(B1986&lt;&gt;"",IF(AND(B1986&gt;=_TM1,B1986&lt;=_TM2,OR(TH!L1986="1111",TH!M1986="1111")),TH!D1986,""),"")</f>
        <v/>
      </c>
      <c r="B1986" s="11">
        <f t="shared" si="172"/>
        <v>7</v>
      </c>
      <c r="C1986" s="111">
        <f t="shared" si="173"/>
        <v>42581</v>
      </c>
      <c r="D1986" s="111" t="s">
        <v>1462</v>
      </c>
      <c r="E1986" s="273">
        <v>42581</v>
      </c>
      <c r="F1986" s="140" t="s">
        <v>345</v>
      </c>
      <c r="G1986" s="310" t="s">
        <v>1335</v>
      </c>
      <c r="H1986" s="113" t="s">
        <v>547</v>
      </c>
      <c r="I1986" s="129">
        <v>12</v>
      </c>
      <c r="J1986" s="129">
        <v>29566</v>
      </c>
      <c r="K1986" s="201">
        <f t="shared" si="174"/>
        <v>354792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5"/>
        <v/>
      </c>
    </row>
    <row r="1987" spans="1:30" ht="15.75" hidden="1" customHeight="1">
      <c r="A1987" s="304" t="str">
        <f>IF(B1987&lt;&gt;"",IF(AND(B1987&gt;=_TM1,B1987&lt;=_TM2,OR(TH!L1987="1111",TH!M1987="1111")),TH!D1987,""),"")</f>
        <v/>
      </c>
      <c r="B1987" s="11">
        <f t="shared" si="172"/>
        <v>7</v>
      </c>
      <c r="C1987" s="111">
        <f t="shared" si="173"/>
        <v>42581</v>
      </c>
      <c r="D1987" s="111" t="s">
        <v>1462</v>
      </c>
      <c r="E1987" s="273">
        <v>42581</v>
      </c>
      <c r="F1987" s="140" t="s">
        <v>423</v>
      </c>
      <c r="G1987" s="310" t="s">
        <v>1335</v>
      </c>
      <c r="H1987" s="113" t="s">
        <v>547</v>
      </c>
      <c r="I1987" s="129">
        <v>24</v>
      </c>
      <c r="J1987" s="129">
        <v>36391</v>
      </c>
      <c r="K1987" s="201">
        <f t="shared" si="174"/>
        <v>873384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5"/>
        <v/>
      </c>
      <c r="AC1987" s="198"/>
    </row>
    <row r="1988" spans="1:30" ht="15.75" hidden="1" customHeight="1">
      <c r="A1988" s="304" t="str">
        <f>IF(B1988&lt;&gt;"",IF(AND(B1988&gt;=_TM1,B1988&lt;=_TM2,OR(TH!L1988="1111",TH!M1988="1111")),TH!D1988,""),"")</f>
        <v/>
      </c>
      <c r="B1988" s="11">
        <f t="shared" si="172"/>
        <v>7</v>
      </c>
      <c r="C1988" s="111">
        <f t="shared" si="173"/>
        <v>42581</v>
      </c>
      <c r="D1988" s="111" t="s">
        <v>1462</v>
      </c>
      <c r="E1988" s="273">
        <v>42581</v>
      </c>
      <c r="F1988" s="140" t="s">
        <v>1333</v>
      </c>
      <c r="G1988" s="310" t="s">
        <v>1335</v>
      </c>
      <c r="H1988" s="113" t="s">
        <v>547</v>
      </c>
      <c r="I1988" s="129">
        <v>12</v>
      </c>
      <c r="J1988" s="129">
        <v>21496</v>
      </c>
      <c r="K1988" s="201">
        <f t="shared" si="174"/>
        <v>257952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5"/>
        <v/>
      </c>
    </row>
    <row r="1989" spans="1:30" ht="15.75" hidden="1" customHeight="1">
      <c r="A1989" s="304" t="str">
        <f>IF(B1989&lt;&gt;"",IF(AND(B1989&gt;=_TM1,B1989&lt;=_TM2,OR(TH!L1989="1111",TH!M1989="1111")),TH!D1989,""),"")</f>
        <v/>
      </c>
      <c r="B1989" s="11">
        <f t="shared" si="172"/>
        <v>7</v>
      </c>
      <c r="C1989" s="111">
        <f t="shared" si="173"/>
        <v>42581</v>
      </c>
      <c r="D1989" s="111" t="s">
        <v>1462</v>
      </c>
      <c r="E1989" s="273">
        <v>42581</v>
      </c>
      <c r="F1989" s="140" t="s">
        <v>433</v>
      </c>
      <c r="G1989" s="310" t="s">
        <v>1335</v>
      </c>
      <c r="H1989" s="113" t="s">
        <v>547</v>
      </c>
      <c r="I1989" s="129">
        <v>48</v>
      </c>
      <c r="J1989" s="129">
        <v>13487</v>
      </c>
      <c r="K1989" s="201">
        <f t="shared" si="174"/>
        <v>647376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si="175"/>
        <v/>
      </c>
    </row>
    <row r="1990" spans="1:30" ht="15.75" hidden="1" customHeight="1">
      <c r="A1990" s="304" t="str">
        <f>IF(B1990&lt;&gt;"",IF(AND(B1990&gt;=_TM1,B1990&lt;=_TM2,OR(TH!L1990="1111",TH!M1990="1111")),TH!D1990,""),"")</f>
        <v/>
      </c>
      <c r="B1990" s="11">
        <f t="shared" si="172"/>
        <v>7</v>
      </c>
      <c r="C1990" s="111">
        <f t="shared" si="173"/>
        <v>42581</v>
      </c>
      <c r="D1990" s="111" t="s">
        <v>1462</v>
      </c>
      <c r="E1990" s="273">
        <v>42581</v>
      </c>
      <c r="F1990" s="140" t="s">
        <v>435</v>
      </c>
      <c r="G1990" s="310" t="s">
        <v>1335</v>
      </c>
      <c r="H1990" s="113" t="s">
        <v>547</v>
      </c>
      <c r="I1990" s="129">
        <v>48</v>
      </c>
      <c r="J1990" s="129">
        <v>8397</v>
      </c>
      <c r="K1990" s="201">
        <f t="shared" ref="K1990:K1993" si="176">ROUND(I1990*J1990,0)</f>
        <v>403056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ref="AA1990:AA1996" si="177">IF(VLOOKUP(H1990,DS_131,1,0)=H1990,"","x")</f>
        <v/>
      </c>
      <c r="AC1990" s="198"/>
    </row>
    <row r="1991" spans="1:30" ht="15.75" hidden="1" customHeight="1">
      <c r="A1991" s="304" t="str">
        <f>IF(B1991&lt;&gt;"",IF(AND(B1991&gt;=_TM1,B1991&lt;=_TM2,OR(TH!L1991="1111",TH!M1991="1111")),TH!D1991,""),"")</f>
        <v/>
      </c>
      <c r="B1991" s="11">
        <f t="shared" si="172"/>
        <v>7</v>
      </c>
      <c r="C1991" s="111">
        <f t="shared" si="173"/>
        <v>42581</v>
      </c>
      <c r="D1991" s="111" t="s">
        <v>1462</v>
      </c>
      <c r="E1991" s="273">
        <v>42581</v>
      </c>
      <c r="F1991" s="140" t="s">
        <v>677</v>
      </c>
      <c r="G1991" s="310" t="s">
        <v>1335</v>
      </c>
      <c r="H1991" s="113" t="s">
        <v>547</v>
      </c>
      <c r="I1991" s="129">
        <v>18</v>
      </c>
      <c r="J1991" s="129">
        <v>11572</v>
      </c>
      <c r="K1991" s="201">
        <f t="shared" si="176"/>
        <v>208296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7"/>
        <v/>
      </c>
    </row>
    <row r="1992" spans="1:30" ht="15.75" hidden="1" customHeight="1">
      <c r="A1992" s="304" t="str">
        <f>IF(B1992&lt;&gt;"",IF(AND(B1992&gt;=_TM1,B1992&lt;=_TM2,OR(TH!L1992="1111",TH!M1992="1111")),TH!D1992,""),"")</f>
        <v/>
      </c>
      <c r="B1992" s="11">
        <f t="shared" si="172"/>
        <v>7</v>
      </c>
      <c r="C1992" s="111">
        <f t="shared" si="173"/>
        <v>42581</v>
      </c>
      <c r="D1992" s="111" t="s">
        <v>1462</v>
      </c>
      <c r="E1992" s="273">
        <v>42581</v>
      </c>
      <c r="F1992" s="140" t="s">
        <v>1334</v>
      </c>
      <c r="G1992" s="310" t="s">
        <v>1335</v>
      </c>
      <c r="H1992" s="113" t="s">
        <v>547</v>
      </c>
      <c r="I1992" s="129">
        <v>9</v>
      </c>
      <c r="J1992" s="129">
        <v>12192</v>
      </c>
      <c r="K1992" s="201">
        <f t="shared" si="176"/>
        <v>109728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7"/>
        <v/>
      </c>
    </row>
    <row r="1993" spans="1:30" ht="15.75" hidden="1" customHeight="1">
      <c r="A1993" s="304" t="str">
        <f>IF(B1993&lt;&gt;"",IF(AND(B1993&gt;=_TM1,B1993&lt;=_TM2,OR(TH!L1993="1111",TH!M1993="1111")),TH!D1993,""),"")</f>
        <v/>
      </c>
      <c r="B1993" s="11">
        <f t="shared" si="172"/>
        <v>7</v>
      </c>
      <c r="C1993" s="111">
        <f t="shared" si="173"/>
        <v>42581</v>
      </c>
      <c r="D1993" s="111" t="s">
        <v>1462</v>
      </c>
      <c r="E1993" s="273">
        <v>42581</v>
      </c>
      <c r="F1993" s="140" t="s">
        <v>409</v>
      </c>
      <c r="G1993" s="310" t="s">
        <v>1335</v>
      </c>
      <c r="H1993" s="113" t="s">
        <v>547</v>
      </c>
      <c r="I1993" s="129">
        <v>24</v>
      </c>
      <c r="J1993" s="129">
        <v>72641</v>
      </c>
      <c r="K1993" s="201">
        <f t="shared" si="176"/>
        <v>1743384</v>
      </c>
      <c r="L1993" s="114" t="s">
        <v>238</v>
      </c>
      <c r="M1993" s="114" t="s">
        <v>162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7"/>
        <v/>
      </c>
      <c r="AC1993" s="198"/>
    </row>
    <row r="1994" spans="1:30" ht="15.75" hidden="1" customHeight="1">
      <c r="A1994" s="304" t="str">
        <f>IF(B1994&lt;&gt;"",IF(AND(B1994&gt;=_TM1,B1994&lt;=_TM2,OR(TH!L1994="1111",TH!M1994="1111")),TH!D1994,""),"")</f>
        <v/>
      </c>
      <c r="B1994" s="11">
        <f t="shared" si="172"/>
        <v>7</v>
      </c>
      <c r="C1994" s="111">
        <f t="shared" si="173"/>
        <v>42581</v>
      </c>
      <c r="D1994" s="111" t="s">
        <v>1462</v>
      </c>
      <c r="E1994" s="273">
        <v>42581</v>
      </c>
      <c r="F1994" s="112" t="s">
        <v>332</v>
      </c>
      <c r="G1994" s="310" t="s">
        <v>1335</v>
      </c>
      <c r="H1994" s="113" t="s">
        <v>547</v>
      </c>
      <c r="I1994" s="129"/>
      <c r="J1994" s="129"/>
      <c r="K1994" s="201">
        <v>13052878</v>
      </c>
      <c r="L1994" s="114" t="s">
        <v>238</v>
      </c>
      <c r="M1994" s="114" t="s">
        <v>278</v>
      </c>
      <c r="N1994" s="24" t="str">
        <f>IF(AND('331-CT'!$E$7=TH!H1994,OR(L1994="331",M1994="331")),"331",IF(AND(OR(L1994="131",M1994="131"),H1994='131-CT'!$E$7),"131",""))</f>
        <v/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7"/>
        <v/>
      </c>
    </row>
    <row r="1995" spans="1:30" ht="15.75" hidden="1" customHeight="1">
      <c r="A1995" s="304" t="str">
        <f>IF(B1995&lt;&gt;"",IF(AND(B1995&gt;=_TM1,B1995&lt;=_TM2,OR(TH!L1995="1111",TH!M1995="1111")),TH!D1995,""),"")</f>
        <v/>
      </c>
      <c r="B1995" s="11">
        <f t="shared" si="172"/>
        <v>7</v>
      </c>
      <c r="C1995" s="111">
        <f t="shared" si="173"/>
        <v>42581</v>
      </c>
      <c r="D1995" s="111" t="s">
        <v>1463</v>
      </c>
      <c r="E1995" s="273">
        <v>42581</v>
      </c>
      <c r="F1995" s="15" t="s">
        <v>1320</v>
      </c>
      <c r="G1995" s="310" t="s">
        <v>1339</v>
      </c>
      <c r="H1995" s="113" t="s">
        <v>1319</v>
      </c>
      <c r="I1995" s="129">
        <v>2000</v>
      </c>
      <c r="J1995" s="129">
        <v>8500</v>
      </c>
      <c r="K1995" s="201">
        <f>ROUND(I1995*J1995,0)</f>
        <v>17000000</v>
      </c>
      <c r="L1995" s="114" t="s">
        <v>238</v>
      </c>
      <c r="M1995" s="114" t="s">
        <v>162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7"/>
        <v/>
      </c>
    </row>
    <row r="1996" spans="1:30" ht="15.75" hidden="1" customHeight="1">
      <c r="A1996" s="304" t="str">
        <f>IF(B1996&lt;&gt;"",IF(AND(B1996&gt;=_TM1,B1996&lt;=_TM2,OR(TH!L1996="1111",TH!M1996="1111")),TH!D1996,""),"")</f>
        <v/>
      </c>
      <c r="B1996" s="11">
        <f t="shared" si="172"/>
        <v>7</v>
      </c>
      <c r="C1996" s="111">
        <f t="shared" si="173"/>
        <v>42581</v>
      </c>
      <c r="D1996" s="111" t="s">
        <v>1463</v>
      </c>
      <c r="E1996" s="273">
        <v>42581</v>
      </c>
      <c r="F1996" s="112" t="s">
        <v>332</v>
      </c>
      <c r="G1996" s="310" t="s">
        <v>1339</v>
      </c>
      <c r="H1996" s="113" t="s">
        <v>1319</v>
      </c>
      <c r="I1996" s="129"/>
      <c r="J1996" s="129"/>
      <c r="K1996" s="201">
        <v>1700000</v>
      </c>
      <c r="L1996" s="114" t="s">
        <v>238</v>
      </c>
      <c r="M1996" s="114" t="s">
        <v>278</v>
      </c>
      <c r="N1996" s="24" t="str">
        <f>IF(AND('331-CT'!$E$7=TH!H1996,OR(L1996="331",M1996="331")),"331",IF(AND(OR(L1996="131",M1996="131"),H1996='131-CT'!$E$7),"131",""))</f>
        <v>131</v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03"/>
      <c r="AA1996" s="198" t="str">
        <f t="shared" si="177"/>
        <v/>
      </c>
      <c r="AC1996" s="198"/>
    </row>
    <row r="1997" spans="1:30" ht="15.75" hidden="1" customHeight="1">
      <c r="A1997" s="304" t="str">
        <f>IF(B1997&lt;&gt;"",IF(AND(B1997&gt;=_TM1,B1997&lt;=_TM2,OR(TH!L1997="1111",TH!M1997="1111")),TH!D1997,""),"")</f>
        <v/>
      </c>
      <c r="B1997" s="11">
        <f t="shared" si="172"/>
        <v>7</v>
      </c>
      <c r="C1997" s="346">
        <f t="shared" si="173"/>
        <v>42582</v>
      </c>
      <c r="D1997" s="346" t="s">
        <v>255</v>
      </c>
      <c r="E1997" s="411">
        <v>42582</v>
      </c>
      <c r="F1997" s="348" t="s">
        <v>1182</v>
      </c>
      <c r="G1997" s="375">
        <f>K1997</f>
        <v>11000000</v>
      </c>
      <c r="H1997" s="350"/>
      <c r="I1997" s="351"/>
      <c r="J1997" s="351"/>
      <c r="K1997" s="352">
        <v>11000000</v>
      </c>
      <c r="L1997" s="376" t="s">
        <v>81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hidden="1" customHeight="1">
      <c r="A1998" s="304" t="str">
        <f>IF(B1998&lt;&gt;"",IF(AND(B1998&gt;=_TM1,B1998&lt;=_TM2,OR(TH!L1998="1111",TH!M1998="1111")),TH!D1998,""),"")</f>
        <v/>
      </c>
      <c r="B1998" s="11">
        <f t="shared" si="172"/>
        <v>7</v>
      </c>
      <c r="C1998" s="346">
        <f t="shared" si="173"/>
        <v>42582</v>
      </c>
      <c r="D1998" s="346" t="s">
        <v>255</v>
      </c>
      <c r="E1998" s="411">
        <v>42582</v>
      </c>
      <c r="F1998" s="348" t="s">
        <v>1183</v>
      </c>
      <c r="G1998" s="375">
        <f>K1998</f>
        <v>3500000</v>
      </c>
      <c r="H1998" s="350"/>
      <c r="I1998" s="351"/>
      <c r="J1998" s="351"/>
      <c r="K1998" s="352">
        <v>3500000</v>
      </c>
      <c r="L1998" s="376" t="s">
        <v>81</v>
      </c>
      <c r="M1998" s="376" t="s">
        <v>240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/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hidden="1" customHeight="1">
      <c r="A1999" s="304" t="str">
        <f>IF(B1999&lt;&gt;"",IF(AND(B1999&gt;=_TM1,B1999&lt;=_TM2,OR(TH!L1999="1111",TH!M1999="1111")),TH!D1999,""),"")</f>
        <v>C12</v>
      </c>
      <c r="B1999" s="11">
        <f t="shared" si="172"/>
        <v>7</v>
      </c>
      <c r="C1999" s="346">
        <f t="shared" si="173"/>
        <v>42582</v>
      </c>
      <c r="D1999" s="347" t="s">
        <v>2124</v>
      </c>
      <c r="E1999" s="411">
        <v>42582</v>
      </c>
      <c r="F1999" s="348" t="s">
        <v>1209</v>
      </c>
      <c r="G1999" s="375"/>
      <c r="H1999" s="4" t="s">
        <v>706</v>
      </c>
      <c r="I1999" s="351"/>
      <c r="J1999" s="351"/>
      <c r="K1999" s="352">
        <v>12977500</v>
      </c>
      <c r="L1999" s="376" t="s">
        <v>240</v>
      </c>
      <c r="M1999" s="376" t="s">
        <v>45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>x</v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hidden="1" customHeight="1">
      <c r="A2000" s="304" t="str">
        <f>IF(B2000&lt;&gt;"",IF(AND(B2000&gt;=_TM1,B2000&lt;=_TM2,OR(TH!L2000="1111",TH!M2000="1111")),TH!D2000,""),"")</f>
        <v/>
      </c>
      <c r="B2000" s="11">
        <f t="shared" si="172"/>
        <v>7</v>
      </c>
      <c r="C2000" s="346">
        <f t="shared" si="173"/>
        <v>42582</v>
      </c>
      <c r="D2000" s="346" t="s">
        <v>255</v>
      </c>
      <c r="E2000" s="411">
        <v>42582</v>
      </c>
      <c r="F2000" s="348" t="s">
        <v>1186</v>
      </c>
      <c r="G2000" s="375" t="s">
        <v>1187</v>
      </c>
      <c r="H2000" s="350"/>
      <c r="I2000" s="351"/>
      <c r="J2000" s="351"/>
      <c r="K2000" s="352">
        <f>ROUND(G1997*$G2000,0)</f>
        <v>880000</v>
      </c>
      <c r="L2000" s="378" t="s">
        <v>240</v>
      </c>
      <c r="M2000" s="378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hidden="1" customHeight="1">
      <c r="A2001" s="304" t="str">
        <f>IF(B2001&lt;&gt;"",IF(AND(B2001&gt;=_TM1,B2001&lt;=_TM2,OR(TH!L2001="1111",TH!M2001="1111")),TH!D2001,""),"")</f>
        <v/>
      </c>
      <c r="B2001" s="11">
        <f t="shared" si="172"/>
        <v>7</v>
      </c>
      <c r="C2001" s="346">
        <f t="shared" si="173"/>
        <v>42582</v>
      </c>
      <c r="D2001" s="346" t="s">
        <v>255</v>
      </c>
      <c r="E2001" s="411">
        <v>42582</v>
      </c>
      <c r="F2001" s="348" t="s">
        <v>1197</v>
      </c>
      <c r="G2001" s="375"/>
      <c r="H2001" s="350"/>
      <c r="I2001" s="351"/>
      <c r="J2001" s="351"/>
      <c r="K2001" s="352">
        <f>ROUND(G2000*G1998,0)</f>
        <v>280000</v>
      </c>
      <c r="L2001" s="376" t="s">
        <v>240</v>
      </c>
      <c r="M2001" s="379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hidden="1" customHeight="1">
      <c r="A2002" s="304" t="str">
        <f>IF(B2002&lt;&gt;"",IF(AND(B2002&gt;=_TM1,B2002&lt;=_TM2,OR(TH!L2002="1111",TH!M2002="1111")),TH!D2002,""),"")</f>
        <v/>
      </c>
      <c r="B2002" s="11">
        <f t="shared" si="172"/>
        <v>7</v>
      </c>
      <c r="C2002" s="346">
        <f t="shared" si="173"/>
        <v>42582</v>
      </c>
      <c r="D2002" s="347" t="s">
        <v>255</v>
      </c>
      <c r="E2002" s="411">
        <v>42582</v>
      </c>
      <c r="F2002" s="348" t="s">
        <v>1188</v>
      </c>
      <c r="G2002" s="375" t="s">
        <v>1189</v>
      </c>
      <c r="H2002" s="4"/>
      <c r="I2002" s="351"/>
      <c r="J2002" s="351"/>
      <c r="K2002" s="352">
        <f>ROUND(G1997*$G2002,0)</f>
        <v>1980000</v>
      </c>
      <c r="L2002" s="378" t="s">
        <v>239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hidden="1" customHeight="1">
      <c r="A2003" s="304" t="str">
        <f>IF(B2003&lt;&gt;"",IF(AND(B2003&gt;=_TM1,B2003&lt;=_TM2,OR(TH!L2003="1111",TH!M2003="1111")),TH!D2003,""),"")</f>
        <v/>
      </c>
      <c r="B2003" s="11">
        <f t="shared" si="172"/>
        <v>7</v>
      </c>
      <c r="C2003" s="346">
        <f t="shared" si="173"/>
        <v>42582</v>
      </c>
      <c r="D2003" s="346" t="s">
        <v>255</v>
      </c>
      <c r="E2003" s="411">
        <v>42582</v>
      </c>
      <c r="F2003" s="348" t="s">
        <v>1198</v>
      </c>
      <c r="G2003" s="375"/>
      <c r="H2003" s="350"/>
      <c r="I2003" s="351"/>
      <c r="J2003" s="351"/>
      <c r="K2003" s="352">
        <f>ROUND(G1998*$G2002,0)</f>
        <v>630000</v>
      </c>
      <c r="L2003" s="376" t="s">
        <v>81</v>
      </c>
      <c r="M2003" s="378" t="s">
        <v>961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hidden="1" customHeight="1">
      <c r="A2004" s="304" t="str">
        <f>IF(B2004&lt;&gt;"",IF(AND(B2004&gt;=_TM1,B2004&lt;=_TM2,OR(TH!L2004="1111",TH!M2004="1111")),TH!D2004,""),"")</f>
        <v/>
      </c>
      <c r="B2004" s="11">
        <f t="shared" si="172"/>
        <v>7</v>
      </c>
      <c r="C2004" s="346">
        <f t="shared" si="173"/>
        <v>42582</v>
      </c>
      <c r="D2004" s="346" t="s">
        <v>255</v>
      </c>
      <c r="E2004" s="411">
        <v>42582</v>
      </c>
      <c r="F2004" s="348" t="s">
        <v>1190</v>
      </c>
      <c r="G2004" s="375" t="s">
        <v>1191</v>
      </c>
      <c r="H2004" s="350"/>
      <c r="I2004" s="351"/>
      <c r="J2004" s="351"/>
      <c r="K2004" s="352">
        <f>G1997*$G2004</f>
        <v>165000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hidden="1" customHeight="1">
      <c r="A2005" s="304" t="str">
        <f>IF(B2005&lt;&gt;"",IF(AND(B2005&gt;=_TM1,B2005&lt;=_TM2,OR(TH!L2005="1111",TH!M2005="1111")),TH!D2005,""),"")</f>
        <v/>
      </c>
      <c r="B2005" s="11">
        <f t="shared" si="172"/>
        <v>7</v>
      </c>
      <c r="C2005" s="346">
        <f t="shared" si="173"/>
        <v>42582</v>
      </c>
      <c r="D2005" s="347" t="s">
        <v>255</v>
      </c>
      <c r="E2005" s="411">
        <v>42582</v>
      </c>
      <c r="F2005" s="348" t="s">
        <v>1199</v>
      </c>
      <c r="G2005" s="375"/>
      <c r="H2005" s="4"/>
      <c r="I2005" s="351"/>
      <c r="J2005" s="351"/>
      <c r="K2005" s="352">
        <f>G1998*$G2004</f>
        <v>52500</v>
      </c>
      <c r="L2005" s="378" t="s">
        <v>240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hidden="1" customHeight="1">
      <c r="A2006" s="304" t="str">
        <f>IF(B2006&lt;&gt;"",IF(AND(B2006&gt;=_TM1,B2006&lt;=_TM2,OR(TH!L2006="1111",TH!M2006="1111")),TH!D2006,""),"")</f>
        <v/>
      </c>
      <c r="B2006" s="11">
        <f t="shared" si="172"/>
        <v>7</v>
      </c>
      <c r="C2006" s="346">
        <f t="shared" si="173"/>
        <v>42582</v>
      </c>
      <c r="D2006" s="346" t="s">
        <v>255</v>
      </c>
      <c r="E2006" s="411">
        <v>42582</v>
      </c>
      <c r="F2006" s="348" t="s">
        <v>1192</v>
      </c>
      <c r="G2006" s="375" t="s">
        <v>1193</v>
      </c>
      <c r="H2006" s="350"/>
      <c r="I2006" s="351"/>
      <c r="J2006" s="351"/>
      <c r="K2006" s="352">
        <f>G1997*$G2006</f>
        <v>330000</v>
      </c>
      <c r="L2006" s="378" t="s">
        <v>239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hidden="1" customHeight="1">
      <c r="A2007" s="304" t="str">
        <f>IF(B2007&lt;&gt;"",IF(AND(B2007&gt;=_TM1,B2007&lt;=_TM2,OR(TH!L2007="1111",TH!M2007="1111")),TH!D2007,""),"")</f>
        <v/>
      </c>
      <c r="B2007" s="11">
        <f t="shared" si="172"/>
        <v>7</v>
      </c>
      <c r="C2007" s="346">
        <f t="shared" si="173"/>
        <v>42582</v>
      </c>
      <c r="D2007" s="346" t="s">
        <v>255</v>
      </c>
      <c r="E2007" s="411">
        <v>42582</v>
      </c>
      <c r="F2007" s="348" t="s">
        <v>1200</v>
      </c>
      <c r="G2007" s="375"/>
      <c r="H2007" s="350"/>
      <c r="I2007" s="351"/>
      <c r="J2007" s="351"/>
      <c r="K2007" s="352">
        <f>G1998*$G2006</f>
        <v>105000</v>
      </c>
      <c r="L2007" s="376" t="s">
        <v>81</v>
      </c>
      <c r="M2007" s="378" t="s">
        <v>960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hidden="1" customHeight="1">
      <c r="A2008" s="304" t="str">
        <f>IF(B2008&lt;&gt;"",IF(AND(B2008&gt;=_TM1,B2008&lt;=_TM2,OR(TH!L2008="1111",TH!M2008="1111")),TH!D2008,""),"")</f>
        <v/>
      </c>
      <c r="B2008" s="11">
        <f t="shared" si="172"/>
        <v>7</v>
      </c>
      <c r="C2008" s="346">
        <f t="shared" si="173"/>
        <v>42582</v>
      </c>
      <c r="D2008" s="347" t="s">
        <v>255</v>
      </c>
      <c r="E2008" s="411">
        <v>42582</v>
      </c>
      <c r="F2008" s="348" t="s">
        <v>1194</v>
      </c>
      <c r="G2008" s="375" t="s">
        <v>1195</v>
      </c>
      <c r="H2008" s="4"/>
      <c r="I2008" s="351"/>
      <c r="J2008" s="351"/>
      <c r="K2008" s="352">
        <f>G1997*$G2008</f>
        <v>110000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hidden="1" customHeight="1">
      <c r="A2009" s="304" t="str">
        <f>IF(B2009&lt;&gt;"",IF(AND(B2009&gt;=_TM1,B2009&lt;=_TM2,OR(TH!L2009="1111",TH!M2009="1111")),TH!D2009,""),"")</f>
        <v/>
      </c>
      <c r="B2009" s="11">
        <f t="shared" si="172"/>
        <v>7</v>
      </c>
      <c r="C2009" s="346">
        <f t="shared" si="173"/>
        <v>42582</v>
      </c>
      <c r="D2009" s="346" t="s">
        <v>255</v>
      </c>
      <c r="E2009" s="411">
        <v>42582</v>
      </c>
      <c r="F2009" s="348" t="s">
        <v>1201</v>
      </c>
      <c r="G2009" s="375"/>
      <c r="H2009" s="350"/>
      <c r="I2009" s="351"/>
      <c r="J2009" s="351"/>
      <c r="K2009" s="352">
        <f>G1998*$G2008</f>
        <v>35000</v>
      </c>
      <c r="L2009" s="378" t="s">
        <v>240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hidden="1" customHeight="1">
      <c r="A2010" s="304" t="str">
        <f>IF(B2010&lt;&gt;"",IF(AND(B2010&gt;=_TM1,B2010&lt;=_TM2,OR(TH!L2010="1111",TH!M2010="1111")),TH!D2010,""),"")</f>
        <v/>
      </c>
      <c r="B2010" s="11">
        <f t="shared" si="172"/>
        <v>7</v>
      </c>
      <c r="C2010" s="346">
        <f t="shared" si="173"/>
        <v>42582</v>
      </c>
      <c r="D2010" s="346" t="s">
        <v>255</v>
      </c>
      <c r="E2010" s="411">
        <v>42582</v>
      </c>
      <c r="F2010" s="348" t="s">
        <v>1196</v>
      </c>
      <c r="G2010" s="375" t="s">
        <v>1195</v>
      </c>
      <c r="H2010" s="350"/>
      <c r="I2010" s="351"/>
      <c r="J2010" s="351"/>
      <c r="K2010" s="352">
        <f>K2008</f>
        <v>110000</v>
      </c>
      <c r="L2010" s="378" t="s">
        <v>239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hidden="1" customHeight="1">
      <c r="A2011" s="304" t="str">
        <f>IF(B2011&lt;&gt;"",IF(AND(B2011&gt;=_TM1,B2011&lt;=_TM2,OR(TH!L2011="1111",TH!M2011="1111")),TH!D2011,""),"")</f>
        <v/>
      </c>
      <c r="B2011" s="11">
        <f t="shared" si="172"/>
        <v>7</v>
      </c>
      <c r="C2011" s="346">
        <f t="shared" si="173"/>
        <v>42582</v>
      </c>
      <c r="D2011" s="347" t="s">
        <v>255</v>
      </c>
      <c r="E2011" s="411">
        <v>42582</v>
      </c>
      <c r="F2011" s="348" t="s">
        <v>1202</v>
      </c>
      <c r="G2011" s="375"/>
      <c r="H2011" s="4"/>
      <c r="I2011" s="351"/>
      <c r="J2011" s="351"/>
      <c r="K2011" s="352">
        <f>K2009</f>
        <v>35000</v>
      </c>
      <c r="L2011" s="376" t="s">
        <v>81</v>
      </c>
      <c r="M2011" s="378" t="s">
        <v>964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hidden="1" customHeight="1">
      <c r="A2012" s="304" t="str">
        <f>IF(B2012&lt;&gt;"",IF(AND(B2012&gt;=_TM1,B2012&lt;=_TM2,OR(TH!L2012="1111",TH!M2012="1111")),TH!D2012,""),"")</f>
        <v/>
      </c>
      <c r="B2012" s="11">
        <f t="shared" ref="B2012:B2075" si="178">IF(C2012&lt;&gt;"",MONTH(C2012),"")</f>
        <v>7</v>
      </c>
      <c r="C2012" s="346">
        <f t="shared" ref="C2012:C2075" si="179">E2012</f>
        <v>42582</v>
      </c>
      <c r="D2012" s="347" t="s">
        <v>255</v>
      </c>
      <c r="E2012" s="411">
        <v>42582</v>
      </c>
      <c r="F2012" s="348" t="s">
        <v>1206</v>
      </c>
      <c r="G2012" s="375"/>
      <c r="H2012" s="4"/>
      <c r="I2012" s="351"/>
      <c r="J2012" s="351"/>
      <c r="K2012" s="352">
        <v>12149</v>
      </c>
      <c r="L2012" s="378" t="s">
        <v>85</v>
      </c>
      <c r="M2012" s="378" t="s">
        <v>961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/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77"/>
      <c r="AA2012" s="198"/>
      <c r="AD2012" s="198"/>
    </row>
    <row r="2013" spans="1:30" ht="15.75" hidden="1" customHeight="1">
      <c r="A2013" s="304" t="str">
        <f>IF(B2013&lt;&gt;"",IF(AND(B2013&gt;=_TM1,B2013&lt;=_TM2,OR(TH!L2013="1111",TH!M2013="1111")),TH!D2013,""),"")</f>
        <v>C13</v>
      </c>
      <c r="B2013" s="11">
        <f t="shared" si="178"/>
        <v>7</v>
      </c>
      <c r="C2013" s="111">
        <f t="shared" si="179"/>
        <v>42582</v>
      </c>
      <c r="D2013" s="12" t="s">
        <v>2125</v>
      </c>
      <c r="E2013" s="264">
        <v>42582</v>
      </c>
      <c r="F2013" s="15" t="s">
        <v>470</v>
      </c>
      <c r="G2013" s="313" t="s">
        <v>1237</v>
      </c>
      <c r="H2013" s="302" t="s">
        <v>472</v>
      </c>
      <c r="I2013" s="129"/>
      <c r="J2013" s="129"/>
      <c r="K2013" s="201">
        <f>1121730+30298</f>
        <v>1152028</v>
      </c>
      <c r="L2013" s="202" t="s">
        <v>239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hidden="1" customHeight="1">
      <c r="A2014" s="304" t="str">
        <f>IF(B2014&lt;&gt;"",IF(AND(B2014&gt;=_TM1,B2014&lt;=_TM2,OR(TH!L2014="1111",TH!M2014="1111")),TH!D2014,""),"")</f>
        <v>C13</v>
      </c>
      <c r="B2014" s="11">
        <f t="shared" si="178"/>
        <v>7</v>
      </c>
      <c r="C2014" s="111">
        <f t="shared" si="179"/>
        <v>42582</v>
      </c>
      <c r="D2014" s="12" t="s">
        <v>2125</v>
      </c>
      <c r="E2014" s="264">
        <v>42582</v>
      </c>
      <c r="F2014" s="15" t="s">
        <v>471</v>
      </c>
      <c r="G2014" s="313" t="s">
        <v>1237</v>
      </c>
      <c r="H2014" s="302" t="s">
        <v>472</v>
      </c>
      <c r="I2014" s="129"/>
      <c r="J2014" s="129"/>
      <c r="K2014" s="201">
        <f>112170+1515</f>
        <v>113685</v>
      </c>
      <c r="L2014" s="14" t="s">
        <v>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hidden="1" customHeight="1">
      <c r="A2015" s="304" t="str">
        <f>IF(B2015&lt;&gt;"",IF(AND(B2015&gt;=_TM1,B2015&lt;=_TM2,OR(TH!L2015="1111",TH!M2015="1111")),TH!D2015,""),"")</f>
        <v>C14</v>
      </c>
      <c r="B2015" s="11">
        <f t="shared" si="178"/>
        <v>8</v>
      </c>
      <c r="C2015" s="111">
        <f t="shared" si="179"/>
        <v>42583</v>
      </c>
      <c r="D2015" s="12" t="s">
        <v>2127</v>
      </c>
      <c r="E2015" s="264">
        <v>42583</v>
      </c>
      <c r="F2015" s="15" t="s">
        <v>470</v>
      </c>
      <c r="G2015" s="310" t="s">
        <v>1228</v>
      </c>
      <c r="H2015" s="4" t="s">
        <v>1227</v>
      </c>
      <c r="I2015" s="129"/>
      <c r="J2015" s="129"/>
      <c r="K2015" s="201">
        <v>4328182</v>
      </c>
      <c r="L2015" s="202" t="s">
        <v>239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hidden="1" customHeight="1">
      <c r="A2016" s="304" t="str">
        <f>IF(B2016&lt;&gt;"",IF(AND(B2016&gt;=_TM1,B2016&lt;=_TM2,OR(TH!L2016="1111",TH!M2016="1111")),TH!D2016,""),"")</f>
        <v>C14</v>
      </c>
      <c r="B2016" s="11">
        <f t="shared" si="178"/>
        <v>8</v>
      </c>
      <c r="C2016" s="111">
        <f t="shared" si="179"/>
        <v>42583</v>
      </c>
      <c r="D2016" s="12" t="s">
        <v>2127</v>
      </c>
      <c r="E2016" s="264">
        <v>42583</v>
      </c>
      <c r="F2016" s="15" t="s">
        <v>471</v>
      </c>
      <c r="G2016" s="310" t="s">
        <v>1228</v>
      </c>
      <c r="H2016" s="4" t="s">
        <v>1227</v>
      </c>
      <c r="I2016" s="129"/>
      <c r="J2016" s="129"/>
      <c r="K2016" s="201">
        <v>432818</v>
      </c>
      <c r="L2016" s="114" t="s">
        <v>9</v>
      </c>
      <c r="M2016" s="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</row>
    <row r="2017" spans="1:29" ht="15.75" hidden="1" customHeight="1">
      <c r="A2017" s="304" t="str">
        <f>IF(B2017&lt;&gt;"",IF(AND(B2017&gt;=_TM1,B2017&lt;=_TM2,OR(TH!L2017="1111",TH!M2017="1111")),TH!D2017,""),"")</f>
        <v>C15</v>
      </c>
      <c r="B2017" s="11">
        <f t="shared" si="178"/>
        <v>8</v>
      </c>
      <c r="C2017" s="111">
        <f t="shared" si="179"/>
        <v>42583</v>
      </c>
      <c r="D2017" s="12" t="s">
        <v>2131</v>
      </c>
      <c r="E2017" s="273">
        <v>42583</v>
      </c>
      <c r="F2017" s="112" t="s">
        <v>2008</v>
      </c>
      <c r="G2017" s="310" t="s">
        <v>1573</v>
      </c>
      <c r="H2017" s="113" t="s">
        <v>467</v>
      </c>
      <c r="I2017" s="129"/>
      <c r="J2017" s="129"/>
      <c r="K2017" s="201">
        <f>172727+90606</f>
        <v>263333</v>
      </c>
      <c r="L2017" s="114" t="s">
        <v>81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hidden="1" customHeight="1">
      <c r="A2018" s="304" t="str">
        <f>IF(B2018&lt;&gt;"",IF(AND(B2018&gt;=_TM1,B2018&lt;=_TM2,OR(TH!L2018="1111",TH!M2018="1111")),TH!D2018,""),"")</f>
        <v>C15</v>
      </c>
      <c r="B2018" s="11">
        <f t="shared" si="178"/>
        <v>8</v>
      </c>
      <c r="C2018" s="111">
        <f t="shared" si="179"/>
        <v>42583</v>
      </c>
      <c r="D2018" s="12" t="s">
        <v>2131</v>
      </c>
      <c r="E2018" s="273">
        <v>42583</v>
      </c>
      <c r="F2018" s="112" t="s">
        <v>969</v>
      </c>
      <c r="G2018" s="310" t="s">
        <v>1573</v>
      </c>
      <c r="H2018" s="113" t="s">
        <v>467</v>
      </c>
      <c r="I2018" s="129"/>
      <c r="J2018" s="129"/>
      <c r="K2018" s="201">
        <f>17273+9061</f>
        <v>26334</v>
      </c>
      <c r="L2018" s="14" t="s">
        <v>9</v>
      </c>
      <c r="M2018" s="114" t="s">
        <v>45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>x</v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>
        <v>3</v>
      </c>
      <c r="AA2018" s="198"/>
    </row>
    <row r="2019" spans="1:29" ht="15.75" hidden="1" customHeight="1">
      <c r="A2019" s="304" t="str">
        <f>IF(B2019&lt;&gt;"",IF(AND(B2019&gt;=_TM1,B2019&lt;=_TM2,OR(TH!L2019="1111",TH!M2019="1111")),TH!D2019,""),"")</f>
        <v/>
      </c>
      <c r="B2019" s="11">
        <f t="shared" si="178"/>
        <v>8</v>
      </c>
      <c r="C2019" s="111">
        <f t="shared" si="179"/>
        <v>42584</v>
      </c>
      <c r="D2019" s="111" t="s">
        <v>1464</v>
      </c>
      <c r="E2019" s="273">
        <v>42584</v>
      </c>
      <c r="F2019" s="140" t="s">
        <v>1340</v>
      </c>
      <c r="G2019" s="310" t="s">
        <v>1352</v>
      </c>
      <c r="H2019" s="113" t="s">
        <v>921</v>
      </c>
      <c r="I2019" s="129">
        <v>200</v>
      </c>
      <c r="J2019" s="129">
        <v>6950</v>
      </c>
      <c r="K2019" s="201">
        <f>ROUND(I2019*J2019,0)</f>
        <v>1390000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hidden="1" customHeight="1">
      <c r="A2020" s="304" t="str">
        <f>IF(B2020&lt;&gt;"",IF(AND(B2020&gt;=_TM1,B2020&lt;=_TM2,OR(TH!L2020="1111",TH!M2020="1111")),TH!D2020,""),"")</f>
        <v/>
      </c>
      <c r="B2020" s="11">
        <f t="shared" si="178"/>
        <v>8</v>
      </c>
      <c r="C2020" s="111">
        <f t="shared" si="179"/>
        <v>42584</v>
      </c>
      <c r="D2020" s="111" t="s">
        <v>1464</v>
      </c>
      <c r="E2020" s="273">
        <v>42584</v>
      </c>
      <c r="F2020" s="140" t="s">
        <v>1341</v>
      </c>
      <c r="G2020" s="310" t="s">
        <v>1352</v>
      </c>
      <c r="H2020" s="113" t="s">
        <v>921</v>
      </c>
      <c r="I2020" s="129">
        <v>300</v>
      </c>
      <c r="J2020" s="129">
        <v>7300</v>
      </c>
      <c r="K2020" s="201">
        <f>ROUND(I2020*J2020,0)</f>
        <v>2190000</v>
      </c>
      <c r="L2020" s="114" t="s">
        <v>238</v>
      </c>
      <c r="M2020" s="114" t="s">
        <v>162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</row>
    <row r="2021" spans="1:29" ht="15.75" hidden="1" customHeight="1">
      <c r="A2021" s="304" t="str">
        <f>IF(B2021&lt;&gt;"",IF(AND(B2021&gt;=_TM1,B2021&lt;=_TM2,OR(TH!L2021="1111",TH!M2021="1111")),TH!D2021,""),"")</f>
        <v/>
      </c>
      <c r="B2021" s="11">
        <f t="shared" si="178"/>
        <v>8</v>
      </c>
      <c r="C2021" s="111">
        <f t="shared" si="179"/>
        <v>42584</v>
      </c>
      <c r="D2021" s="111" t="s">
        <v>1464</v>
      </c>
      <c r="E2021" s="273">
        <v>42584</v>
      </c>
      <c r="F2021" s="112" t="s">
        <v>332</v>
      </c>
      <c r="G2021" s="310" t="s">
        <v>1352</v>
      </c>
      <c r="H2021" s="113" t="s">
        <v>921</v>
      </c>
      <c r="I2021" s="129"/>
      <c r="J2021" s="129"/>
      <c r="K2021" s="201">
        <v>358000</v>
      </c>
      <c r="L2021" s="114" t="s">
        <v>238</v>
      </c>
      <c r="M2021" s="114" t="s">
        <v>278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/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hidden="1" customHeight="1">
      <c r="A2022" s="304" t="str">
        <f>IF(B2022&lt;&gt;"",IF(AND(B2022&gt;=_TM1,B2022&lt;=_TM2,OR(TH!L2022="1111",TH!M2022="1111")),TH!D2022,""),"")</f>
        <v>T13</v>
      </c>
      <c r="B2022" s="11">
        <f t="shared" si="178"/>
        <v>8</v>
      </c>
      <c r="C2022" s="111">
        <f t="shared" si="179"/>
        <v>42584</v>
      </c>
      <c r="D2022" s="111" t="s">
        <v>2126</v>
      </c>
      <c r="E2022" s="273">
        <v>42584</v>
      </c>
      <c r="F2022" s="112" t="s">
        <v>708</v>
      </c>
      <c r="G2022" s="310" t="s">
        <v>2103</v>
      </c>
      <c r="H2022" s="113" t="s">
        <v>921</v>
      </c>
      <c r="I2022" s="129"/>
      <c r="J2022" s="129"/>
      <c r="K2022" s="201">
        <v>5467000</v>
      </c>
      <c r="L2022" s="114" t="s">
        <v>45</v>
      </c>
      <c r="M2022" s="114" t="s">
        <v>238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>x</v>
      </c>
      <c r="Q2022" s="24" t="str">
        <f>IF(AND($M2022=$O$7,$B2022&lt;'111'!$N$11),"x","")</f>
        <v/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  <c r="AA2022" s="198" t="str">
        <f>IF(VLOOKUP(H2022,DS_131,1,0)=H2022,"","x")</f>
        <v/>
      </c>
      <c r="AC2022" s="198"/>
    </row>
    <row r="2023" spans="1:29" ht="15.75" hidden="1" customHeight="1">
      <c r="A2023" s="304" t="str">
        <f>IF(B2023&lt;&gt;"",IF(AND(B2023&gt;=_TM1,B2023&lt;=_TM2,OR(TH!L2023="1111",TH!M2023="1111")),TH!D2023,""),"")</f>
        <v>C16</v>
      </c>
      <c r="B2023" s="11">
        <f t="shared" si="178"/>
        <v>8</v>
      </c>
      <c r="C2023" s="111">
        <f t="shared" si="179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362650000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hidden="1" customHeight="1">
      <c r="A2024" s="304" t="str">
        <f>IF(B2024&lt;&gt;"",IF(AND(B2024&gt;=_TM1,B2024&lt;=_TM2,OR(TH!L2024="1111",TH!M2024="1111")),TH!D2024,""),"")</f>
        <v>C16</v>
      </c>
      <c r="B2024" s="11">
        <f t="shared" si="178"/>
        <v>8</v>
      </c>
      <c r="C2024" s="111">
        <f t="shared" si="179"/>
        <v>42585</v>
      </c>
      <c r="D2024" s="12" t="s">
        <v>2133</v>
      </c>
      <c r="E2024" s="273">
        <v>42585</v>
      </c>
      <c r="F2024" s="112" t="s">
        <v>707</v>
      </c>
      <c r="G2024" s="310" t="s">
        <v>705</v>
      </c>
      <c r="H2024" s="113" t="s">
        <v>706</v>
      </c>
      <c r="I2024" s="129"/>
      <c r="J2024" s="129"/>
      <c r="K2024" s="201">
        <v>100000</v>
      </c>
      <c r="L2024" s="114" t="s">
        <v>24</v>
      </c>
      <c r="M2024" s="114" t="s">
        <v>45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>x</v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hidden="1" customHeight="1">
      <c r="A2025" s="304" t="str">
        <f>IF(B2025&lt;&gt;"",IF(AND(B2025&gt;=_TM1,B2025&lt;=_TM2,OR(TH!L2025="1111",TH!M2025="1111")),TH!D2025,""),"")</f>
        <v/>
      </c>
      <c r="B2025" s="11">
        <f t="shared" si="178"/>
        <v>8</v>
      </c>
      <c r="C2025" s="111">
        <f t="shared" si="179"/>
        <v>42585</v>
      </c>
      <c r="D2025" s="12" t="s">
        <v>711</v>
      </c>
      <c r="E2025" s="273">
        <v>42585</v>
      </c>
      <c r="F2025" s="274" t="s">
        <v>713</v>
      </c>
      <c r="G2025" s="310" t="s">
        <v>705</v>
      </c>
      <c r="H2025" s="113" t="s">
        <v>316</v>
      </c>
      <c r="I2025" s="129"/>
      <c r="J2025" s="129"/>
      <c r="K2025" s="201">
        <v>362633598</v>
      </c>
      <c r="L2025" s="114" t="s">
        <v>8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/>
    </row>
    <row r="2026" spans="1:29" ht="15.75" hidden="1" customHeight="1">
      <c r="A2026" s="304" t="str">
        <f>IF(B2026&lt;&gt;"",IF(AND(B2026&gt;=_TM1,B2026&lt;=_TM2,OR(TH!L2026="1111",TH!M2026="1111")),TH!D2026,""),"")</f>
        <v/>
      </c>
      <c r="B2026" s="11">
        <f t="shared" si="178"/>
        <v>8</v>
      </c>
      <c r="C2026" s="111">
        <f t="shared" si="179"/>
        <v>42585</v>
      </c>
      <c r="D2026" s="12" t="s">
        <v>711</v>
      </c>
      <c r="E2026" s="273">
        <v>42585</v>
      </c>
      <c r="F2026" s="274" t="s">
        <v>1215</v>
      </c>
      <c r="G2026" s="310" t="s">
        <v>705</v>
      </c>
      <c r="H2026" s="113"/>
      <c r="I2026" s="129"/>
      <c r="J2026" s="129"/>
      <c r="K2026" s="201">
        <v>128805</v>
      </c>
      <c r="L2026" s="114" t="s">
        <v>81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hidden="1" customHeight="1">
      <c r="A2027" s="304" t="str">
        <f>IF(B2027&lt;&gt;"",IF(AND(B2027&gt;=_TM1,B2027&lt;=_TM2,OR(TH!L2027="1111",TH!M2027="1111")),TH!D2027,""),"")</f>
        <v/>
      </c>
      <c r="B2027" s="11">
        <f t="shared" si="178"/>
        <v>8</v>
      </c>
      <c r="C2027" s="111">
        <f t="shared" si="179"/>
        <v>42585</v>
      </c>
      <c r="D2027" s="12" t="s">
        <v>711</v>
      </c>
      <c r="E2027" s="273">
        <v>42585</v>
      </c>
      <c r="F2027" s="110" t="s">
        <v>1216</v>
      </c>
      <c r="G2027" s="310" t="s">
        <v>705</v>
      </c>
      <c r="H2027" s="113"/>
      <c r="I2027" s="129"/>
      <c r="J2027" s="129"/>
      <c r="K2027" s="201">
        <v>12881</v>
      </c>
      <c r="L2027" s="114" t="s">
        <v>9</v>
      </c>
      <c r="M2027" s="114" t="s">
        <v>24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/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>
        <v>3</v>
      </c>
    </row>
    <row r="2028" spans="1:29" ht="15.75" hidden="1" customHeight="1">
      <c r="A2028" s="304" t="str">
        <f>IF(B2028&lt;&gt;"",IF(AND(B2028&gt;=_TM1,B2028&lt;=_TM2,OR(TH!L2028="1111",TH!M2028="1111")),TH!D2028,""),"")</f>
        <v>C17</v>
      </c>
      <c r="B2028" s="11">
        <f t="shared" si="178"/>
        <v>8</v>
      </c>
      <c r="C2028" s="111">
        <f t="shared" si="179"/>
        <v>42586</v>
      </c>
      <c r="D2028" s="12" t="s">
        <v>2134</v>
      </c>
      <c r="E2028" s="273">
        <v>42586</v>
      </c>
      <c r="F2028" s="112" t="s">
        <v>707</v>
      </c>
      <c r="G2028" s="310" t="s">
        <v>705</v>
      </c>
      <c r="H2028" s="113" t="s">
        <v>706</v>
      </c>
      <c r="I2028" s="129"/>
      <c r="J2028" s="129"/>
      <c r="K2028" s="201">
        <v>7100000</v>
      </c>
      <c r="L2028" s="114" t="s">
        <v>24</v>
      </c>
      <c r="M2028" s="114" t="s">
        <v>45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>x</v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hidden="1" customHeight="1">
      <c r="A2029" s="304" t="str">
        <f>IF(B2029&lt;&gt;"",IF(AND(B2029&gt;=_TM1,B2029&lt;=_TM2,OR(TH!L2029="1111",TH!M2029="1111")),TH!D2029,""),"")</f>
        <v/>
      </c>
      <c r="B2029" s="11">
        <f t="shared" si="178"/>
        <v>8</v>
      </c>
      <c r="C2029" s="111">
        <f t="shared" si="179"/>
        <v>42586</v>
      </c>
      <c r="D2029" s="12" t="s">
        <v>711</v>
      </c>
      <c r="E2029" s="273">
        <v>42586</v>
      </c>
      <c r="F2029" s="274" t="s">
        <v>713</v>
      </c>
      <c r="G2029" s="310" t="s">
        <v>705</v>
      </c>
      <c r="H2029" s="113" t="s">
        <v>306</v>
      </c>
      <c r="I2029" s="129"/>
      <c r="J2029" s="129"/>
      <c r="K2029" s="201">
        <v>7065267</v>
      </c>
      <c r="L2029" s="114" t="s">
        <v>8</v>
      </c>
      <c r="M2029" s="114" t="s">
        <v>24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hidden="1" customHeight="1">
      <c r="A2030" s="304" t="str">
        <f>IF(B2030&lt;&gt;"",IF(AND(B2030&gt;=_TM1,B2030&lt;=_TM2,OR(TH!L2030="1111",TH!M2030="1111")),TH!D2030,""),"")</f>
        <v/>
      </c>
      <c r="B2030" s="11">
        <f t="shared" si="178"/>
        <v>8</v>
      </c>
      <c r="C2030" s="111">
        <f t="shared" si="179"/>
        <v>42587</v>
      </c>
      <c r="D2030" s="12" t="s">
        <v>704</v>
      </c>
      <c r="E2030" s="273">
        <v>42587</v>
      </c>
      <c r="F2030" s="112" t="s">
        <v>708</v>
      </c>
      <c r="G2030" s="310" t="s">
        <v>705</v>
      </c>
      <c r="H2030" s="113" t="s">
        <v>505</v>
      </c>
      <c r="I2030" s="129"/>
      <c r="J2030" s="129"/>
      <c r="K2030" s="201">
        <v>3371500</v>
      </c>
      <c r="L2030" s="114" t="s">
        <v>24</v>
      </c>
      <c r="M2030" s="114" t="s">
        <v>238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/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hidden="1" customHeight="1">
      <c r="A2031" s="304" t="str">
        <f>IF(B2031&lt;&gt;"",IF(AND(B2031&gt;=_TM1,B2031&lt;=_TM2,OR(TH!L2031="1111",TH!M2031="1111")),TH!D2031,""),"")</f>
        <v>T14</v>
      </c>
      <c r="B2031" s="11">
        <f t="shared" si="178"/>
        <v>8</v>
      </c>
      <c r="C2031" s="111">
        <f t="shared" si="179"/>
        <v>42587</v>
      </c>
      <c r="D2031" s="12" t="s">
        <v>2128</v>
      </c>
      <c r="E2031" s="273">
        <v>42587</v>
      </c>
      <c r="F2031" s="110" t="s">
        <v>1219</v>
      </c>
      <c r="G2031" s="310" t="s">
        <v>705</v>
      </c>
      <c r="H2031" s="113" t="s">
        <v>706</v>
      </c>
      <c r="I2031" s="129"/>
      <c r="J2031" s="129"/>
      <c r="K2031" s="201">
        <v>3350000</v>
      </c>
      <c r="L2031" s="114" t="s">
        <v>45</v>
      </c>
      <c r="M2031" s="114" t="s">
        <v>24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>x</v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/>
    </row>
    <row r="2032" spans="1:29" ht="15.75" hidden="1" customHeight="1">
      <c r="A2032" s="304" t="str">
        <f>IF(B2032&lt;&gt;"",IF(AND(B2032&gt;=_TM1,B2032&lt;=_TM2,OR(TH!L2032="1111",TH!M2032="1111")),TH!D2032,""),"")</f>
        <v/>
      </c>
      <c r="B2032" s="11">
        <f t="shared" si="178"/>
        <v>8</v>
      </c>
      <c r="C2032" s="111">
        <f t="shared" si="179"/>
        <v>42587</v>
      </c>
      <c r="D2032" s="12" t="s">
        <v>1504</v>
      </c>
      <c r="E2032" s="264">
        <v>42587</v>
      </c>
      <c r="F2032" s="325" t="s">
        <v>1361</v>
      </c>
      <c r="G2032" s="313" t="s">
        <v>1345</v>
      </c>
      <c r="H2032" s="113" t="s">
        <v>316</v>
      </c>
      <c r="I2032" s="129">
        <v>172</v>
      </c>
      <c r="J2032" s="129">
        <v>9200</v>
      </c>
      <c r="K2032" s="201">
        <f t="shared" ref="K2032:K2048" si="180">ROUND(I2032*J2032,0)</f>
        <v>1582400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7" ht="15.75" hidden="1" customHeight="1">
      <c r="A2033" s="304" t="str">
        <f>IF(B2033&lt;&gt;"",IF(AND(B2033&gt;=_TM1,B2033&lt;=_TM2,OR(TH!L2033="1111",TH!M2033="1111")),TH!D2033,""),"")</f>
        <v/>
      </c>
      <c r="B2033" s="11">
        <f t="shared" si="178"/>
        <v>8</v>
      </c>
      <c r="C2033" s="111">
        <f t="shared" si="179"/>
        <v>42587</v>
      </c>
      <c r="D2033" s="12" t="s">
        <v>1504</v>
      </c>
      <c r="E2033" s="264">
        <v>42587</v>
      </c>
      <c r="F2033" s="15" t="s">
        <v>1362</v>
      </c>
      <c r="G2033" s="313" t="s">
        <v>1345</v>
      </c>
      <c r="H2033" s="113" t="s">
        <v>316</v>
      </c>
      <c r="I2033" s="129">
        <v>172</v>
      </c>
      <c r="J2033" s="129">
        <v>5400</v>
      </c>
      <c r="K2033" s="201">
        <f t="shared" si="180"/>
        <v>928800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7" ht="15.75" hidden="1" customHeight="1">
      <c r="A2034" s="304" t="str">
        <f>IF(B2034&lt;&gt;"",IF(AND(B2034&gt;=_TM1,B2034&lt;=_TM2,OR(TH!L2034="1111",TH!M2034="1111")),TH!D2034,""),"")</f>
        <v/>
      </c>
      <c r="B2034" s="11">
        <f t="shared" si="178"/>
        <v>8</v>
      </c>
      <c r="C2034" s="111">
        <f t="shared" si="179"/>
        <v>42587</v>
      </c>
      <c r="D2034" s="12" t="s">
        <v>1504</v>
      </c>
      <c r="E2034" s="264">
        <v>42587</v>
      </c>
      <c r="F2034" s="15" t="s">
        <v>1363</v>
      </c>
      <c r="G2034" s="313" t="s">
        <v>1345</v>
      </c>
      <c r="H2034" s="113" t="s">
        <v>316</v>
      </c>
      <c r="I2034" s="129">
        <v>172</v>
      </c>
      <c r="J2034" s="129">
        <v>8000</v>
      </c>
      <c r="K2034" s="201">
        <f t="shared" si="180"/>
        <v>1376000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7" ht="15.75" hidden="1" customHeight="1">
      <c r="A2035" s="304" t="str">
        <f>IF(B2035&lt;&gt;"",IF(AND(B2035&gt;=_TM1,B2035&lt;=_TM2,OR(TH!L2035="1111",TH!M2035="1111")),TH!D2035,""),"")</f>
        <v/>
      </c>
      <c r="B2035" s="11">
        <f t="shared" si="178"/>
        <v>8</v>
      </c>
      <c r="C2035" s="111">
        <f t="shared" si="179"/>
        <v>42587</v>
      </c>
      <c r="D2035" s="12" t="s">
        <v>1504</v>
      </c>
      <c r="E2035" s="264">
        <v>42587</v>
      </c>
      <c r="F2035" s="15" t="s">
        <v>1364</v>
      </c>
      <c r="G2035" s="313" t="s">
        <v>1345</v>
      </c>
      <c r="H2035" s="113" t="s">
        <v>316</v>
      </c>
      <c r="I2035" s="129">
        <v>172</v>
      </c>
      <c r="J2035" s="129">
        <v>6200</v>
      </c>
      <c r="K2035" s="201">
        <f t="shared" si="180"/>
        <v>1066400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7" ht="15.75" hidden="1" customHeight="1">
      <c r="A2036" s="304" t="str">
        <f>IF(B2036&lt;&gt;"",IF(AND(B2036&gt;=_TM1,B2036&lt;=_TM2,OR(TH!L2036="1111",TH!M2036="1111")),TH!D2036,""),"")</f>
        <v/>
      </c>
      <c r="B2036" s="11">
        <f t="shared" si="178"/>
        <v>8</v>
      </c>
      <c r="C2036" s="111">
        <f t="shared" si="179"/>
        <v>42587</v>
      </c>
      <c r="D2036" s="12" t="s">
        <v>1504</v>
      </c>
      <c r="E2036" s="264">
        <v>42587</v>
      </c>
      <c r="F2036" s="15" t="s">
        <v>1365</v>
      </c>
      <c r="G2036" s="313" t="s">
        <v>1345</v>
      </c>
      <c r="H2036" s="113" t="s">
        <v>316</v>
      </c>
      <c r="I2036" s="129">
        <v>200</v>
      </c>
      <c r="J2036" s="129">
        <v>7900</v>
      </c>
      <c r="K2036" s="201">
        <f t="shared" si="180"/>
        <v>1580000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7" ht="15.75" hidden="1" customHeight="1">
      <c r="A2037" s="304" t="str">
        <f>IF(B2037&lt;&gt;"",IF(AND(B2037&gt;=_TM1,B2037&lt;=_TM2,OR(TH!L2037="1111",TH!M2037="1111")),TH!D2037,""),"")</f>
        <v/>
      </c>
      <c r="B2037" s="11">
        <f t="shared" si="178"/>
        <v>8</v>
      </c>
      <c r="C2037" s="111">
        <f t="shared" si="179"/>
        <v>42587</v>
      </c>
      <c r="D2037" s="12" t="s">
        <v>1504</v>
      </c>
      <c r="E2037" s="264">
        <v>42587</v>
      </c>
      <c r="F2037" s="15" t="s">
        <v>1366</v>
      </c>
      <c r="G2037" s="313" t="s">
        <v>1345</v>
      </c>
      <c r="H2037" s="113" t="s">
        <v>316</v>
      </c>
      <c r="I2037" s="129">
        <v>200</v>
      </c>
      <c r="J2037" s="129">
        <v>5600</v>
      </c>
      <c r="K2037" s="201">
        <f t="shared" si="180"/>
        <v>1120000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7" ht="15.75" hidden="1" customHeight="1">
      <c r="A2038" s="304" t="str">
        <f>IF(B2038&lt;&gt;"",IF(AND(B2038&gt;=_TM1,B2038&lt;=_TM2,OR(TH!L2038="1111",TH!M2038="1111")),TH!D2038,""),"")</f>
        <v/>
      </c>
      <c r="B2038" s="11">
        <f t="shared" si="178"/>
        <v>8</v>
      </c>
      <c r="C2038" s="111">
        <f t="shared" si="179"/>
        <v>42587</v>
      </c>
      <c r="D2038" s="12" t="s">
        <v>1504</v>
      </c>
      <c r="E2038" s="264">
        <v>42587</v>
      </c>
      <c r="F2038" s="15" t="s">
        <v>1369</v>
      </c>
      <c r="G2038" s="313" t="s">
        <v>1345</v>
      </c>
      <c r="H2038" s="113" t="s">
        <v>316</v>
      </c>
      <c r="I2038" s="129">
        <v>172</v>
      </c>
      <c r="J2038" s="129">
        <v>10300</v>
      </c>
      <c r="K2038" s="201">
        <f t="shared" si="180"/>
        <v>1771600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7" ht="15.75" hidden="1" customHeight="1">
      <c r="A2039" s="304" t="str">
        <f>IF(B2039&lt;&gt;"",IF(AND(B2039&gt;=_TM1,B2039&lt;=_TM2,OR(TH!L2039="1111",TH!M2039="1111")),TH!D2039,""),"")</f>
        <v/>
      </c>
      <c r="B2039" s="11">
        <f t="shared" si="178"/>
        <v>8</v>
      </c>
      <c r="C2039" s="111">
        <f t="shared" si="179"/>
        <v>42587</v>
      </c>
      <c r="D2039" s="12" t="s">
        <v>1504</v>
      </c>
      <c r="E2039" s="264">
        <v>42587</v>
      </c>
      <c r="F2039" s="15" t="s">
        <v>1370</v>
      </c>
      <c r="G2039" s="313" t="s">
        <v>1345</v>
      </c>
      <c r="H2039" s="113" t="s">
        <v>316</v>
      </c>
      <c r="I2039" s="129">
        <v>172</v>
      </c>
      <c r="J2039" s="129">
        <v>12500</v>
      </c>
      <c r="K2039" s="201">
        <f t="shared" si="180"/>
        <v>2150000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7" ht="15.75" hidden="1" customHeight="1">
      <c r="A2040" s="304" t="str">
        <f>IF(B2040&lt;&gt;"",IF(AND(B2040&gt;=_TM1,B2040&lt;=_TM2,OR(TH!L2040="1111",TH!M2040="1111")),TH!D2040,""),"")</f>
        <v/>
      </c>
      <c r="B2040" s="11">
        <f t="shared" si="178"/>
        <v>8</v>
      </c>
      <c r="C2040" s="111">
        <f t="shared" si="179"/>
        <v>42587</v>
      </c>
      <c r="D2040" s="12" t="s">
        <v>1504</v>
      </c>
      <c r="E2040" s="264">
        <v>42587</v>
      </c>
      <c r="F2040" s="15" t="s">
        <v>1372</v>
      </c>
      <c r="G2040" s="313" t="s">
        <v>1345</v>
      </c>
      <c r="H2040" s="113" t="s">
        <v>316</v>
      </c>
      <c r="I2040" s="129">
        <v>172</v>
      </c>
      <c r="J2040" s="129">
        <v>5800</v>
      </c>
      <c r="K2040" s="201">
        <f t="shared" si="180"/>
        <v>997600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7" ht="15.75" hidden="1" customHeight="1">
      <c r="A2041" s="304" t="str">
        <f>IF(B2041&lt;&gt;"",IF(AND(B2041&gt;=_TM1,B2041&lt;=_TM2,OR(TH!L2041="1111",TH!M2041="1111")),TH!D2041,""),"")</f>
        <v/>
      </c>
      <c r="B2041" s="11">
        <f t="shared" si="178"/>
        <v>8</v>
      </c>
      <c r="C2041" s="111">
        <f t="shared" si="179"/>
        <v>42587</v>
      </c>
      <c r="D2041" s="12" t="s">
        <v>1504</v>
      </c>
      <c r="E2041" s="264">
        <v>42587</v>
      </c>
      <c r="F2041" s="15" t="s">
        <v>1371</v>
      </c>
      <c r="G2041" s="313" t="s">
        <v>1345</v>
      </c>
      <c r="H2041" s="113" t="s">
        <v>316</v>
      </c>
      <c r="I2041" s="129">
        <v>172</v>
      </c>
      <c r="J2041" s="129">
        <v>10250</v>
      </c>
      <c r="K2041" s="201">
        <f t="shared" si="180"/>
        <v>1763000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7" ht="15.75" hidden="1" customHeight="1">
      <c r="A2042" s="304" t="str">
        <f>IF(B2042&lt;&gt;"",IF(AND(B2042&gt;=_TM1,B2042&lt;=_TM2,OR(TH!L2042="1111",TH!M2042="1111")),TH!D2042,""),"")</f>
        <v/>
      </c>
      <c r="B2042" s="11">
        <f t="shared" si="178"/>
        <v>8</v>
      </c>
      <c r="C2042" s="111">
        <f t="shared" si="179"/>
        <v>42587</v>
      </c>
      <c r="D2042" s="12" t="s">
        <v>1504</v>
      </c>
      <c r="E2042" s="264">
        <v>42587</v>
      </c>
      <c r="F2042" s="15" t="s">
        <v>1373</v>
      </c>
      <c r="G2042" s="313" t="s">
        <v>1345</v>
      </c>
      <c r="H2042" s="113" t="s">
        <v>316</v>
      </c>
      <c r="I2042" s="129">
        <v>172</v>
      </c>
      <c r="J2042" s="129">
        <v>11150</v>
      </c>
      <c r="K2042" s="201">
        <f t="shared" si="180"/>
        <v>1917800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7" ht="15.75" hidden="1" customHeight="1">
      <c r="A2043" s="304" t="str">
        <f>IF(B2043&lt;&gt;"",IF(AND(B2043&gt;=_TM1,B2043&lt;=_TM2,OR(TH!L2043="1111",TH!M2043="1111")),TH!D2043,""),"")</f>
        <v/>
      </c>
      <c r="B2043" s="11">
        <f t="shared" si="178"/>
        <v>8</v>
      </c>
      <c r="C2043" s="111">
        <f t="shared" si="179"/>
        <v>42587</v>
      </c>
      <c r="D2043" s="12" t="s">
        <v>1504</v>
      </c>
      <c r="E2043" s="264">
        <v>42587</v>
      </c>
      <c r="F2043" s="15" t="s">
        <v>1374</v>
      </c>
      <c r="G2043" s="313" t="s">
        <v>1345</v>
      </c>
      <c r="H2043" s="113" t="s">
        <v>316</v>
      </c>
      <c r="I2043" s="129">
        <v>172</v>
      </c>
      <c r="J2043" s="129">
        <v>6700</v>
      </c>
      <c r="K2043" s="201">
        <f t="shared" si="180"/>
        <v>1152400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7" ht="15.75" hidden="1" customHeight="1">
      <c r="A2044" s="304" t="str">
        <f>IF(B2044&lt;&gt;"",IF(AND(B2044&gt;=_TM1,B2044&lt;=_TM2,OR(TH!L2044="1111",TH!M2044="1111")),TH!D2044,""),"")</f>
        <v/>
      </c>
      <c r="B2044" s="11">
        <f t="shared" si="178"/>
        <v>8</v>
      </c>
      <c r="C2044" s="111">
        <f t="shared" si="179"/>
        <v>42587</v>
      </c>
      <c r="D2044" s="12" t="s">
        <v>1505</v>
      </c>
      <c r="E2044" s="264">
        <v>42587</v>
      </c>
      <c r="F2044" s="15" t="s">
        <v>1375</v>
      </c>
      <c r="G2044" s="313" t="s">
        <v>1345</v>
      </c>
      <c r="H2044" s="113" t="s">
        <v>316</v>
      </c>
      <c r="I2044" s="129">
        <v>200</v>
      </c>
      <c r="J2044" s="129">
        <v>9350</v>
      </c>
      <c r="K2044" s="201">
        <f t="shared" si="180"/>
        <v>1870000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7" ht="15.75" hidden="1" customHeight="1">
      <c r="A2045" s="304" t="str">
        <f>IF(B2045&lt;&gt;"",IF(AND(B2045&gt;=_TM1,B2045&lt;=_TM2,OR(TH!L2045="1111",TH!M2045="1111")),TH!D2045,""),"")</f>
        <v/>
      </c>
      <c r="B2045" s="11">
        <f t="shared" si="178"/>
        <v>8</v>
      </c>
      <c r="C2045" s="111">
        <f t="shared" si="179"/>
        <v>42587</v>
      </c>
      <c r="D2045" s="12" t="s">
        <v>1505</v>
      </c>
      <c r="E2045" s="264">
        <v>42587</v>
      </c>
      <c r="F2045" s="15" t="s">
        <v>1376</v>
      </c>
      <c r="G2045" s="313" t="s">
        <v>1345</v>
      </c>
      <c r="H2045" s="113" t="s">
        <v>316</v>
      </c>
      <c r="I2045" s="129">
        <v>200</v>
      </c>
      <c r="J2045" s="129">
        <v>11080</v>
      </c>
      <c r="K2045" s="201">
        <f t="shared" si="180"/>
        <v>2216000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7" ht="15.75" hidden="1" customHeight="1">
      <c r="A2046" s="304" t="str">
        <f>IF(B2046&lt;&gt;"",IF(AND(B2046&gt;=_TM1,B2046&lt;=_TM2,OR(TH!L2046="1111",TH!M2046="1111")),TH!D2046,""),"")</f>
        <v/>
      </c>
      <c r="B2046" s="11">
        <f t="shared" si="178"/>
        <v>8</v>
      </c>
      <c r="C2046" s="111">
        <f t="shared" si="179"/>
        <v>42587</v>
      </c>
      <c r="D2046" s="12" t="s">
        <v>1505</v>
      </c>
      <c r="E2046" s="264">
        <v>42587</v>
      </c>
      <c r="F2046" s="15" t="s">
        <v>1377</v>
      </c>
      <c r="G2046" s="313" t="s">
        <v>1345</v>
      </c>
      <c r="H2046" s="113" t="s">
        <v>316</v>
      </c>
      <c r="I2046" s="129">
        <v>200</v>
      </c>
      <c r="J2046" s="129">
        <v>6145</v>
      </c>
      <c r="K2046" s="201">
        <f t="shared" si="180"/>
        <v>1229000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7" ht="15.75" hidden="1" customHeight="1">
      <c r="A2047" s="304" t="str">
        <f>IF(B2047&lt;&gt;"",IF(AND(B2047&gt;=_TM1,B2047&lt;=_TM2,OR(TH!L2047="1111",TH!M2047="1111")),TH!D2047,""),"")</f>
        <v/>
      </c>
      <c r="B2047" s="11">
        <f t="shared" si="178"/>
        <v>8</v>
      </c>
      <c r="C2047" s="111">
        <f t="shared" si="179"/>
        <v>42587</v>
      </c>
      <c r="D2047" s="12" t="s">
        <v>1505</v>
      </c>
      <c r="E2047" s="264">
        <v>42587</v>
      </c>
      <c r="F2047" s="15" t="s">
        <v>681</v>
      </c>
      <c r="G2047" s="313" t="s">
        <v>1345</v>
      </c>
      <c r="H2047" s="113" t="s">
        <v>316</v>
      </c>
      <c r="I2047" s="129">
        <v>975</v>
      </c>
      <c r="J2047" s="129">
        <v>24828</v>
      </c>
      <c r="K2047" s="201">
        <f t="shared" si="180"/>
        <v>24207300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7" ht="15.75" hidden="1" customHeight="1">
      <c r="A2048" s="304" t="str">
        <f>IF(B2048&lt;&gt;"",IF(AND(B2048&gt;=_TM1,B2048&lt;=_TM2,OR(TH!L2048="1111",TH!M2048="1111")),TH!D2048,""),"")</f>
        <v/>
      </c>
      <c r="B2048" s="11">
        <f t="shared" si="178"/>
        <v>8</v>
      </c>
      <c r="C2048" s="111">
        <f t="shared" si="179"/>
        <v>42587</v>
      </c>
      <c r="D2048" s="12" t="s">
        <v>1505</v>
      </c>
      <c r="E2048" s="264">
        <v>42587</v>
      </c>
      <c r="F2048" s="140" t="s">
        <v>1411</v>
      </c>
      <c r="G2048" s="313" t="s">
        <v>1345</v>
      </c>
      <c r="H2048" s="113" t="s">
        <v>316</v>
      </c>
      <c r="I2048" s="129">
        <v>3</v>
      </c>
      <c r="J2048" s="129">
        <v>50556.6</v>
      </c>
      <c r="K2048" s="201">
        <f t="shared" si="180"/>
        <v>151670</v>
      </c>
      <c r="L2048" s="202" t="s">
        <v>726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 t="str">
        <f>IF(VLOOKUP(F2048,NXT!$B$12:$B$973,1,0)=F2048,"","x")</f>
        <v/>
      </c>
    </row>
    <row r="2049" spans="1:29" ht="15.75" hidden="1" customHeight="1">
      <c r="A2049" s="304" t="str">
        <f>IF(B2049&lt;&gt;"",IF(AND(B2049&gt;=_TM1,B2049&lt;=_TM2,OR(TH!L2049="1111",TH!M2049="1111")),TH!D2049,""),"")</f>
        <v/>
      </c>
      <c r="B2049" s="11">
        <f t="shared" si="178"/>
        <v>8</v>
      </c>
      <c r="C2049" s="111">
        <f t="shared" si="179"/>
        <v>42587</v>
      </c>
      <c r="D2049" s="12" t="s">
        <v>1505</v>
      </c>
      <c r="E2049" s="264">
        <v>42587</v>
      </c>
      <c r="F2049" s="15" t="s">
        <v>332</v>
      </c>
      <c r="G2049" s="313" t="s">
        <v>1345</v>
      </c>
      <c r="H2049" s="113" t="s">
        <v>316</v>
      </c>
      <c r="I2049" s="129"/>
      <c r="J2049" s="129"/>
      <c r="K2049" s="201">
        <v>4707997</v>
      </c>
      <c r="L2049" s="14" t="s">
        <v>9</v>
      </c>
      <c r="M2049" s="202" t="s">
        <v>8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>
        <v>3</v>
      </c>
      <c r="AA2049" s="198"/>
      <c r="AB2049" s="380"/>
      <c r="AC2049" s="380"/>
    </row>
    <row r="2050" spans="1:29" ht="15.75" hidden="1" customHeight="1">
      <c r="A2050" s="304" t="str">
        <f>IF(B2050&lt;&gt;"",IF(AND(B2050&gt;=_TM1,B2050&lt;=_TM2,OR(TH!L2050="1111",TH!M2050="1111")),TH!D2050,""),"")</f>
        <v/>
      </c>
      <c r="B2050" s="11">
        <f t="shared" si="178"/>
        <v>8</v>
      </c>
      <c r="C2050" s="111">
        <f t="shared" si="179"/>
        <v>42587</v>
      </c>
      <c r="D2050" s="111" t="s">
        <v>1465</v>
      </c>
      <c r="E2050" s="273">
        <v>42587</v>
      </c>
      <c r="F2050" s="140" t="s">
        <v>1344</v>
      </c>
      <c r="G2050" s="310" t="s">
        <v>1353</v>
      </c>
      <c r="H2050" s="113" t="s">
        <v>505</v>
      </c>
      <c r="I2050" s="129">
        <v>200</v>
      </c>
      <c r="J2050" s="129">
        <v>12825</v>
      </c>
      <c r="K2050" s="201">
        <f>ROUND(I2050*J2050,0)</f>
        <v>2565000</v>
      </c>
      <c r="L2050" s="114" t="s">
        <v>238</v>
      </c>
      <c r="M2050" s="114" t="s">
        <v>162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hidden="1" customHeight="1">
      <c r="A2051" s="304" t="str">
        <f>IF(B2051&lt;&gt;"",IF(AND(B2051&gt;=_TM1,B2051&lt;=_TM2,OR(TH!L2051="1111",TH!M2051="1111")),TH!D2051,""),"")</f>
        <v/>
      </c>
      <c r="B2051" s="11">
        <f t="shared" si="178"/>
        <v>8</v>
      </c>
      <c r="C2051" s="111">
        <f t="shared" si="179"/>
        <v>42587</v>
      </c>
      <c r="D2051" s="111" t="s">
        <v>255</v>
      </c>
      <c r="E2051" s="273">
        <v>42587</v>
      </c>
      <c r="F2051" s="140" t="s">
        <v>490</v>
      </c>
      <c r="G2051" s="310" t="s">
        <v>1353</v>
      </c>
      <c r="H2051" s="113" t="s">
        <v>505</v>
      </c>
      <c r="I2051" s="129"/>
      <c r="J2051" s="129"/>
      <c r="K2051" s="201">
        <v>500000</v>
      </c>
      <c r="L2051" s="114" t="s">
        <v>238</v>
      </c>
      <c r="M2051" s="114" t="s">
        <v>492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hidden="1" customHeight="1">
      <c r="A2052" s="304" t="str">
        <f>IF(B2052&lt;&gt;"",IF(AND(B2052&gt;=_TM1,B2052&lt;=_TM2,OR(TH!L2052="1111",TH!M2052="1111")),TH!D2052,""),"")</f>
        <v/>
      </c>
      <c r="B2052" s="11">
        <f t="shared" si="178"/>
        <v>8</v>
      </c>
      <c r="C2052" s="111">
        <f t="shared" si="179"/>
        <v>42587</v>
      </c>
      <c r="D2052" s="111" t="s">
        <v>1465</v>
      </c>
      <c r="E2052" s="273">
        <v>42587</v>
      </c>
      <c r="F2052" s="112" t="s">
        <v>332</v>
      </c>
      <c r="G2052" s="310" t="s">
        <v>1353</v>
      </c>
      <c r="H2052" s="113" t="s">
        <v>505</v>
      </c>
      <c r="I2052" s="129"/>
      <c r="J2052" s="129"/>
      <c r="K2052" s="201">
        <v>306500</v>
      </c>
      <c r="L2052" s="114" t="s">
        <v>238</v>
      </c>
      <c r="M2052" s="114" t="s">
        <v>278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/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/>
      <c r="AA2052" s="198" t="str">
        <f>IF(VLOOKUP(H2052,DS_131,1,0)=H2052,"","x")</f>
        <v/>
      </c>
    </row>
    <row r="2053" spans="1:29" ht="15.75" hidden="1" customHeight="1">
      <c r="A2053" s="304" t="str">
        <f>IF(B2053&lt;&gt;"",IF(AND(B2053&gt;=_TM1,B2053&lt;=_TM2,OR(TH!L2053="1111",TH!M2053="1111")),TH!D2053,""),"")</f>
        <v>C18</v>
      </c>
      <c r="B2053" s="11">
        <f t="shared" si="178"/>
        <v>8</v>
      </c>
      <c r="C2053" s="111">
        <f t="shared" si="179"/>
        <v>42588</v>
      </c>
      <c r="D2053" s="111" t="s">
        <v>2137</v>
      </c>
      <c r="E2053" s="273">
        <v>42588</v>
      </c>
      <c r="F2053" s="112" t="s">
        <v>1583</v>
      </c>
      <c r="G2053" s="310" t="s">
        <v>1589</v>
      </c>
      <c r="H2053" s="113" t="s">
        <v>464</v>
      </c>
      <c r="I2053" s="129"/>
      <c r="J2053" s="129"/>
      <c r="K2053" s="13">
        <f>214894+271363+401735</f>
        <v>887992</v>
      </c>
      <c r="L2053" s="114" t="s">
        <v>239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hidden="1" customHeight="1">
      <c r="A2054" s="304" t="str">
        <f>IF(B2054&lt;&gt;"",IF(AND(B2054&gt;=_TM1,B2054&lt;=_TM2,OR(TH!L2054="1111",TH!M2054="1111")),TH!D2054,""),"")</f>
        <v>C18</v>
      </c>
      <c r="B2054" s="11">
        <f t="shared" si="178"/>
        <v>8</v>
      </c>
      <c r="C2054" s="111">
        <f t="shared" si="179"/>
        <v>42588</v>
      </c>
      <c r="D2054" s="111" t="s">
        <v>2137</v>
      </c>
      <c r="E2054" s="273">
        <v>42588</v>
      </c>
      <c r="F2054" s="112" t="s">
        <v>1578</v>
      </c>
      <c r="G2054" s="310" t="s">
        <v>1589</v>
      </c>
      <c r="H2054" s="113" t="s">
        <v>464</v>
      </c>
      <c r="I2054" s="129"/>
      <c r="J2054" s="129"/>
      <c r="K2054" s="13">
        <f>21489+27136+40174</f>
        <v>88799</v>
      </c>
      <c r="L2054" s="14" t="s">
        <v>9</v>
      </c>
      <c r="M2054" s="202" t="s">
        <v>45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>x</v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/>
    </row>
    <row r="2055" spans="1:29" ht="15.75" hidden="1" customHeight="1">
      <c r="A2055" s="304" t="str">
        <f>IF(B2055&lt;&gt;"",IF(AND(B2055&gt;=_TM1,B2055&lt;=_TM2,OR(TH!L2055="1111",TH!M2055="1111")),TH!D2055,""),"")</f>
        <v/>
      </c>
      <c r="B2055" s="11">
        <f t="shared" si="178"/>
        <v>8</v>
      </c>
      <c r="C2055" s="111">
        <f t="shared" si="179"/>
        <v>42588</v>
      </c>
      <c r="D2055" s="12" t="s">
        <v>1506</v>
      </c>
      <c r="E2055" s="264">
        <v>42588</v>
      </c>
      <c r="F2055" s="110" t="s">
        <v>1250</v>
      </c>
      <c r="G2055" s="313" t="s">
        <v>1249</v>
      </c>
      <c r="H2055" s="113" t="s">
        <v>306</v>
      </c>
      <c r="I2055" s="129">
        <v>20</v>
      </c>
      <c r="J2055" s="129">
        <v>47613</v>
      </c>
      <c r="K2055" s="201">
        <f t="shared" ref="K2055:K2057" si="181">ROUND(I2055*J2055,0)</f>
        <v>952260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hidden="1" customHeight="1">
      <c r="A2056" s="304" t="str">
        <f>IF(B2056&lt;&gt;"",IF(AND(B2056&gt;=_TM1,B2056&lt;=_TM2,OR(TH!L2056="1111",TH!M2056="1111")),TH!D2056,""),"")</f>
        <v/>
      </c>
      <c r="B2056" s="11">
        <f t="shared" si="178"/>
        <v>8</v>
      </c>
      <c r="C2056" s="111">
        <f t="shared" si="179"/>
        <v>42588</v>
      </c>
      <c r="D2056" s="12" t="s">
        <v>1506</v>
      </c>
      <c r="E2056" s="264">
        <v>42588</v>
      </c>
      <c r="F2056" s="110" t="s">
        <v>1248</v>
      </c>
      <c r="G2056" s="313" t="s">
        <v>1249</v>
      </c>
      <c r="H2056" s="113" t="s">
        <v>306</v>
      </c>
      <c r="I2056" s="129">
        <v>40</v>
      </c>
      <c r="J2056" s="129">
        <v>47200</v>
      </c>
      <c r="K2056" s="201">
        <f t="shared" si="181"/>
        <v>1888000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hidden="1" customHeight="1">
      <c r="A2057" s="304" t="str">
        <f>IF(B2057&lt;&gt;"",IF(AND(B2057&gt;=_TM1,B2057&lt;=_TM2,OR(TH!L2057="1111",TH!M2057="1111")),TH!D2057,""),"")</f>
        <v/>
      </c>
      <c r="B2057" s="11">
        <f t="shared" si="178"/>
        <v>8</v>
      </c>
      <c r="C2057" s="111">
        <f t="shared" si="179"/>
        <v>42588</v>
      </c>
      <c r="D2057" s="12" t="s">
        <v>1506</v>
      </c>
      <c r="E2057" s="264">
        <v>42588</v>
      </c>
      <c r="F2057" s="110" t="s">
        <v>1251</v>
      </c>
      <c r="G2057" s="313" t="s">
        <v>1249</v>
      </c>
      <c r="H2057" s="113" t="s">
        <v>306</v>
      </c>
      <c r="I2057" s="129">
        <v>38</v>
      </c>
      <c r="J2057" s="129">
        <v>26316</v>
      </c>
      <c r="K2057" s="201">
        <f t="shared" si="181"/>
        <v>1000008</v>
      </c>
      <c r="L2057" s="202" t="s">
        <v>726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  <c r="AA2057" s="198" t="str">
        <f>IF(VLOOKUP(F2057,NXT!$B$12:$B$973,1,0)=F2057,"","x")</f>
        <v/>
      </c>
    </row>
    <row r="2058" spans="1:29" ht="15.75" hidden="1" customHeight="1">
      <c r="A2058" s="304" t="str">
        <f>IF(B2058&lt;&gt;"",IF(AND(B2058&gt;=_TM1,B2058&lt;=_TM2,OR(TH!L2058="1111",TH!M2058="1111")),TH!D2058,""),"")</f>
        <v/>
      </c>
      <c r="B2058" s="11">
        <f t="shared" si="178"/>
        <v>8</v>
      </c>
      <c r="C2058" s="111">
        <f t="shared" si="179"/>
        <v>42588</v>
      </c>
      <c r="D2058" s="12" t="s">
        <v>1506</v>
      </c>
      <c r="E2058" s="264">
        <v>42588</v>
      </c>
      <c r="F2058" s="110" t="s">
        <v>314</v>
      </c>
      <c r="G2058" s="313" t="s">
        <v>1249</v>
      </c>
      <c r="H2058" s="113" t="s">
        <v>306</v>
      </c>
      <c r="I2058" s="129"/>
      <c r="J2058" s="129"/>
      <c r="K2058" s="201">
        <v>384027</v>
      </c>
      <c r="L2058" s="114" t="s">
        <v>9</v>
      </c>
      <c r="M2058" s="202" t="s">
        <v>8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>
        <v>3</v>
      </c>
    </row>
    <row r="2059" spans="1:29" ht="15.75" hidden="1" customHeight="1">
      <c r="A2059" s="304" t="str">
        <f>IF(B2059&lt;&gt;"",IF(AND(B2059&gt;=_TM1,B2059&lt;=_TM2,OR(TH!L2059="1111",TH!M2059="1111")),TH!D2059,""),"")</f>
        <v/>
      </c>
      <c r="B2059" s="11">
        <f t="shared" si="178"/>
        <v>8</v>
      </c>
      <c r="C2059" s="111">
        <f t="shared" si="179"/>
        <v>42588</v>
      </c>
      <c r="D2059" s="111" t="s">
        <v>1466</v>
      </c>
      <c r="E2059" s="273">
        <v>42588</v>
      </c>
      <c r="F2059" s="140" t="s">
        <v>1342</v>
      </c>
      <c r="G2059" s="310" t="s">
        <v>1354</v>
      </c>
      <c r="H2059" s="4" t="s">
        <v>892</v>
      </c>
      <c r="I2059" s="129">
        <v>300</v>
      </c>
      <c r="J2059" s="129">
        <v>13900</v>
      </c>
      <c r="K2059" s="201">
        <f>ROUND(I2059*J2059,0)</f>
        <v>4170000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ref="AA2059:AA2072" si="182">IF(VLOOKUP(H2059,DS_131,1,0)=H2059,"","x")</f>
        <v/>
      </c>
      <c r="AC2059" s="198"/>
    </row>
    <row r="2060" spans="1:29" ht="15.75" hidden="1" customHeight="1">
      <c r="A2060" s="304" t="str">
        <f>IF(B2060&lt;&gt;"",IF(AND(B2060&gt;=_TM1,B2060&lt;=_TM2,OR(TH!L2060="1111",TH!M2060="1111")),TH!D2060,""),"")</f>
        <v/>
      </c>
      <c r="B2060" s="11">
        <f t="shared" si="178"/>
        <v>8</v>
      </c>
      <c r="C2060" s="111">
        <f t="shared" si="179"/>
        <v>42588</v>
      </c>
      <c r="D2060" s="111" t="s">
        <v>1466</v>
      </c>
      <c r="E2060" s="273">
        <v>42588</v>
      </c>
      <c r="F2060" s="140" t="s">
        <v>1343</v>
      </c>
      <c r="G2060" s="310" t="s">
        <v>1354</v>
      </c>
      <c r="H2060" s="4" t="s">
        <v>892</v>
      </c>
      <c r="I2060" s="129">
        <v>400</v>
      </c>
      <c r="J2060" s="129">
        <v>14266</v>
      </c>
      <c r="K2060" s="201">
        <f>ROUND(I2060*J2060,0)</f>
        <v>5706400</v>
      </c>
      <c r="L2060" s="114" t="s">
        <v>238</v>
      </c>
      <c r="M2060" s="114" t="s">
        <v>162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2"/>
        <v/>
      </c>
    </row>
    <row r="2061" spans="1:29" ht="15.75" hidden="1" customHeight="1">
      <c r="A2061" s="304" t="str">
        <f>IF(B2061&lt;&gt;"",IF(AND(B2061&gt;=_TM1,B2061&lt;=_TM2,OR(TH!L2061="1111",TH!M2061="1111")),TH!D2061,""),"")</f>
        <v/>
      </c>
      <c r="B2061" s="11">
        <f t="shared" si="178"/>
        <v>8</v>
      </c>
      <c r="C2061" s="111">
        <f t="shared" si="179"/>
        <v>42588</v>
      </c>
      <c r="D2061" s="111" t="s">
        <v>1466</v>
      </c>
      <c r="E2061" s="273">
        <v>42588</v>
      </c>
      <c r="F2061" s="112" t="s">
        <v>332</v>
      </c>
      <c r="G2061" s="310" t="s">
        <v>1354</v>
      </c>
      <c r="H2061" s="4" t="s">
        <v>892</v>
      </c>
      <c r="I2061" s="129"/>
      <c r="J2061" s="129"/>
      <c r="K2061" s="201">
        <v>987640</v>
      </c>
      <c r="L2061" s="114" t="s">
        <v>238</v>
      </c>
      <c r="M2061" s="114" t="s">
        <v>278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2"/>
        <v/>
      </c>
    </row>
    <row r="2062" spans="1:29" ht="15.75" hidden="1" customHeight="1">
      <c r="A2062" s="304" t="str">
        <f>IF(B2062&lt;&gt;"",IF(AND(B2062&gt;=_TM1,B2062&lt;=_TM2,OR(TH!L2062="1111",TH!M2062="1111")),TH!D2062,""),"")</f>
        <v/>
      </c>
      <c r="B2062" s="11">
        <f t="shared" si="178"/>
        <v>8</v>
      </c>
      <c r="C2062" s="111">
        <f t="shared" si="179"/>
        <v>42588</v>
      </c>
      <c r="D2062" s="111" t="s">
        <v>1467</v>
      </c>
      <c r="E2062" s="273">
        <v>42588</v>
      </c>
      <c r="F2062" s="140" t="s">
        <v>1356</v>
      </c>
      <c r="G2062" s="310" t="s">
        <v>1355</v>
      </c>
      <c r="H2062" s="113" t="s">
        <v>1303</v>
      </c>
      <c r="I2062" s="129">
        <v>20</v>
      </c>
      <c r="J2062" s="129">
        <v>71612</v>
      </c>
      <c r="K2062" s="201">
        <f>ROUND(I2062*J2062,0)</f>
        <v>1432240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2"/>
        <v/>
      </c>
      <c r="AC2062" s="198"/>
    </row>
    <row r="2063" spans="1:29" ht="15.75" hidden="1" customHeight="1">
      <c r="A2063" s="304" t="str">
        <f>IF(B2063&lt;&gt;"",IF(AND(B2063&gt;=_TM1,B2063&lt;=_TM2,OR(TH!L2063="1111",TH!M2063="1111")),TH!D2063,""),"")</f>
        <v/>
      </c>
      <c r="B2063" s="11">
        <f t="shared" si="178"/>
        <v>8</v>
      </c>
      <c r="C2063" s="111">
        <f t="shared" si="179"/>
        <v>42588</v>
      </c>
      <c r="D2063" s="111" t="s">
        <v>1467</v>
      </c>
      <c r="E2063" s="273">
        <v>42588</v>
      </c>
      <c r="F2063" s="140" t="s">
        <v>1357</v>
      </c>
      <c r="G2063" s="310" t="s">
        <v>1355</v>
      </c>
      <c r="H2063" s="113" t="s">
        <v>1303</v>
      </c>
      <c r="I2063" s="129">
        <v>8</v>
      </c>
      <c r="J2063" s="129">
        <v>82765</v>
      </c>
      <c r="K2063" s="201">
        <f>ROUND(I2063*J2063,0)</f>
        <v>662120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2"/>
        <v/>
      </c>
    </row>
    <row r="2064" spans="1:29" ht="15.75" hidden="1" customHeight="1">
      <c r="A2064" s="304" t="str">
        <f>IF(B2064&lt;&gt;"",IF(AND(B2064&gt;=_TM1,B2064&lt;=_TM2,OR(TH!L2064="1111",TH!M2064="1111")),TH!D2064,""),"")</f>
        <v/>
      </c>
      <c r="B2064" s="11">
        <f t="shared" si="178"/>
        <v>8</v>
      </c>
      <c r="C2064" s="111">
        <f t="shared" si="179"/>
        <v>42588</v>
      </c>
      <c r="D2064" s="111" t="s">
        <v>1467</v>
      </c>
      <c r="E2064" s="273">
        <v>42588</v>
      </c>
      <c r="F2064" s="140" t="s">
        <v>1358</v>
      </c>
      <c r="G2064" s="310" t="s">
        <v>1355</v>
      </c>
      <c r="H2064" s="113" t="s">
        <v>1303</v>
      </c>
      <c r="I2064" s="129">
        <v>9</v>
      </c>
      <c r="J2064" s="129">
        <v>76944</v>
      </c>
      <c r="K2064" s="201">
        <f>ROUND(I2064*J2064,0)</f>
        <v>692496</v>
      </c>
      <c r="L2064" s="114" t="s">
        <v>238</v>
      </c>
      <c r="M2064" s="114" t="s">
        <v>162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2"/>
        <v/>
      </c>
    </row>
    <row r="2065" spans="1:29" ht="15.75" hidden="1" customHeight="1">
      <c r="A2065" s="304" t="str">
        <f>IF(B2065&lt;&gt;"",IF(AND(B2065&gt;=_TM1,B2065&lt;=_TM2,OR(TH!L2065="1111",TH!M2065="1111")),TH!D2065,""),"")</f>
        <v/>
      </c>
      <c r="B2065" s="11">
        <f t="shared" si="178"/>
        <v>8</v>
      </c>
      <c r="C2065" s="111">
        <f t="shared" si="179"/>
        <v>42588</v>
      </c>
      <c r="D2065" s="111" t="s">
        <v>1467</v>
      </c>
      <c r="E2065" s="273">
        <v>42588</v>
      </c>
      <c r="F2065" s="112" t="s">
        <v>332</v>
      </c>
      <c r="G2065" s="310" t="s">
        <v>1355</v>
      </c>
      <c r="H2065" s="113" t="s">
        <v>1303</v>
      </c>
      <c r="I2065" s="129"/>
      <c r="J2065" s="129"/>
      <c r="K2065" s="201">
        <v>278686</v>
      </c>
      <c r="L2065" s="114" t="s">
        <v>238</v>
      </c>
      <c r="M2065" s="114" t="s">
        <v>278</v>
      </c>
      <c r="N2065" s="24" t="str">
        <f>IF(AND('331-CT'!$E$7=TH!H2065,OR(L2065="331",M2065="331")),"331",IF(AND(OR(L2065="131",M2065="131"),H2065='131-CT'!$E$7),"131",""))</f>
        <v/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2"/>
        <v/>
      </c>
      <c r="AC2065" s="198"/>
    </row>
    <row r="2066" spans="1:29" ht="15.75" hidden="1" customHeight="1">
      <c r="A2066" s="304" t="str">
        <f>IF(B2066&lt;&gt;"",IF(AND(B2066&gt;=_TM1,B2066&lt;=_TM2,OR(TH!L2066="1111",TH!M2066="1111")),TH!D2066,""),"")</f>
        <v/>
      </c>
      <c r="B2066" s="11">
        <f t="shared" si="178"/>
        <v>8</v>
      </c>
      <c r="C2066" s="111">
        <f t="shared" si="179"/>
        <v>42589</v>
      </c>
      <c r="D2066" s="111" t="s">
        <v>1468</v>
      </c>
      <c r="E2066" s="273">
        <v>42589</v>
      </c>
      <c r="F2066" s="140" t="s">
        <v>1361</v>
      </c>
      <c r="G2066" s="310" t="s">
        <v>1359</v>
      </c>
      <c r="H2066" s="113" t="s">
        <v>1319</v>
      </c>
      <c r="I2066" s="129">
        <v>172</v>
      </c>
      <c r="J2066" s="129">
        <v>9490</v>
      </c>
      <c r="K2066" s="201">
        <f t="shared" ref="K2066:K2071" si="183">ROUND(I2066*J2066,0)</f>
        <v>1632280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2"/>
        <v/>
      </c>
    </row>
    <row r="2067" spans="1:29" ht="15.75" hidden="1" customHeight="1">
      <c r="A2067" s="304" t="str">
        <f>IF(B2067&lt;&gt;"",IF(AND(B2067&gt;=_TM1,B2067&lt;=_TM2,OR(TH!L2067="1111",TH!M2067="1111")),TH!D2067,""),"")</f>
        <v/>
      </c>
      <c r="B2067" s="11">
        <f t="shared" si="178"/>
        <v>8</v>
      </c>
      <c r="C2067" s="111">
        <f t="shared" si="179"/>
        <v>42589</v>
      </c>
      <c r="D2067" s="111" t="s">
        <v>1468</v>
      </c>
      <c r="E2067" s="273">
        <v>42589</v>
      </c>
      <c r="F2067" s="140" t="s">
        <v>1362</v>
      </c>
      <c r="G2067" s="310" t="s">
        <v>1359</v>
      </c>
      <c r="H2067" s="113" t="s">
        <v>1319</v>
      </c>
      <c r="I2067" s="129">
        <v>172</v>
      </c>
      <c r="J2067" s="129">
        <v>5670</v>
      </c>
      <c r="K2067" s="201">
        <f t="shared" si="183"/>
        <v>975240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2"/>
        <v/>
      </c>
    </row>
    <row r="2068" spans="1:29" ht="15.75" hidden="1" customHeight="1">
      <c r="A2068" s="304" t="str">
        <f>IF(B2068&lt;&gt;"",IF(AND(B2068&gt;=_TM1,B2068&lt;=_TM2,OR(TH!L2068="1111",TH!M2068="1111")),TH!D2068,""),"")</f>
        <v/>
      </c>
      <c r="B2068" s="11">
        <f t="shared" si="178"/>
        <v>8</v>
      </c>
      <c r="C2068" s="111">
        <f t="shared" si="179"/>
        <v>42589</v>
      </c>
      <c r="D2068" s="111" t="s">
        <v>1468</v>
      </c>
      <c r="E2068" s="273">
        <v>42589</v>
      </c>
      <c r="F2068" s="140" t="s">
        <v>1363</v>
      </c>
      <c r="G2068" s="310" t="s">
        <v>1359</v>
      </c>
      <c r="H2068" s="113" t="s">
        <v>1319</v>
      </c>
      <c r="I2068" s="129">
        <v>172</v>
      </c>
      <c r="J2068" s="129">
        <v>8250</v>
      </c>
      <c r="K2068" s="201">
        <f t="shared" si="183"/>
        <v>1419000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2"/>
        <v/>
      </c>
      <c r="AC2068" s="198"/>
    </row>
    <row r="2069" spans="1:29" ht="15.75" hidden="1" customHeight="1">
      <c r="A2069" s="304" t="str">
        <f>IF(B2069&lt;&gt;"",IF(AND(B2069&gt;=_TM1,B2069&lt;=_TM2,OR(TH!L2069="1111",TH!M2069="1111")),TH!D2069,""),"")</f>
        <v/>
      </c>
      <c r="B2069" s="11">
        <f t="shared" si="178"/>
        <v>8</v>
      </c>
      <c r="C2069" s="111">
        <f t="shared" si="179"/>
        <v>42589</v>
      </c>
      <c r="D2069" s="111" t="s">
        <v>1468</v>
      </c>
      <c r="E2069" s="273">
        <v>42589</v>
      </c>
      <c r="F2069" s="140" t="s">
        <v>1364</v>
      </c>
      <c r="G2069" s="310" t="s">
        <v>1359</v>
      </c>
      <c r="H2069" s="113" t="s">
        <v>1319</v>
      </c>
      <c r="I2069" s="129">
        <v>172</v>
      </c>
      <c r="J2069" s="129">
        <v>6500</v>
      </c>
      <c r="K2069" s="201">
        <f t="shared" si="183"/>
        <v>1118000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2"/>
        <v/>
      </c>
    </row>
    <row r="2070" spans="1:29" ht="15.75" hidden="1" customHeight="1">
      <c r="A2070" s="304" t="str">
        <f>IF(B2070&lt;&gt;"",IF(AND(B2070&gt;=_TM1,B2070&lt;=_TM2,OR(TH!L2070="1111",TH!M2070="1111")),TH!D2070,""),"")</f>
        <v/>
      </c>
      <c r="B2070" s="11">
        <f t="shared" si="178"/>
        <v>8</v>
      </c>
      <c r="C2070" s="111">
        <f t="shared" si="179"/>
        <v>42589</v>
      </c>
      <c r="D2070" s="111" t="s">
        <v>1468</v>
      </c>
      <c r="E2070" s="273">
        <v>42589</v>
      </c>
      <c r="F2070" s="140" t="s">
        <v>1365</v>
      </c>
      <c r="G2070" s="310" t="s">
        <v>1359</v>
      </c>
      <c r="H2070" s="113" t="s">
        <v>1319</v>
      </c>
      <c r="I2070" s="129">
        <v>200</v>
      </c>
      <c r="J2070" s="129">
        <v>8150</v>
      </c>
      <c r="K2070" s="201">
        <f t="shared" si="183"/>
        <v>1630000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2"/>
        <v/>
      </c>
    </row>
    <row r="2071" spans="1:29" ht="15.75" hidden="1" customHeight="1">
      <c r="A2071" s="304" t="str">
        <f>IF(B2071&lt;&gt;"",IF(AND(B2071&gt;=_TM1,B2071&lt;=_TM2,OR(TH!L2071="1111",TH!M2071="1111")),TH!D2071,""),"")</f>
        <v/>
      </c>
      <c r="B2071" s="11">
        <f t="shared" si="178"/>
        <v>8</v>
      </c>
      <c r="C2071" s="111">
        <f t="shared" si="179"/>
        <v>42589</v>
      </c>
      <c r="D2071" s="111" t="s">
        <v>1468</v>
      </c>
      <c r="E2071" s="273">
        <v>42589</v>
      </c>
      <c r="F2071" s="140" t="s">
        <v>1366</v>
      </c>
      <c r="G2071" s="310" t="s">
        <v>1359</v>
      </c>
      <c r="H2071" s="113" t="s">
        <v>1319</v>
      </c>
      <c r="I2071" s="129">
        <v>200</v>
      </c>
      <c r="J2071" s="129">
        <v>5880</v>
      </c>
      <c r="K2071" s="201">
        <f t="shared" si="183"/>
        <v>1176000</v>
      </c>
      <c r="L2071" s="114" t="s">
        <v>238</v>
      </c>
      <c r="M2071" s="114" t="s">
        <v>162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2"/>
        <v/>
      </c>
      <c r="AC2071" s="198"/>
    </row>
    <row r="2072" spans="1:29" ht="15.75" hidden="1" customHeight="1">
      <c r="A2072" s="304" t="str">
        <f>IF(B2072&lt;&gt;"",IF(AND(B2072&gt;=_TM1,B2072&lt;=_TM2,OR(TH!L2072="1111",TH!M2072="1111")),TH!D2072,""),"")</f>
        <v/>
      </c>
      <c r="B2072" s="11">
        <f t="shared" si="178"/>
        <v>8</v>
      </c>
      <c r="C2072" s="111">
        <f t="shared" si="179"/>
        <v>42589</v>
      </c>
      <c r="D2072" s="111" t="s">
        <v>1468</v>
      </c>
      <c r="E2072" s="273">
        <v>42589</v>
      </c>
      <c r="F2072" s="140" t="s">
        <v>1360</v>
      </c>
      <c r="G2072" s="310" t="s">
        <v>1359</v>
      </c>
      <c r="H2072" s="113" t="s">
        <v>1319</v>
      </c>
      <c r="I2072" s="129"/>
      <c r="J2072" s="129"/>
      <c r="K2072" s="201">
        <v>795052</v>
      </c>
      <c r="L2072" s="114" t="s">
        <v>238</v>
      </c>
      <c r="M2072" s="114" t="s">
        <v>278</v>
      </c>
      <c r="N2072" s="24" t="str">
        <f>IF(AND('331-CT'!$E$7=TH!H2072,OR(L2072="331",M2072="331")),"331",IF(AND(OR(L2072="131",M2072="131"),H2072='131-CT'!$E$7),"131",""))</f>
        <v>131</v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  <c r="AA2072" s="198" t="str">
        <f t="shared" si="182"/>
        <v/>
      </c>
    </row>
    <row r="2073" spans="1:29" ht="15.75" hidden="1" customHeight="1">
      <c r="A2073" s="304" t="str">
        <f>IF(B2073&lt;&gt;"",IF(AND(B2073&gt;=_TM1,B2073&lt;=_TM2,OR(TH!L2073="1111",TH!M2073="1111")),TH!D2073,""),"")</f>
        <v/>
      </c>
      <c r="B2073" s="11">
        <f t="shared" si="178"/>
        <v>8</v>
      </c>
      <c r="C2073" s="111">
        <f t="shared" si="179"/>
        <v>42591</v>
      </c>
      <c r="D2073" s="12" t="s">
        <v>704</v>
      </c>
      <c r="E2073" s="273">
        <v>42591</v>
      </c>
      <c r="F2073" s="112" t="s">
        <v>708</v>
      </c>
      <c r="G2073" s="310" t="s">
        <v>705</v>
      </c>
      <c r="H2073" s="4" t="s">
        <v>654</v>
      </c>
      <c r="I2073" s="129"/>
      <c r="J2073" s="129"/>
      <c r="K2073" s="201">
        <v>49500000</v>
      </c>
      <c r="L2073" s="114" t="s">
        <v>24</v>
      </c>
      <c r="M2073" s="114" t="s">
        <v>238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/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hidden="1" customHeight="1">
      <c r="A2074" s="304" t="str">
        <f>IF(B2074&lt;&gt;"",IF(AND(B2074&gt;=_TM1,B2074&lt;=_TM2,OR(TH!L2074="1111",TH!M2074="1111")),TH!D2074,""),"")</f>
        <v>T15</v>
      </c>
      <c r="B2074" s="11">
        <f t="shared" si="178"/>
        <v>8</v>
      </c>
      <c r="C2074" s="111">
        <f t="shared" si="179"/>
        <v>42591</v>
      </c>
      <c r="D2074" s="12" t="s">
        <v>2129</v>
      </c>
      <c r="E2074" s="273">
        <v>42591</v>
      </c>
      <c r="F2074" s="110" t="s">
        <v>1219</v>
      </c>
      <c r="G2074" s="310" t="s">
        <v>705</v>
      </c>
      <c r="H2074" s="113" t="s">
        <v>706</v>
      </c>
      <c r="I2074" s="129"/>
      <c r="J2074" s="129"/>
      <c r="K2074" s="201">
        <v>49500000</v>
      </c>
      <c r="L2074" s="114" t="s">
        <v>45</v>
      </c>
      <c r="M2074" s="114" t="s">
        <v>24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>x</v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/>
    </row>
    <row r="2075" spans="1:29" ht="15.75" hidden="1" customHeight="1">
      <c r="A2075" s="304" t="str">
        <f>IF(B2075&lt;&gt;"",IF(AND(B2075&gt;=_TM1,B2075&lt;=_TM2,OR(TH!L2075="1111",TH!M2075="1111")),TH!D2075,""),"")</f>
        <v/>
      </c>
      <c r="B2075" s="11">
        <f t="shared" si="178"/>
        <v>8</v>
      </c>
      <c r="C2075" s="111">
        <f t="shared" si="179"/>
        <v>42591</v>
      </c>
      <c r="D2075" s="12" t="s">
        <v>1507</v>
      </c>
      <c r="E2075" s="264">
        <v>42591</v>
      </c>
      <c r="F2075" s="110" t="s">
        <v>1253</v>
      </c>
      <c r="G2075" s="313" t="s">
        <v>1252</v>
      </c>
      <c r="H2075" s="113" t="s">
        <v>306</v>
      </c>
      <c r="I2075" s="129">
        <v>32</v>
      </c>
      <c r="J2075" s="129">
        <v>28355</v>
      </c>
      <c r="K2075" s="201">
        <f t="shared" ref="K2075:K2076" si="184">ROUND(I2075*J2075,0)</f>
        <v>907360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hidden="1" customHeight="1">
      <c r="A2076" s="304" t="str">
        <f>IF(B2076&lt;&gt;"",IF(AND(B2076&gt;=_TM1,B2076&lt;=_TM2,OR(TH!L2076="1111",TH!M2076="1111")),TH!D2076,""),"")</f>
        <v/>
      </c>
      <c r="B2076" s="11">
        <f t="shared" ref="B2076:B2139" si="185">IF(C2076&lt;&gt;"",MONTH(C2076),"")</f>
        <v>8</v>
      </c>
      <c r="C2076" s="111">
        <f t="shared" ref="C2076:C2139" si="186">E2076</f>
        <v>42591</v>
      </c>
      <c r="D2076" s="12" t="s">
        <v>1507</v>
      </c>
      <c r="E2076" s="264">
        <v>42591</v>
      </c>
      <c r="F2076" s="110" t="s">
        <v>1245</v>
      </c>
      <c r="G2076" s="313" t="s">
        <v>1252</v>
      </c>
      <c r="H2076" s="113" t="s">
        <v>306</v>
      </c>
      <c r="I2076" s="129">
        <v>30</v>
      </c>
      <c r="J2076" s="129">
        <v>53961</v>
      </c>
      <c r="K2076" s="201">
        <f t="shared" si="184"/>
        <v>1618830</v>
      </c>
      <c r="L2076" s="202" t="s">
        <v>726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  <c r="AA2076" s="198" t="str">
        <f>IF(VLOOKUP(F2076,NXT!$B$12:$B$973,1,0)=F2076,"","x")</f>
        <v/>
      </c>
    </row>
    <row r="2077" spans="1:29" ht="15.75" hidden="1" customHeight="1">
      <c r="A2077" s="304" t="str">
        <f>IF(B2077&lt;&gt;"",IF(AND(B2077&gt;=_TM1,B2077&lt;=_TM2,OR(TH!L2077="1111",TH!M2077="1111")),TH!D2077,""),"")</f>
        <v/>
      </c>
      <c r="B2077" s="11">
        <f t="shared" si="185"/>
        <v>8</v>
      </c>
      <c r="C2077" s="111">
        <f t="shared" si="186"/>
        <v>42591</v>
      </c>
      <c r="D2077" s="12" t="s">
        <v>1507</v>
      </c>
      <c r="E2077" s="264">
        <v>42591</v>
      </c>
      <c r="F2077" s="110" t="s">
        <v>314</v>
      </c>
      <c r="G2077" s="313" t="s">
        <v>1252</v>
      </c>
      <c r="H2077" s="113" t="s">
        <v>306</v>
      </c>
      <c r="I2077" s="129"/>
      <c r="J2077" s="129"/>
      <c r="K2077" s="201">
        <v>252619</v>
      </c>
      <c r="L2077" s="114" t="s">
        <v>9</v>
      </c>
      <c r="M2077" s="202" t="s">
        <v>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>
        <v>3</v>
      </c>
    </row>
    <row r="2078" spans="1:29" ht="15.75" hidden="1" customHeight="1">
      <c r="A2078" s="304" t="str">
        <f>IF(B2078&lt;&gt;"",IF(AND(B2078&gt;=_TM1,B2078&lt;=_TM2,OR(TH!L2078="1111",TH!M2078="1111")),TH!D2078,""),"")</f>
        <v/>
      </c>
      <c r="B2078" s="11">
        <f t="shared" si="185"/>
        <v>8</v>
      </c>
      <c r="C2078" s="111">
        <f t="shared" si="186"/>
        <v>42594</v>
      </c>
      <c r="D2078" s="12" t="s">
        <v>704</v>
      </c>
      <c r="E2078" s="273">
        <v>42594</v>
      </c>
      <c r="F2078" s="112" t="s">
        <v>708</v>
      </c>
      <c r="G2078" s="310" t="s">
        <v>705</v>
      </c>
      <c r="H2078" s="113" t="s">
        <v>499</v>
      </c>
      <c r="I2078" s="129"/>
      <c r="J2078" s="129"/>
      <c r="K2078" s="201">
        <v>17182000</v>
      </c>
      <c r="L2078" s="114" t="s">
        <v>24</v>
      </c>
      <c r="M2078" s="114" t="s">
        <v>238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/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hidden="1" customHeight="1">
      <c r="A2079" s="304" t="str">
        <f>IF(B2079&lt;&gt;"",IF(AND(B2079&gt;=_TM1,B2079&lt;=_TM2,OR(TH!L2079="1111",TH!M2079="1111")),TH!D2079,""),"")</f>
        <v>C19</v>
      </c>
      <c r="B2079" s="11">
        <f t="shared" si="185"/>
        <v>8</v>
      </c>
      <c r="C2079" s="111">
        <f t="shared" si="186"/>
        <v>42594</v>
      </c>
      <c r="D2079" s="12" t="s">
        <v>2138</v>
      </c>
      <c r="E2079" s="273">
        <v>42594</v>
      </c>
      <c r="F2079" s="112" t="s">
        <v>707</v>
      </c>
      <c r="G2079" s="310" t="s">
        <v>705</v>
      </c>
      <c r="H2079" s="113" t="s">
        <v>706</v>
      </c>
      <c r="I2079" s="129"/>
      <c r="J2079" s="129"/>
      <c r="K2079" s="201">
        <v>5700000</v>
      </c>
      <c r="L2079" s="114" t="s">
        <v>24</v>
      </c>
      <c r="M2079" s="114" t="s">
        <v>45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>x</v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hidden="1" customHeight="1">
      <c r="A2080" s="304" t="str">
        <f>IF(B2080&lt;&gt;"",IF(AND(B2080&gt;=_TM1,B2080&lt;=_TM2,OR(TH!L2080="1111",TH!M2080="1111")),TH!D2080,""),"")</f>
        <v/>
      </c>
      <c r="B2080" s="11">
        <f t="shared" si="185"/>
        <v>8</v>
      </c>
      <c r="C2080" s="111">
        <f t="shared" si="186"/>
        <v>42594</v>
      </c>
      <c r="D2080" s="12" t="s">
        <v>711</v>
      </c>
      <c r="E2080" s="273">
        <v>42594</v>
      </c>
      <c r="F2080" s="110" t="s">
        <v>713</v>
      </c>
      <c r="G2080" s="310" t="s">
        <v>705</v>
      </c>
      <c r="H2080" s="113" t="s">
        <v>306</v>
      </c>
      <c r="I2080" s="129"/>
      <c r="J2080" s="129"/>
      <c r="K2080" s="201">
        <v>5652937</v>
      </c>
      <c r="L2080" s="114" t="s">
        <v>8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/>
    </row>
    <row r="2081" spans="1:29" ht="15.75" hidden="1" customHeight="1">
      <c r="A2081" s="304" t="str">
        <f>IF(B2081&lt;&gt;"",IF(AND(B2081&gt;=_TM1,B2081&lt;=_TM2,OR(TH!L2081="1111",TH!M2081="1111")),TH!D2081,""),"")</f>
        <v/>
      </c>
      <c r="B2081" s="11">
        <f t="shared" si="185"/>
        <v>8</v>
      </c>
      <c r="C2081" s="111">
        <f t="shared" si="186"/>
        <v>42594</v>
      </c>
      <c r="D2081" s="12" t="s">
        <v>711</v>
      </c>
      <c r="E2081" s="273">
        <v>42594</v>
      </c>
      <c r="F2081" s="110" t="s">
        <v>1215</v>
      </c>
      <c r="G2081" s="310" t="s">
        <v>705</v>
      </c>
      <c r="H2081" s="4"/>
      <c r="I2081" s="129"/>
      <c r="J2081" s="129"/>
      <c r="K2081" s="201">
        <v>20000</v>
      </c>
      <c r="L2081" s="14" t="s">
        <v>81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hidden="1" customHeight="1">
      <c r="A2082" s="304" t="str">
        <f>IF(B2082&lt;&gt;"",IF(AND(B2082&gt;=_TM1,B2082&lt;=_TM2,OR(TH!L2082="1111",TH!M2082="1111")),TH!D2082,""),"")</f>
        <v/>
      </c>
      <c r="B2082" s="11">
        <f t="shared" si="185"/>
        <v>8</v>
      </c>
      <c r="C2082" s="111">
        <f t="shared" si="186"/>
        <v>42594</v>
      </c>
      <c r="D2082" s="12" t="s">
        <v>711</v>
      </c>
      <c r="E2082" s="273">
        <v>42594</v>
      </c>
      <c r="F2082" s="110" t="s">
        <v>1216</v>
      </c>
      <c r="G2082" s="310" t="s">
        <v>705</v>
      </c>
      <c r="H2082" s="4"/>
      <c r="I2082" s="129"/>
      <c r="J2082" s="129"/>
      <c r="K2082" s="201">
        <v>2000</v>
      </c>
      <c r="L2082" s="114" t="s">
        <v>9</v>
      </c>
      <c r="M2082" s="114" t="s">
        <v>24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</row>
    <row r="2083" spans="1:29" ht="15.75" hidden="1" customHeight="1">
      <c r="A2083" s="304" t="str">
        <f>IF(B2083&lt;&gt;"",IF(AND(B2083&gt;=_TM1,B2083&lt;=_TM2,OR(TH!L2083="1111",TH!M2083="1111")),TH!D2083,""),"")</f>
        <v/>
      </c>
      <c r="B2083" s="11">
        <f t="shared" si="185"/>
        <v>8</v>
      </c>
      <c r="C2083" s="111">
        <f t="shared" si="186"/>
        <v>42595</v>
      </c>
      <c r="D2083" s="12" t="s">
        <v>1508</v>
      </c>
      <c r="E2083" s="264">
        <v>42595</v>
      </c>
      <c r="F2083" s="110" t="s">
        <v>1255</v>
      </c>
      <c r="G2083" s="313" t="s">
        <v>1254</v>
      </c>
      <c r="H2083" s="113" t="s">
        <v>306</v>
      </c>
      <c r="I2083" s="129">
        <v>24</v>
      </c>
      <c r="J2083" s="129">
        <v>32069</v>
      </c>
      <c r="K2083" s="201">
        <f t="shared" ref="K2083:K2085" si="187">ROUND(I2083*J2083,0)</f>
        <v>769656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hidden="1" customHeight="1">
      <c r="A2084" s="304" t="str">
        <f>IF(B2084&lt;&gt;"",IF(AND(B2084&gt;=_TM1,B2084&lt;=_TM2,OR(TH!L2084="1111",TH!M2084="1111")),TH!D2084,""),"")</f>
        <v/>
      </c>
      <c r="B2084" s="11">
        <f t="shared" si="185"/>
        <v>8</v>
      </c>
      <c r="C2084" s="111">
        <f t="shared" si="186"/>
        <v>42595</v>
      </c>
      <c r="D2084" s="12" t="s">
        <v>1508</v>
      </c>
      <c r="E2084" s="264">
        <v>42595</v>
      </c>
      <c r="F2084" s="110" t="s">
        <v>1256</v>
      </c>
      <c r="G2084" s="313" t="s">
        <v>1254</v>
      </c>
      <c r="H2084" s="113" t="s">
        <v>306</v>
      </c>
      <c r="I2084" s="129">
        <v>35</v>
      </c>
      <c r="J2084" s="129">
        <v>31063</v>
      </c>
      <c r="K2084" s="201">
        <f t="shared" si="187"/>
        <v>1087205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hidden="1" customHeight="1">
      <c r="A2085" s="304" t="str">
        <f>IF(B2085&lt;&gt;"",IF(AND(B2085&gt;=_TM1,B2085&lt;=_TM2,OR(TH!L2085="1111",TH!M2085="1111")),TH!D2085,""),"")</f>
        <v/>
      </c>
      <c r="B2085" s="11">
        <f t="shared" si="185"/>
        <v>8</v>
      </c>
      <c r="C2085" s="111">
        <f t="shared" si="186"/>
        <v>42595</v>
      </c>
      <c r="D2085" s="12" t="s">
        <v>1508</v>
      </c>
      <c r="E2085" s="264">
        <v>42595</v>
      </c>
      <c r="F2085" s="110" t="s">
        <v>1257</v>
      </c>
      <c r="G2085" s="313" t="s">
        <v>1254</v>
      </c>
      <c r="H2085" s="113" t="s">
        <v>306</v>
      </c>
      <c r="I2085" s="129">
        <v>30</v>
      </c>
      <c r="J2085" s="129">
        <v>26024</v>
      </c>
      <c r="K2085" s="201">
        <f t="shared" si="187"/>
        <v>780720</v>
      </c>
      <c r="L2085" s="202" t="s">
        <v>726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  <c r="AA2085" s="198" t="str">
        <f>IF(VLOOKUP(F2085,NXT!$B$12:$B$973,1,0)=F2085,"","x")</f>
        <v/>
      </c>
    </row>
    <row r="2086" spans="1:29" ht="15.75" hidden="1" customHeight="1">
      <c r="A2086" s="304" t="str">
        <f>IF(B2086&lt;&gt;"",IF(AND(B2086&gt;=_TM1,B2086&lt;=_TM2,OR(TH!L2086="1111",TH!M2086="1111")),TH!D2086,""),"")</f>
        <v/>
      </c>
      <c r="B2086" s="11">
        <f t="shared" si="185"/>
        <v>8</v>
      </c>
      <c r="C2086" s="111">
        <f t="shared" si="186"/>
        <v>42595</v>
      </c>
      <c r="D2086" s="12" t="s">
        <v>1508</v>
      </c>
      <c r="E2086" s="264">
        <v>42595</v>
      </c>
      <c r="F2086" s="110" t="s">
        <v>314</v>
      </c>
      <c r="G2086" s="313" t="s">
        <v>1254</v>
      </c>
      <c r="H2086" s="113" t="s">
        <v>306</v>
      </c>
      <c r="I2086" s="129"/>
      <c r="J2086" s="129"/>
      <c r="K2086" s="201">
        <v>263758</v>
      </c>
      <c r="L2086" s="114" t="s">
        <v>9</v>
      </c>
      <c r="M2086" s="202" t="s">
        <v>8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>
        <v>3</v>
      </c>
    </row>
    <row r="2087" spans="1:29" ht="15.75" hidden="1" customHeight="1">
      <c r="A2087" s="304" t="str">
        <f>IF(B2087&lt;&gt;"",IF(AND(B2087&gt;=_TM1,B2087&lt;=_TM2,OR(TH!L2087="1111",TH!M2087="1111")),TH!D2087,""),"")</f>
        <v/>
      </c>
      <c r="B2087" s="11">
        <f t="shared" si="185"/>
        <v>8</v>
      </c>
      <c r="C2087" s="111">
        <f t="shared" si="186"/>
        <v>42595</v>
      </c>
      <c r="D2087" s="111" t="s">
        <v>1469</v>
      </c>
      <c r="E2087" s="273">
        <v>42595</v>
      </c>
      <c r="F2087" s="140" t="s">
        <v>565</v>
      </c>
      <c r="G2087" s="310" t="s">
        <v>1367</v>
      </c>
      <c r="H2087" s="4" t="s">
        <v>596</v>
      </c>
      <c r="I2087" s="129">
        <v>1100</v>
      </c>
      <c r="J2087" s="129">
        <v>11700</v>
      </c>
      <c r="K2087" s="201">
        <f>ROUND(I2087*J2087,0)</f>
        <v>12870000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</row>
    <row r="2088" spans="1:29" ht="15.75" hidden="1" customHeight="1">
      <c r="A2088" s="304" t="str">
        <f>IF(B2088&lt;&gt;"",IF(AND(B2088&gt;=_TM1,B2088&lt;=_TM2,OR(TH!L2088="1111",TH!M2088="1111")),TH!D2088,""),"")</f>
        <v/>
      </c>
      <c r="B2088" s="11">
        <f t="shared" si="185"/>
        <v>8</v>
      </c>
      <c r="C2088" s="111">
        <f t="shared" si="186"/>
        <v>42595</v>
      </c>
      <c r="D2088" s="111" t="s">
        <v>1469</v>
      </c>
      <c r="E2088" s="273">
        <v>42595</v>
      </c>
      <c r="F2088" s="112" t="s">
        <v>1169</v>
      </c>
      <c r="G2088" s="310" t="s">
        <v>1367</v>
      </c>
      <c r="H2088" s="4" t="s">
        <v>596</v>
      </c>
      <c r="I2088" s="129">
        <v>1100</v>
      </c>
      <c r="J2088" s="129">
        <v>534</v>
      </c>
      <c r="K2088" s="201">
        <f>ROUND(I2088*J2088,0)</f>
        <v>587400</v>
      </c>
      <c r="L2088" s="114" t="s">
        <v>238</v>
      </c>
      <c r="M2088" s="114" t="s">
        <v>162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  <c r="AC2088" s="198"/>
    </row>
    <row r="2089" spans="1:29" ht="15.75" hidden="1" customHeight="1">
      <c r="A2089" s="304" t="str">
        <f>IF(B2089&lt;&gt;"",IF(AND(B2089&gt;=_TM1,B2089&lt;=_TM2,OR(TH!L2089="1111",TH!M2089="1111")),TH!D2089,""),"")</f>
        <v/>
      </c>
      <c r="B2089" s="11">
        <f t="shared" si="185"/>
        <v>8</v>
      </c>
      <c r="C2089" s="111">
        <f t="shared" si="186"/>
        <v>42595</v>
      </c>
      <c r="D2089" s="111" t="s">
        <v>1469</v>
      </c>
      <c r="E2089" s="273">
        <v>42595</v>
      </c>
      <c r="F2089" s="112" t="s">
        <v>332</v>
      </c>
      <c r="G2089" s="310" t="s">
        <v>1367</v>
      </c>
      <c r="H2089" s="4" t="s">
        <v>596</v>
      </c>
      <c r="I2089" s="129"/>
      <c r="J2089" s="129"/>
      <c r="K2089" s="201">
        <v>1345740</v>
      </c>
      <c r="L2089" s="114" t="s">
        <v>238</v>
      </c>
      <c r="M2089" s="114" t="s">
        <v>278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/>
      <c r="AA2089" s="198" t="str">
        <f>IF(VLOOKUP(H2089,DS_131,1,0)=H2089,"","x")</f>
        <v/>
      </c>
    </row>
    <row r="2090" spans="1:29" ht="15.75" hidden="1" customHeight="1">
      <c r="A2090" s="304" t="str">
        <f>IF(B2090&lt;&gt;"",IF(AND(B2090&gt;=_TM1,B2090&lt;=_TM2,OR(TH!L2090="1111",TH!M2090="1111")),TH!D2090,""),"")</f>
        <v/>
      </c>
      <c r="B2090" s="11">
        <f t="shared" si="185"/>
        <v>8</v>
      </c>
      <c r="C2090" s="111">
        <f t="shared" si="186"/>
        <v>42596</v>
      </c>
      <c r="D2090" s="12" t="s">
        <v>711</v>
      </c>
      <c r="E2090" s="273">
        <v>42596</v>
      </c>
      <c r="F2090" s="112" t="s">
        <v>1220</v>
      </c>
      <c r="G2090" s="310" t="s">
        <v>705</v>
      </c>
      <c r="H2090" s="113"/>
      <c r="I2090" s="129"/>
      <c r="J2090" s="129"/>
      <c r="K2090" s="201">
        <v>50000</v>
      </c>
      <c r="L2090" s="114" t="s">
        <v>81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hidden="1" customHeight="1">
      <c r="A2091" s="304" t="str">
        <f>IF(B2091&lt;&gt;"",IF(AND(B2091&gt;=_TM1,B2091&lt;=_TM2,OR(TH!L2091="1111",TH!M2091="1111")),TH!D2091,""),"")</f>
        <v/>
      </c>
      <c r="B2091" s="11">
        <f t="shared" si="185"/>
        <v>8</v>
      </c>
      <c r="C2091" s="111">
        <f t="shared" si="186"/>
        <v>42596</v>
      </c>
      <c r="D2091" s="12" t="s">
        <v>711</v>
      </c>
      <c r="E2091" s="273">
        <v>42596</v>
      </c>
      <c r="F2091" s="112" t="s">
        <v>1221</v>
      </c>
      <c r="G2091" s="310" t="s">
        <v>705</v>
      </c>
      <c r="H2091" s="113"/>
      <c r="I2091" s="129"/>
      <c r="J2091" s="129"/>
      <c r="K2091" s="201">
        <v>5000</v>
      </c>
      <c r="L2091" s="114" t="s">
        <v>9</v>
      </c>
      <c r="M2091" s="114" t="s">
        <v>24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</row>
    <row r="2092" spans="1:29" ht="15.75" hidden="1" customHeight="1">
      <c r="A2092" s="304" t="str">
        <f>IF(B2092&lt;&gt;"",IF(AND(B2092&gt;=_TM1,B2092&lt;=_TM2,OR(TH!L2092="1111",TH!M2092="1111")),TH!D2092,""),"")</f>
        <v/>
      </c>
      <c r="B2092" s="11">
        <f t="shared" si="185"/>
        <v>8</v>
      </c>
      <c r="C2092" s="111">
        <f t="shared" si="186"/>
        <v>42596</v>
      </c>
      <c r="D2092" s="12" t="s">
        <v>1509</v>
      </c>
      <c r="E2092" s="264">
        <v>42596</v>
      </c>
      <c r="F2092" s="15" t="s">
        <v>1346</v>
      </c>
      <c r="G2092" s="313" t="s">
        <v>476</v>
      </c>
      <c r="H2092" s="113" t="s">
        <v>316</v>
      </c>
      <c r="I2092" s="129">
        <v>5000</v>
      </c>
      <c r="J2092" s="129">
        <v>8550</v>
      </c>
      <c r="K2092" s="201">
        <f t="shared" ref="K2092:K2096" si="188">ROUND(I2092*J2092,0)</f>
        <v>42750000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hidden="1" customHeight="1">
      <c r="A2093" s="304" t="str">
        <f>IF(B2093&lt;&gt;"",IF(AND(B2093&gt;=_TM1,B2093&lt;=_TM2,OR(TH!L2093="1111",TH!M2093="1111")),TH!D2093,""),"")</f>
        <v/>
      </c>
      <c r="B2093" s="11">
        <f t="shared" si="185"/>
        <v>8</v>
      </c>
      <c r="C2093" s="111">
        <f t="shared" si="186"/>
        <v>42596</v>
      </c>
      <c r="D2093" s="12" t="s">
        <v>1509</v>
      </c>
      <c r="E2093" s="264">
        <v>42596</v>
      </c>
      <c r="F2093" s="15" t="s">
        <v>1347</v>
      </c>
      <c r="G2093" s="313" t="s">
        <v>476</v>
      </c>
      <c r="H2093" s="113" t="s">
        <v>316</v>
      </c>
      <c r="I2093" s="129">
        <v>70</v>
      </c>
      <c r="J2093" s="129">
        <v>26700</v>
      </c>
      <c r="K2093" s="201">
        <f t="shared" si="188"/>
        <v>1869000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hidden="1" customHeight="1">
      <c r="A2094" s="304" t="str">
        <f>IF(B2094&lt;&gt;"",IF(AND(B2094&gt;=_TM1,B2094&lt;=_TM2,OR(TH!L2094="1111",TH!M2094="1111")),TH!D2094,""),"")</f>
        <v/>
      </c>
      <c r="B2094" s="11">
        <f t="shared" si="185"/>
        <v>8</v>
      </c>
      <c r="C2094" s="111">
        <f t="shared" si="186"/>
        <v>42596</v>
      </c>
      <c r="D2094" s="12" t="s">
        <v>1509</v>
      </c>
      <c r="E2094" s="264">
        <v>42596</v>
      </c>
      <c r="F2094" s="15" t="s">
        <v>1348</v>
      </c>
      <c r="G2094" s="313" t="s">
        <v>476</v>
      </c>
      <c r="H2094" s="113" t="s">
        <v>316</v>
      </c>
      <c r="I2094" s="129">
        <v>90</v>
      </c>
      <c r="J2094" s="129">
        <v>33000</v>
      </c>
      <c r="K2094" s="201">
        <f t="shared" si="188"/>
        <v>2970000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hidden="1" customHeight="1">
      <c r="A2095" s="304" t="str">
        <f>IF(B2095&lt;&gt;"",IF(AND(B2095&gt;=_TM1,B2095&lt;=_TM2,OR(TH!L2095="1111",TH!M2095="1111")),TH!D2095,""),"")</f>
        <v/>
      </c>
      <c r="B2095" s="11">
        <f t="shared" si="185"/>
        <v>8</v>
      </c>
      <c r="C2095" s="111">
        <f t="shared" si="186"/>
        <v>42596</v>
      </c>
      <c r="D2095" s="12" t="s">
        <v>1509</v>
      </c>
      <c r="E2095" s="264">
        <v>42596</v>
      </c>
      <c r="F2095" s="15" t="s">
        <v>1349</v>
      </c>
      <c r="G2095" s="313" t="s">
        <v>476</v>
      </c>
      <c r="H2095" s="113" t="s">
        <v>316</v>
      </c>
      <c r="I2095" s="129">
        <v>150</v>
      </c>
      <c r="J2095" s="129">
        <v>47500</v>
      </c>
      <c r="K2095" s="201">
        <f t="shared" si="188"/>
        <v>7125000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hidden="1" customHeight="1">
      <c r="A2096" s="304" t="str">
        <f>IF(B2096&lt;&gt;"",IF(AND(B2096&gt;=_TM1,B2096&lt;=_TM2,OR(TH!L2096="1111",TH!M2096="1111")),TH!D2096,""),"")</f>
        <v/>
      </c>
      <c r="B2096" s="11">
        <f t="shared" si="185"/>
        <v>8</v>
      </c>
      <c r="C2096" s="111">
        <f t="shared" si="186"/>
        <v>42596</v>
      </c>
      <c r="D2096" s="12" t="s">
        <v>1509</v>
      </c>
      <c r="E2096" s="264">
        <v>42596</v>
      </c>
      <c r="F2096" s="15" t="s">
        <v>1350</v>
      </c>
      <c r="G2096" s="313" t="s">
        <v>476</v>
      </c>
      <c r="H2096" s="113" t="s">
        <v>316</v>
      </c>
      <c r="I2096" s="129">
        <v>210</v>
      </c>
      <c r="J2096" s="129">
        <v>38000</v>
      </c>
      <c r="K2096" s="201">
        <f t="shared" si="188"/>
        <v>7980000</v>
      </c>
      <c r="L2096" s="202" t="s">
        <v>726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198" t="str">
        <f>IF(VLOOKUP(F2096,NXT!$B$12:$B$973,1,0)=F2096,"","x")</f>
        <v/>
      </c>
    </row>
    <row r="2097" spans="1:29" ht="15.75" hidden="1" customHeight="1">
      <c r="A2097" s="304" t="str">
        <f>IF(B2097&lt;&gt;"",IF(AND(B2097&gt;=_TM1,B2097&lt;=_TM2,OR(TH!L2097="1111",TH!M2097="1111")),TH!D2097,""),"")</f>
        <v/>
      </c>
      <c r="B2097" s="11">
        <f t="shared" si="185"/>
        <v>8</v>
      </c>
      <c r="C2097" s="111">
        <f t="shared" si="186"/>
        <v>42596</v>
      </c>
      <c r="D2097" s="12" t="s">
        <v>1509</v>
      </c>
      <c r="E2097" s="264">
        <v>42596</v>
      </c>
      <c r="F2097" s="15" t="s">
        <v>332</v>
      </c>
      <c r="G2097" s="313" t="s">
        <v>476</v>
      </c>
      <c r="H2097" s="113" t="s">
        <v>316</v>
      </c>
      <c r="I2097" s="129"/>
      <c r="J2097" s="129"/>
      <c r="K2097" s="201">
        <v>6269400</v>
      </c>
      <c r="L2097" s="14" t="s">
        <v>9</v>
      </c>
      <c r="M2097" s="202" t="s">
        <v>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>
        <v>3</v>
      </c>
      <c r="AA2097" s="322"/>
    </row>
    <row r="2098" spans="1:29" ht="15.75" hidden="1" customHeight="1">
      <c r="A2098" s="304" t="str">
        <f>IF(B2098&lt;&gt;"",IF(AND(B2098&gt;=_TM1,B2098&lt;=_TM2,OR(TH!L2098="1111",TH!M2098="1111")),TH!D2098,""),"")</f>
        <v/>
      </c>
      <c r="B2098" s="11">
        <f t="shared" si="185"/>
        <v>8</v>
      </c>
      <c r="C2098" s="111">
        <f t="shared" si="186"/>
        <v>42597</v>
      </c>
      <c r="D2098" s="12" t="s">
        <v>704</v>
      </c>
      <c r="E2098" s="273">
        <v>42597</v>
      </c>
      <c r="F2098" s="112" t="s">
        <v>708</v>
      </c>
      <c r="G2098" s="310" t="s">
        <v>705</v>
      </c>
      <c r="H2098" s="4" t="s">
        <v>596</v>
      </c>
      <c r="I2098" s="129"/>
      <c r="J2098" s="129"/>
      <c r="K2098" s="201">
        <v>14803140</v>
      </c>
      <c r="L2098" s="114" t="s">
        <v>24</v>
      </c>
      <c r="M2098" s="114" t="s">
        <v>238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/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hidden="1" customHeight="1">
      <c r="A2099" s="304" t="str">
        <f>IF(B2099&lt;&gt;"",IF(AND(B2099&gt;=_TM1,B2099&lt;=_TM2,OR(TH!L2099="1111",TH!M2099="1111")),TH!D2099,""),"")</f>
        <v>T16</v>
      </c>
      <c r="B2099" s="11">
        <f t="shared" si="185"/>
        <v>8</v>
      </c>
      <c r="C2099" s="111">
        <f t="shared" si="186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13000000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hidden="1" customHeight="1">
      <c r="A2100" s="304" t="str">
        <f>IF(B2100&lt;&gt;"",IF(AND(B2100&gt;=_TM1,B2100&lt;=_TM2,OR(TH!L2100="1111",TH!M2100="1111")),TH!D2100,""),"")</f>
        <v>T16</v>
      </c>
      <c r="B2100" s="11">
        <f t="shared" si="185"/>
        <v>8</v>
      </c>
      <c r="C2100" s="111">
        <f t="shared" si="186"/>
        <v>42597</v>
      </c>
      <c r="D2100" s="12" t="s">
        <v>2130</v>
      </c>
      <c r="E2100" s="273">
        <v>42597</v>
      </c>
      <c r="F2100" s="110" t="s">
        <v>1219</v>
      </c>
      <c r="G2100" s="310" t="s">
        <v>705</v>
      </c>
      <c r="H2100" s="113" t="s">
        <v>706</v>
      </c>
      <c r="I2100" s="129"/>
      <c r="J2100" s="129"/>
      <c r="K2100" s="201">
        <v>14900000</v>
      </c>
      <c r="L2100" s="114" t="s">
        <v>45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>x</v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hidden="1" customHeight="1">
      <c r="A2101" s="304" t="str">
        <f>IF(B2101&lt;&gt;"",IF(AND(B2101&gt;=_TM1,B2101&lt;=_TM2,OR(TH!L2101="1111",TH!M2101="1111")),TH!D2101,""),"")</f>
        <v/>
      </c>
      <c r="B2101" s="11">
        <f t="shared" si="185"/>
        <v>8</v>
      </c>
      <c r="C2101" s="111">
        <f t="shared" si="186"/>
        <v>42597</v>
      </c>
      <c r="D2101" s="12" t="s">
        <v>711</v>
      </c>
      <c r="E2101" s="273">
        <v>42597</v>
      </c>
      <c r="F2101" s="110" t="s">
        <v>713</v>
      </c>
      <c r="G2101" s="310" t="s">
        <v>705</v>
      </c>
      <c r="H2101" s="113" t="s">
        <v>306</v>
      </c>
      <c r="I2101" s="129"/>
      <c r="J2101" s="129"/>
      <c r="K2101" s="201">
        <v>4022579</v>
      </c>
      <c r="L2101" s="114" t="s">
        <v>8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/>
    </row>
    <row r="2102" spans="1:29" ht="15.75" hidden="1" customHeight="1">
      <c r="A2102" s="304" t="str">
        <f>IF(B2102&lt;&gt;"",IF(AND(B2102&gt;=_TM1,B2102&lt;=_TM2,OR(TH!L2102="1111",TH!M2102="1111")),TH!D2102,""),"")</f>
        <v/>
      </c>
      <c r="B2102" s="11">
        <f t="shared" si="185"/>
        <v>8</v>
      </c>
      <c r="C2102" s="111">
        <f t="shared" si="186"/>
        <v>42597</v>
      </c>
      <c r="D2102" s="12" t="s">
        <v>711</v>
      </c>
      <c r="E2102" s="273">
        <v>42597</v>
      </c>
      <c r="F2102" s="112" t="s">
        <v>1222</v>
      </c>
      <c r="G2102" s="310" t="s">
        <v>705</v>
      </c>
      <c r="H2102" s="113"/>
      <c r="I2102" s="129"/>
      <c r="J2102" s="129"/>
      <c r="K2102" s="201">
        <v>20000</v>
      </c>
      <c r="L2102" s="114" t="s">
        <v>81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hidden="1" customHeight="1">
      <c r="A2103" s="304" t="str">
        <f>IF(B2103&lt;&gt;"",IF(AND(B2103&gt;=_TM1,B2103&lt;=_TM2,OR(TH!L2103="1111",TH!M2103="1111")),TH!D2103,""),"")</f>
        <v/>
      </c>
      <c r="B2103" s="11">
        <f t="shared" si="185"/>
        <v>8</v>
      </c>
      <c r="C2103" s="111">
        <f t="shared" si="186"/>
        <v>42597</v>
      </c>
      <c r="D2103" s="12" t="s">
        <v>711</v>
      </c>
      <c r="E2103" s="273">
        <v>42597</v>
      </c>
      <c r="F2103" s="112" t="s">
        <v>1223</v>
      </c>
      <c r="G2103" s="310" t="s">
        <v>705</v>
      </c>
      <c r="H2103" s="113"/>
      <c r="I2103" s="129"/>
      <c r="J2103" s="129"/>
      <c r="K2103" s="201">
        <v>2000</v>
      </c>
      <c r="L2103" s="114" t="s">
        <v>9</v>
      </c>
      <c r="M2103" s="114" t="s">
        <v>24</v>
      </c>
      <c r="N2103" s="24" t="str">
        <f>IF(AND('331-CT'!$E$7=TH!H2103,OR(L2103="331",M2103="331")),"331",IF(AND(OR(L2103="131",M2103="131"),H2103='131-CT'!$E$7),"131",""))</f>
        <v/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>
        <v>3</v>
      </c>
    </row>
    <row r="2104" spans="1:29" ht="15.75" hidden="1" customHeight="1">
      <c r="A2104" s="304" t="str">
        <f>IF(B2104&lt;&gt;"",IF(AND(B2104&gt;=_TM1,B2104&lt;=_TM2,OR(TH!L2104="1111",TH!M2104="1111")),TH!D2104,""),"")</f>
        <v/>
      </c>
      <c r="B2104" s="11">
        <f t="shared" si="185"/>
        <v>8</v>
      </c>
      <c r="C2104" s="111">
        <f t="shared" si="186"/>
        <v>42597</v>
      </c>
      <c r="D2104" s="111" t="s">
        <v>1470</v>
      </c>
      <c r="E2104" s="273">
        <v>42597</v>
      </c>
      <c r="F2104" s="140" t="s">
        <v>1369</v>
      </c>
      <c r="G2104" s="310" t="s">
        <v>1368</v>
      </c>
      <c r="H2104" s="113" t="s">
        <v>1319</v>
      </c>
      <c r="I2104" s="129">
        <v>172</v>
      </c>
      <c r="J2104" s="129">
        <v>10500</v>
      </c>
      <c r="K2104" s="201">
        <f t="shared" ref="K2104:K2112" si="189">ROUND(I2104*J2104,0)</f>
        <v>1806000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ref="AA2104:AA2113" si="190">IF(VLOOKUP(H2104,DS_131,1,0)=H2104,"","x")</f>
        <v/>
      </c>
    </row>
    <row r="2105" spans="1:29" ht="15.75" hidden="1" customHeight="1">
      <c r="A2105" s="304" t="str">
        <f>IF(B2105&lt;&gt;"",IF(AND(B2105&gt;=_TM1,B2105&lt;=_TM2,OR(TH!L2105="1111",TH!M2105="1111")),TH!D2105,""),"")</f>
        <v/>
      </c>
      <c r="B2105" s="11">
        <f t="shared" si="185"/>
        <v>8</v>
      </c>
      <c r="C2105" s="111">
        <f t="shared" si="186"/>
        <v>42597</v>
      </c>
      <c r="D2105" s="111" t="s">
        <v>1470</v>
      </c>
      <c r="E2105" s="273">
        <v>42597</v>
      </c>
      <c r="F2105" s="140" t="s">
        <v>1370</v>
      </c>
      <c r="G2105" s="310" t="s">
        <v>1368</v>
      </c>
      <c r="H2105" s="113" t="s">
        <v>1319</v>
      </c>
      <c r="I2105" s="129">
        <v>172</v>
      </c>
      <c r="J2105" s="129">
        <v>12700</v>
      </c>
      <c r="K2105" s="201">
        <f t="shared" si="189"/>
        <v>2184400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90"/>
        <v/>
      </c>
      <c r="AC2105" s="198"/>
    </row>
    <row r="2106" spans="1:29" ht="15.75" hidden="1" customHeight="1">
      <c r="A2106" s="304" t="str">
        <f>IF(B2106&lt;&gt;"",IF(AND(B2106&gt;=_TM1,B2106&lt;=_TM2,OR(TH!L2106="1111",TH!M2106="1111")),TH!D2106,""),"")</f>
        <v/>
      </c>
      <c r="B2106" s="11">
        <f t="shared" si="185"/>
        <v>8</v>
      </c>
      <c r="C2106" s="111">
        <f t="shared" si="186"/>
        <v>42597</v>
      </c>
      <c r="D2106" s="111" t="s">
        <v>1470</v>
      </c>
      <c r="E2106" s="273">
        <v>42597</v>
      </c>
      <c r="F2106" s="140" t="s">
        <v>1372</v>
      </c>
      <c r="G2106" s="310" t="s">
        <v>1368</v>
      </c>
      <c r="H2106" s="113" t="s">
        <v>1319</v>
      </c>
      <c r="I2106" s="129">
        <v>172</v>
      </c>
      <c r="J2106" s="129">
        <v>6090</v>
      </c>
      <c r="K2106" s="201">
        <f t="shared" si="189"/>
        <v>1047480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90"/>
        <v/>
      </c>
    </row>
    <row r="2107" spans="1:29" ht="15.75" hidden="1" customHeight="1">
      <c r="A2107" s="304" t="str">
        <f>IF(B2107&lt;&gt;"",IF(AND(B2107&gt;=_TM1,B2107&lt;=_TM2,OR(TH!L2107="1111",TH!M2107="1111")),TH!D2107,""),"")</f>
        <v/>
      </c>
      <c r="B2107" s="11">
        <f t="shared" si="185"/>
        <v>8</v>
      </c>
      <c r="C2107" s="111">
        <f t="shared" si="186"/>
        <v>42597</v>
      </c>
      <c r="D2107" s="111" t="s">
        <v>1470</v>
      </c>
      <c r="E2107" s="273">
        <v>42597</v>
      </c>
      <c r="F2107" s="140" t="s">
        <v>1371</v>
      </c>
      <c r="G2107" s="310" t="s">
        <v>1368</v>
      </c>
      <c r="H2107" s="113" t="s">
        <v>1319</v>
      </c>
      <c r="I2107" s="129">
        <v>172</v>
      </c>
      <c r="J2107" s="129">
        <v>10400</v>
      </c>
      <c r="K2107" s="201">
        <f t="shared" si="189"/>
        <v>1788800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90"/>
        <v/>
      </c>
    </row>
    <row r="2108" spans="1:29" ht="15.75" hidden="1" customHeight="1">
      <c r="A2108" s="304" t="str">
        <f>IF(B2108&lt;&gt;"",IF(AND(B2108&gt;=_TM1,B2108&lt;=_TM2,OR(TH!L2108="1111",TH!M2108="1111")),TH!D2108,""),"")</f>
        <v/>
      </c>
      <c r="B2108" s="11">
        <f t="shared" si="185"/>
        <v>8</v>
      </c>
      <c r="C2108" s="111">
        <f t="shared" si="186"/>
        <v>42597</v>
      </c>
      <c r="D2108" s="111" t="s">
        <v>1470</v>
      </c>
      <c r="E2108" s="273">
        <v>42597</v>
      </c>
      <c r="F2108" s="140" t="s">
        <v>1373</v>
      </c>
      <c r="G2108" s="310" t="s">
        <v>1368</v>
      </c>
      <c r="H2108" s="113" t="s">
        <v>1319</v>
      </c>
      <c r="I2108" s="129">
        <v>172</v>
      </c>
      <c r="J2108" s="129">
        <v>11390</v>
      </c>
      <c r="K2108" s="201">
        <f t="shared" si="189"/>
        <v>1959080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90"/>
        <v/>
      </c>
      <c r="AC2108" s="198"/>
    </row>
    <row r="2109" spans="1:29" ht="15.75" hidden="1" customHeight="1">
      <c r="A2109" s="304" t="str">
        <f>IF(B2109&lt;&gt;"",IF(AND(B2109&gt;=_TM1,B2109&lt;=_TM2,OR(TH!L2109="1111",TH!M2109="1111")),TH!D2109,""),"")</f>
        <v/>
      </c>
      <c r="B2109" s="11">
        <f t="shared" si="185"/>
        <v>8</v>
      </c>
      <c r="C2109" s="111">
        <f t="shared" si="186"/>
        <v>42597</v>
      </c>
      <c r="D2109" s="111" t="s">
        <v>1470</v>
      </c>
      <c r="E2109" s="273">
        <v>42597</v>
      </c>
      <c r="F2109" s="140" t="s">
        <v>1374</v>
      </c>
      <c r="G2109" s="310" t="s">
        <v>1368</v>
      </c>
      <c r="H2109" s="113" t="s">
        <v>1319</v>
      </c>
      <c r="I2109" s="129">
        <v>172</v>
      </c>
      <c r="J2109" s="129">
        <v>6990</v>
      </c>
      <c r="K2109" s="201">
        <f t="shared" si="189"/>
        <v>1202280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90"/>
        <v/>
      </c>
    </row>
    <row r="2110" spans="1:29" ht="15.75" hidden="1" customHeight="1">
      <c r="A2110" s="304" t="str">
        <f>IF(B2110&lt;&gt;"",IF(AND(B2110&gt;=_TM1,B2110&lt;=_TM2,OR(TH!L2110="1111",TH!M2110="1111")),TH!D2110,""),"")</f>
        <v/>
      </c>
      <c r="B2110" s="11">
        <f t="shared" si="185"/>
        <v>8</v>
      </c>
      <c r="C2110" s="111">
        <f t="shared" si="186"/>
        <v>42597</v>
      </c>
      <c r="D2110" s="111" t="s">
        <v>1470</v>
      </c>
      <c r="E2110" s="273">
        <v>42597</v>
      </c>
      <c r="F2110" s="140" t="s">
        <v>1375</v>
      </c>
      <c r="G2110" s="310" t="s">
        <v>1368</v>
      </c>
      <c r="H2110" s="113" t="s">
        <v>1319</v>
      </c>
      <c r="I2110" s="129">
        <v>200</v>
      </c>
      <c r="J2110" s="129">
        <v>9570</v>
      </c>
      <c r="K2110" s="201">
        <f t="shared" si="189"/>
        <v>1914000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90"/>
        <v/>
      </c>
    </row>
    <row r="2111" spans="1:29" ht="15.75" hidden="1" customHeight="1">
      <c r="A2111" s="304" t="str">
        <f>IF(B2111&lt;&gt;"",IF(AND(B2111&gt;=_TM1,B2111&lt;=_TM2,OR(TH!L2111="1111",TH!M2111="1111")),TH!D2111,""),"")</f>
        <v/>
      </c>
      <c r="B2111" s="11">
        <f t="shared" si="185"/>
        <v>8</v>
      </c>
      <c r="C2111" s="111">
        <f t="shared" si="186"/>
        <v>42597</v>
      </c>
      <c r="D2111" s="111" t="s">
        <v>1470</v>
      </c>
      <c r="E2111" s="273">
        <v>42597</v>
      </c>
      <c r="F2111" s="140" t="s">
        <v>1376</v>
      </c>
      <c r="G2111" s="310" t="s">
        <v>1368</v>
      </c>
      <c r="H2111" s="113" t="s">
        <v>1319</v>
      </c>
      <c r="I2111" s="129">
        <v>200</v>
      </c>
      <c r="J2111" s="129">
        <v>11280</v>
      </c>
      <c r="K2111" s="201">
        <f t="shared" si="189"/>
        <v>2256000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90"/>
        <v/>
      </c>
      <c r="AC2111" s="198"/>
    </row>
    <row r="2112" spans="1:29" ht="15.75" hidden="1" customHeight="1">
      <c r="A2112" s="304" t="str">
        <f>IF(B2112&lt;&gt;"",IF(AND(B2112&gt;=_TM1,B2112&lt;=_TM2,OR(TH!L2112="1111",TH!M2112="1111")),TH!D2112,""),"")</f>
        <v/>
      </c>
      <c r="B2112" s="11">
        <f t="shared" si="185"/>
        <v>8</v>
      </c>
      <c r="C2112" s="111">
        <f t="shared" si="186"/>
        <v>42597</v>
      </c>
      <c r="D2112" s="111" t="s">
        <v>1470</v>
      </c>
      <c r="E2112" s="273">
        <v>42597</v>
      </c>
      <c r="F2112" s="139" t="s">
        <v>1377</v>
      </c>
      <c r="G2112" s="310" t="s">
        <v>1368</v>
      </c>
      <c r="H2112" s="113" t="s">
        <v>1319</v>
      </c>
      <c r="I2112" s="129">
        <v>200</v>
      </c>
      <c r="J2112" s="129">
        <v>6310</v>
      </c>
      <c r="K2112" s="201">
        <f t="shared" si="189"/>
        <v>1262000</v>
      </c>
      <c r="L2112" s="114" t="s">
        <v>238</v>
      </c>
      <c r="M2112" s="114" t="s">
        <v>162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90"/>
        <v/>
      </c>
    </row>
    <row r="2113" spans="1:29" ht="15.75" hidden="1" customHeight="1">
      <c r="A2113" s="304" t="str">
        <f>IF(B2113&lt;&gt;"",IF(AND(B2113&gt;=_TM1,B2113&lt;=_TM2,OR(TH!L2113="1111",TH!M2113="1111")),TH!D2113,""),"")</f>
        <v/>
      </c>
      <c r="B2113" s="11">
        <f t="shared" si="185"/>
        <v>8</v>
      </c>
      <c r="C2113" s="111">
        <f t="shared" si="186"/>
        <v>42597</v>
      </c>
      <c r="D2113" s="111" t="s">
        <v>1470</v>
      </c>
      <c r="E2113" s="273">
        <v>42597</v>
      </c>
      <c r="F2113" s="140" t="s">
        <v>1360</v>
      </c>
      <c r="G2113" s="310" t="s">
        <v>1368</v>
      </c>
      <c r="H2113" s="113" t="s">
        <v>1319</v>
      </c>
      <c r="I2113" s="129"/>
      <c r="J2113" s="129"/>
      <c r="K2113" s="201">
        <v>1542004</v>
      </c>
      <c r="L2113" s="114" t="s">
        <v>238</v>
      </c>
      <c r="M2113" s="114" t="s">
        <v>278</v>
      </c>
      <c r="N2113" s="24" t="str">
        <f>IF(AND('331-CT'!$E$7=TH!H2113,OR(L2113="331",M2113="331")),"331",IF(AND(OR(L2113="131",M2113="131"),H2113='131-CT'!$E$7),"131",""))</f>
        <v>131</v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  <c r="AA2113" s="198" t="str">
        <f t="shared" si="190"/>
        <v/>
      </c>
    </row>
    <row r="2114" spans="1:29" ht="15.75" hidden="1" customHeight="1">
      <c r="A2114" s="304" t="str">
        <f>IF(B2114&lt;&gt;"",IF(AND(B2114&gt;=_TM1,B2114&lt;=_TM2,OR(TH!L2114="1111",TH!M2114="1111")),TH!D2114,""),"")</f>
        <v/>
      </c>
      <c r="B2114" s="11">
        <f t="shared" si="185"/>
        <v>8</v>
      </c>
      <c r="C2114" s="111">
        <f t="shared" si="186"/>
        <v>42598</v>
      </c>
      <c r="D2114" s="111" t="s">
        <v>711</v>
      </c>
      <c r="E2114" s="264">
        <v>42598</v>
      </c>
      <c r="F2114" s="110" t="s">
        <v>708</v>
      </c>
      <c r="G2114" s="310" t="s">
        <v>2077</v>
      </c>
      <c r="H2114" s="4" t="s">
        <v>612</v>
      </c>
      <c r="I2114" s="129"/>
      <c r="J2114" s="129"/>
      <c r="K2114" s="201">
        <v>10297947</v>
      </c>
      <c r="L2114" s="14" t="s">
        <v>24</v>
      </c>
      <c r="M2114" s="14" t="s">
        <v>238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/>
    </row>
    <row r="2115" spans="1:29" ht="15.75" hidden="1" customHeight="1">
      <c r="A2115" s="304" t="str">
        <f>IF(B2115&lt;&gt;"",IF(AND(B2115&gt;=_TM1,B2115&lt;=_TM2,OR(TH!L2115="1111",TH!M2115="1111")),TH!D2115,""),"")</f>
        <v/>
      </c>
      <c r="B2115" s="11">
        <f t="shared" si="185"/>
        <v>8</v>
      </c>
      <c r="C2115" s="111">
        <f t="shared" si="186"/>
        <v>42598</v>
      </c>
      <c r="D2115" s="12" t="s">
        <v>1510</v>
      </c>
      <c r="E2115" s="264">
        <v>42598</v>
      </c>
      <c r="F2115" s="110" t="s">
        <v>1259</v>
      </c>
      <c r="G2115" s="313" t="s">
        <v>1258</v>
      </c>
      <c r="H2115" s="113" t="s">
        <v>306</v>
      </c>
      <c r="I2115" s="129">
        <v>130</v>
      </c>
      <c r="J2115" s="129">
        <v>13391</v>
      </c>
      <c r="K2115" s="201">
        <f t="shared" ref="K2115:K2116" si="191">ROUND(I2115*J2115,0)</f>
        <v>1740830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hidden="1" customHeight="1">
      <c r="A2116" s="304" t="str">
        <f>IF(B2116&lt;&gt;"",IF(AND(B2116&gt;=_TM1,B2116&lt;=_TM2,OR(TH!L2116="1111",TH!M2116="1111")),TH!D2116,""),"")</f>
        <v/>
      </c>
      <c r="B2116" s="11">
        <f t="shared" si="185"/>
        <v>8</v>
      </c>
      <c r="C2116" s="111">
        <f t="shared" si="186"/>
        <v>42598</v>
      </c>
      <c r="D2116" s="12" t="s">
        <v>1510</v>
      </c>
      <c r="E2116" s="264">
        <v>42598</v>
      </c>
      <c r="F2116" s="110" t="s">
        <v>1260</v>
      </c>
      <c r="G2116" s="313" t="s">
        <v>1258</v>
      </c>
      <c r="H2116" s="113" t="s">
        <v>306</v>
      </c>
      <c r="I2116" s="129">
        <v>130</v>
      </c>
      <c r="J2116" s="129">
        <v>14662</v>
      </c>
      <c r="K2116" s="201">
        <f t="shared" si="191"/>
        <v>1906060</v>
      </c>
      <c r="L2116" s="202" t="s">
        <v>726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  <c r="AA2116" s="198" t="str">
        <f>IF(VLOOKUP(F2116,NXT!$B$12:$B$973,1,0)=F2116,"","x")</f>
        <v/>
      </c>
    </row>
    <row r="2117" spans="1:29" ht="15.75" hidden="1" customHeight="1">
      <c r="A2117" s="304" t="str">
        <f>IF(B2117&lt;&gt;"",IF(AND(B2117&gt;=_TM1,B2117&lt;=_TM2,OR(TH!L2117="1111",TH!M2117="1111")),TH!D2117,""),"")</f>
        <v/>
      </c>
      <c r="B2117" s="11">
        <f t="shared" si="185"/>
        <v>8</v>
      </c>
      <c r="C2117" s="111">
        <f t="shared" si="186"/>
        <v>42598</v>
      </c>
      <c r="D2117" s="12" t="s">
        <v>1510</v>
      </c>
      <c r="E2117" s="264">
        <v>42598</v>
      </c>
      <c r="F2117" s="110" t="s">
        <v>314</v>
      </c>
      <c r="G2117" s="313" t="s">
        <v>1258</v>
      </c>
      <c r="H2117" s="113" t="s">
        <v>306</v>
      </c>
      <c r="I2117" s="129"/>
      <c r="J2117" s="129"/>
      <c r="K2117" s="201">
        <v>364689</v>
      </c>
      <c r="L2117" s="114" t="s">
        <v>9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</row>
    <row r="2118" spans="1:29" ht="15.75" hidden="1" customHeight="1">
      <c r="A2118" s="304" t="str">
        <f>IF(B2118&lt;&gt;"",IF(AND(B2118&gt;=_TM1,B2118&lt;=_TM2,OR(TH!L2118="1111",TH!M2118="1111")),TH!D2118,""),"")</f>
        <v/>
      </c>
      <c r="B2118" s="11">
        <f t="shared" si="185"/>
        <v>8</v>
      </c>
      <c r="C2118" s="111">
        <f t="shared" si="186"/>
        <v>42598</v>
      </c>
      <c r="D2118" s="12" t="s">
        <v>1511</v>
      </c>
      <c r="E2118" s="264">
        <v>42598</v>
      </c>
      <c r="F2118" s="274" t="s">
        <v>1262</v>
      </c>
      <c r="G2118" s="313" t="s">
        <v>1261</v>
      </c>
      <c r="H2118" s="113" t="s">
        <v>306</v>
      </c>
      <c r="I2118" s="129">
        <v>52</v>
      </c>
      <c r="J2118" s="129">
        <v>48807</v>
      </c>
      <c r="K2118" s="201">
        <f>ROUND(I2118*J2118,0)</f>
        <v>2537964</v>
      </c>
      <c r="L2118" s="202" t="s">
        <v>726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  <c r="AA2118" s="198" t="str">
        <f>IF(VLOOKUP(F2118,NXT!$B$12:$B$973,1,0)=F2118,"","x")</f>
        <v/>
      </c>
    </row>
    <row r="2119" spans="1:29" ht="15.75" hidden="1" customHeight="1">
      <c r="A2119" s="304" t="str">
        <f>IF(B2119&lt;&gt;"",IF(AND(B2119&gt;=_TM1,B2119&lt;=_TM2,OR(TH!L2119="1111",TH!M2119="1111")),TH!D2119,""),"")</f>
        <v/>
      </c>
      <c r="B2119" s="11">
        <f t="shared" si="185"/>
        <v>8</v>
      </c>
      <c r="C2119" s="111">
        <f t="shared" si="186"/>
        <v>42598</v>
      </c>
      <c r="D2119" s="12" t="s">
        <v>1511</v>
      </c>
      <c r="E2119" s="264">
        <v>42598</v>
      </c>
      <c r="F2119" s="274" t="s">
        <v>314</v>
      </c>
      <c r="G2119" s="313" t="s">
        <v>1261</v>
      </c>
      <c r="H2119" s="113" t="s">
        <v>306</v>
      </c>
      <c r="I2119" s="129"/>
      <c r="J2119" s="129"/>
      <c r="K2119" s="201">
        <v>253796</v>
      </c>
      <c r="L2119" s="114" t="s">
        <v>9</v>
      </c>
      <c r="M2119" s="202" t="s">
        <v>8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>
        <v>3</v>
      </c>
    </row>
    <row r="2120" spans="1:29" ht="15.75" hidden="1" customHeight="1">
      <c r="A2120" s="304" t="str">
        <f>IF(B2120&lt;&gt;"",IF(AND(B2120&gt;=_TM1,B2120&lt;=_TM2,OR(TH!L2120="1111",TH!M2120="1111")),TH!D2120,""),"")</f>
        <v/>
      </c>
      <c r="B2120" s="11">
        <f t="shared" si="185"/>
        <v>8</v>
      </c>
      <c r="C2120" s="111">
        <f t="shared" si="186"/>
        <v>42598</v>
      </c>
      <c r="D2120" s="111" t="s">
        <v>1471</v>
      </c>
      <c r="E2120" s="273">
        <v>42598</v>
      </c>
      <c r="F2120" s="140" t="s">
        <v>322</v>
      </c>
      <c r="G2120" s="310" t="s">
        <v>1378</v>
      </c>
      <c r="H2120" s="113" t="s">
        <v>499</v>
      </c>
      <c r="I2120" s="129">
        <v>460</v>
      </c>
      <c r="J2120" s="129">
        <v>11000</v>
      </c>
      <c r="K2120" s="201">
        <f>ROUND(I2120*J2120,0)</f>
        <v>5060000</v>
      </c>
      <c r="L2120" s="114" t="s">
        <v>238</v>
      </c>
      <c r="M2120" s="114" t="s">
        <v>162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ref="AA2120:AA2131" si="192">IF(VLOOKUP(H2120,DS_131,1,0)=H2120,"","x")</f>
        <v/>
      </c>
    </row>
    <row r="2121" spans="1:29" ht="15.75" hidden="1" customHeight="1">
      <c r="A2121" s="304" t="str">
        <f>IF(B2121&lt;&gt;"",IF(AND(B2121&gt;=_TM1,B2121&lt;=_TM2,OR(TH!L2121="1111",TH!M2121="1111")),TH!D2121,""),"")</f>
        <v/>
      </c>
      <c r="B2121" s="11">
        <f t="shared" si="185"/>
        <v>8</v>
      </c>
      <c r="C2121" s="111">
        <f t="shared" si="186"/>
        <v>42598</v>
      </c>
      <c r="D2121" s="111" t="s">
        <v>1471</v>
      </c>
      <c r="E2121" s="273">
        <v>42598</v>
      </c>
      <c r="F2121" s="140" t="s">
        <v>1360</v>
      </c>
      <c r="G2121" s="310" t="s">
        <v>1378</v>
      </c>
      <c r="H2121" s="113" t="s">
        <v>499</v>
      </c>
      <c r="I2121" s="129"/>
      <c r="J2121" s="129"/>
      <c r="K2121" s="201">
        <v>506000</v>
      </c>
      <c r="L2121" s="114" t="s">
        <v>238</v>
      </c>
      <c r="M2121" s="114" t="s">
        <v>278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2"/>
        <v/>
      </c>
    </row>
    <row r="2122" spans="1:29" ht="15.75" hidden="1" customHeight="1">
      <c r="A2122" s="304" t="str">
        <f>IF(B2122&lt;&gt;"",IF(AND(B2122&gt;=_TM1,B2122&lt;=_TM2,OR(TH!L2122="1111",TH!M2122="1111")),TH!D2122,""),"")</f>
        <v/>
      </c>
      <c r="B2122" s="11">
        <f t="shared" si="185"/>
        <v>8</v>
      </c>
      <c r="C2122" s="111">
        <f t="shared" si="186"/>
        <v>42598</v>
      </c>
      <c r="D2122" s="111" t="s">
        <v>1472</v>
      </c>
      <c r="E2122" s="273">
        <v>42598</v>
      </c>
      <c r="F2122" s="140" t="s">
        <v>1347</v>
      </c>
      <c r="G2122" s="310" t="s">
        <v>1379</v>
      </c>
      <c r="H2122" s="4" t="s">
        <v>612</v>
      </c>
      <c r="I2122" s="129">
        <v>70</v>
      </c>
      <c r="J2122" s="129">
        <v>28118</v>
      </c>
      <c r="K2122" s="201">
        <f>ROUND(I2122*J2122,0)</f>
        <v>1968260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2"/>
        <v/>
      </c>
      <c r="AC2122" s="198"/>
    </row>
    <row r="2123" spans="1:29" ht="15.75" hidden="1" customHeight="1">
      <c r="A2123" s="304" t="str">
        <f>IF(B2123&lt;&gt;"",IF(AND(B2123&gt;=_TM1,B2123&lt;=_TM2,OR(TH!L2123="1111",TH!M2123="1111")),TH!D2123,""),"")</f>
        <v/>
      </c>
      <c r="B2123" s="11">
        <f t="shared" si="185"/>
        <v>8</v>
      </c>
      <c r="C2123" s="111">
        <f t="shared" si="186"/>
        <v>42598</v>
      </c>
      <c r="D2123" s="111" t="s">
        <v>1472</v>
      </c>
      <c r="E2123" s="273">
        <v>42598</v>
      </c>
      <c r="F2123" s="140" t="s">
        <v>1348</v>
      </c>
      <c r="G2123" s="310" t="s">
        <v>1379</v>
      </c>
      <c r="H2123" s="4" t="s">
        <v>612</v>
      </c>
      <c r="I2123" s="129">
        <v>90</v>
      </c>
      <c r="J2123" s="129">
        <v>34280</v>
      </c>
      <c r="K2123" s="201">
        <f>ROUND(I2123*J2123,0)</f>
        <v>3085200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2"/>
        <v/>
      </c>
    </row>
    <row r="2124" spans="1:29" ht="15.75" hidden="1" customHeight="1">
      <c r="A2124" s="304" t="str">
        <f>IF(B2124&lt;&gt;"",IF(AND(B2124&gt;=_TM1,B2124&lt;=_TM2,OR(TH!L2124="1111",TH!M2124="1111")),TH!D2124,""),"")</f>
        <v/>
      </c>
      <c r="B2124" s="11">
        <f t="shared" si="185"/>
        <v>8</v>
      </c>
      <c r="C2124" s="111">
        <f t="shared" si="186"/>
        <v>42598</v>
      </c>
      <c r="D2124" s="111" t="s">
        <v>1472</v>
      </c>
      <c r="E2124" s="273">
        <v>42598</v>
      </c>
      <c r="F2124" s="140" t="s">
        <v>1349</v>
      </c>
      <c r="G2124" s="310" t="s">
        <v>1379</v>
      </c>
      <c r="H2124" s="4" t="s">
        <v>612</v>
      </c>
      <c r="I2124" s="129">
        <v>150</v>
      </c>
      <c r="J2124" s="129">
        <v>50000</v>
      </c>
      <c r="K2124" s="201">
        <f>ROUND(I2124*J2124,0)</f>
        <v>7500000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2"/>
        <v/>
      </c>
    </row>
    <row r="2125" spans="1:29" ht="15.75" hidden="1" customHeight="1">
      <c r="A2125" s="304" t="str">
        <f>IF(B2125&lt;&gt;"",IF(AND(B2125&gt;=_TM1,B2125&lt;=_TM2,OR(TH!L2125="1111",TH!M2125="1111")),TH!D2125,""),"")</f>
        <v/>
      </c>
      <c r="B2125" s="11">
        <f t="shared" si="185"/>
        <v>8</v>
      </c>
      <c r="C2125" s="111">
        <f t="shared" si="186"/>
        <v>42598</v>
      </c>
      <c r="D2125" s="111" t="s">
        <v>1472</v>
      </c>
      <c r="E2125" s="273">
        <v>42598</v>
      </c>
      <c r="F2125" s="140" t="s">
        <v>1350</v>
      </c>
      <c r="G2125" s="310" t="s">
        <v>1379</v>
      </c>
      <c r="H2125" s="4" t="s">
        <v>612</v>
      </c>
      <c r="I2125" s="129">
        <v>210</v>
      </c>
      <c r="J2125" s="129">
        <v>40000</v>
      </c>
      <c r="K2125" s="201">
        <f>ROUND(I2125*J2125,0)</f>
        <v>8400000</v>
      </c>
      <c r="L2125" s="114" t="s">
        <v>238</v>
      </c>
      <c r="M2125" s="114" t="s">
        <v>162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2"/>
        <v/>
      </c>
      <c r="AC2125" s="198"/>
    </row>
    <row r="2126" spans="1:29" ht="15.75" hidden="1" customHeight="1">
      <c r="A2126" s="304" t="str">
        <f>IF(B2126&lt;&gt;"",IF(AND(B2126&gt;=_TM1,B2126&lt;=_TM2,OR(TH!L2126="1111",TH!M2126="1111")),TH!D2126,""),"")</f>
        <v/>
      </c>
      <c r="B2126" s="11">
        <f t="shared" si="185"/>
        <v>8</v>
      </c>
      <c r="C2126" s="111">
        <f t="shared" si="186"/>
        <v>42598</v>
      </c>
      <c r="D2126" s="111" t="s">
        <v>1472</v>
      </c>
      <c r="E2126" s="273">
        <v>42598</v>
      </c>
      <c r="F2126" s="112" t="s">
        <v>332</v>
      </c>
      <c r="G2126" s="310" t="s">
        <v>1379</v>
      </c>
      <c r="H2126" s="4" t="s">
        <v>612</v>
      </c>
      <c r="I2126" s="129"/>
      <c r="J2126" s="129"/>
      <c r="K2126" s="201">
        <v>2095346</v>
      </c>
      <c r="L2126" s="114" t="s">
        <v>238</v>
      </c>
      <c r="M2126" s="114" t="s">
        <v>278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2"/>
        <v/>
      </c>
    </row>
    <row r="2127" spans="1:29" ht="15.75" hidden="1" customHeight="1">
      <c r="A2127" s="304" t="str">
        <f>IF(B2127&lt;&gt;"",IF(AND(B2127&gt;=_TM1,B2127&lt;=_TM2,OR(TH!L2127="1111",TH!M2127="1111")),TH!D2127,""),"")</f>
        <v/>
      </c>
      <c r="B2127" s="11">
        <f t="shared" si="185"/>
        <v>8</v>
      </c>
      <c r="C2127" s="111">
        <f t="shared" si="186"/>
        <v>42598</v>
      </c>
      <c r="D2127" s="111" t="s">
        <v>1473</v>
      </c>
      <c r="E2127" s="273">
        <v>42598</v>
      </c>
      <c r="F2127" s="140" t="s">
        <v>1382</v>
      </c>
      <c r="G2127" s="310" t="s">
        <v>1381</v>
      </c>
      <c r="H2127" s="113" t="s">
        <v>1380</v>
      </c>
      <c r="I2127" s="129">
        <v>700</v>
      </c>
      <c r="J2127" s="129">
        <v>4655</v>
      </c>
      <c r="K2127" s="201">
        <f>ROUND(I2127*J2127,0)</f>
        <v>3258500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2"/>
        <v/>
      </c>
    </row>
    <row r="2128" spans="1:29" ht="15.75" hidden="1" customHeight="1">
      <c r="A2128" s="304" t="str">
        <f>IF(B2128&lt;&gt;"",IF(AND(B2128&gt;=_TM1,B2128&lt;=_TM2,OR(TH!L2128="1111",TH!M2128="1111")),TH!D2128,""),"")</f>
        <v/>
      </c>
      <c r="B2128" s="11">
        <f t="shared" si="185"/>
        <v>8</v>
      </c>
      <c r="C2128" s="111">
        <f t="shared" si="186"/>
        <v>42598</v>
      </c>
      <c r="D2128" s="111" t="s">
        <v>1473</v>
      </c>
      <c r="E2128" s="273">
        <v>42598</v>
      </c>
      <c r="F2128" s="140" t="s">
        <v>1383</v>
      </c>
      <c r="G2128" s="310" t="s">
        <v>1381</v>
      </c>
      <c r="H2128" s="113" t="s">
        <v>1380</v>
      </c>
      <c r="I2128" s="129">
        <v>700</v>
      </c>
      <c r="J2128" s="129">
        <v>405</v>
      </c>
      <c r="K2128" s="201">
        <f>ROUND(I2128*J2128,0)</f>
        <v>283500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2"/>
        <v/>
      </c>
      <c r="AC2128" s="198"/>
    </row>
    <row r="2129" spans="1:29" ht="15.75" hidden="1" customHeight="1">
      <c r="A2129" s="304" t="str">
        <f>IF(B2129&lt;&gt;"",IF(AND(B2129&gt;=_TM1,B2129&lt;=_TM2,OR(TH!L2129="1111",TH!M2129="1111")),TH!D2129,""),"")</f>
        <v/>
      </c>
      <c r="B2129" s="11">
        <f t="shared" si="185"/>
        <v>8</v>
      </c>
      <c r="C2129" s="111">
        <f t="shared" si="186"/>
        <v>42598</v>
      </c>
      <c r="D2129" s="111" t="s">
        <v>1473</v>
      </c>
      <c r="E2129" s="273">
        <v>42598</v>
      </c>
      <c r="F2129" s="140" t="s">
        <v>1384</v>
      </c>
      <c r="G2129" s="310" t="s">
        <v>1381</v>
      </c>
      <c r="H2129" s="113" t="s">
        <v>1380</v>
      </c>
      <c r="I2129" s="129">
        <v>3500</v>
      </c>
      <c r="J2129" s="129">
        <v>321</v>
      </c>
      <c r="K2129" s="201">
        <f>ROUND(I2129*J2129,0)</f>
        <v>1123500</v>
      </c>
      <c r="L2129" s="114" t="s">
        <v>238</v>
      </c>
      <c r="M2129" s="114" t="s">
        <v>162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2"/>
        <v/>
      </c>
    </row>
    <row r="2130" spans="1:29" ht="15.75" hidden="1" customHeight="1">
      <c r="A2130" s="304" t="str">
        <f>IF(B2130&lt;&gt;"",IF(AND(B2130&gt;=_TM1,B2130&lt;=_TM2,OR(TH!L2130="1111",TH!M2130="1111")),TH!D2130,""),"")</f>
        <v/>
      </c>
      <c r="B2130" s="11">
        <f t="shared" si="185"/>
        <v>8</v>
      </c>
      <c r="C2130" s="111">
        <f t="shared" si="186"/>
        <v>42598</v>
      </c>
      <c r="D2130" s="111" t="s">
        <v>1473</v>
      </c>
      <c r="E2130" s="273">
        <v>42598</v>
      </c>
      <c r="F2130" s="112" t="s">
        <v>332</v>
      </c>
      <c r="G2130" s="310" t="s">
        <v>1381</v>
      </c>
      <c r="H2130" s="113" t="s">
        <v>1380</v>
      </c>
      <c r="I2130" s="129"/>
      <c r="J2130" s="129"/>
      <c r="K2130" s="201">
        <v>466550</v>
      </c>
      <c r="L2130" s="114" t="s">
        <v>238</v>
      </c>
      <c r="M2130" s="114" t="s">
        <v>278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/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2"/>
        <v/>
      </c>
    </row>
    <row r="2131" spans="1:29" ht="15.75" hidden="1" customHeight="1">
      <c r="A2131" s="304" t="str">
        <f>IF(B2131&lt;&gt;"",IF(AND(B2131&gt;=_TM1,B2131&lt;=_TM2,OR(TH!L2131="1111",TH!M2131="1111")),TH!D2131,""),"")</f>
        <v>T17</v>
      </c>
      <c r="B2131" s="11">
        <f t="shared" si="185"/>
        <v>8</v>
      </c>
      <c r="C2131" s="111">
        <f t="shared" si="186"/>
        <v>42598</v>
      </c>
      <c r="D2131" s="111" t="s">
        <v>2132</v>
      </c>
      <c r="E2131" s="273">
        <v>42598</v>
      </c>
      <c r="F2131" s="112" t="s">
        <v>708</v>
      </c>
      <c r="G2131" s="310" t="s">
        <v>1381</v>
      </c>
      <c r="H2131" s="113" t="s">
        <v>1380</v>
      </c>
      <c r="I2131" s="129"/>
      <c r="J2131" s="129"/>
      <c r="K2131" s="201">
        <v>5132050</v>
      </c>
      <c r="L2131" s="114" t="s">
        <v>45</v>
      </c>
      <c r="M2131" s="114" t="s">
        <v>238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>x</v>
      </c>
      <c r="Q2131" s="24" t="str">
        <f>IF(AND($M2131=$O$7,$B2131&lt;'111'!$N$11),"x","")</f>
        <v/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/>
      <c r="AA2131" s="198" t="str">
        <f t="shared" si="192"/>
        <v/>
      </c>
    </row>
    <row r="2132" spans="1:29" ht="15.75" hidden="1" customHeight="1">
      <c r="A2132" s="304" t="str">
        <f>IF(B2132&lt;&gt;"",IF(AND(B2132&gt;=_TM1,B2132&lt;=_TM2,OR(TH!L2132="1111",TH!M2132="1111")),TH!D2132,""),"")</f>
        <v>C20</v>
      </c>
      <c r="B2132" s="11">
        <f t="shared" si="185"/>
        <v>8</v>
      </c>
      <c r="C2132" s="111">
        <f t="shared" si="186"/>
        <v>42600</v>
      </c>
      <c r="D2132" s="12" t="s">
        <v>2142</v>
      </c>
      <c r="E2132" s="264">
        <v>42600</v>
      </c>
      <c r="F2132" s="15" t="s">
        <v>470</v>
      </c>
      <c r="G2132" s="310" t="s">
        <v>1229</v>
      </c>
      <c r="H2132" s="4" t="s">
        <v>1227</v>
      </c>
      <c r="I2132" s="129"/>
      <c r="J2132" s="129"/>
      <c r="K2132" s="319">
        <v>604545</v>
      </c>
      <c r="L2132" s="202" t="s">
        <v>239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hidden="1" customHeight="1">
      <c r="A2133" s="304" t="str">
        <f>IF(B2133&lt;&gt;"",IF(AND(B2133&gt;=_TM1,B2133&lt;=_TM2,OR(TH!L2133="1111",TH!M2133="1111")),TH!D2133,""),"")</f>
        <v>C20</v>
      </c>
      <c r="B2133" s="11">
        <f t="shared" si="185"/>
        <v>8</v>
      </c>
      <c r="C2133" s="111">
        <f t="shared" si="186"/>
        <v>42600</v>
      </c>
      <c r="D2133" s="12" t="s">
        <v>2142</v>
      </c>
      <c r="E2133" s="264">
        <v>42600</v>
      </c>
      <c r="F2133" s="15" t="s">
        <v>471</v>
      </c>
      <c r="G2133" s="310" t="s">
        <v>1229</v>
      </c>
      <c r="H2133" s="4" t="s">
        <v>1227</v>
      </c>
      <c r="I2133" s="129"/>
      <c r="J2133" s="129"/>
      <c r="K2133" s="319">
        <v>60455</v>
      </c>
      <c r="L2133" s="114" t="s">
        <v>9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>
        <v>3</v>
      </c>
    </row>
    <row r="2134" spans="1:29" ht="15.75" hidden="1" customHeight="1">
      <c r="A2134" s="304" t="str">
        <f>IF(B2134&lt;&gt;"",IF(AND(B2134&gt;=_TM1,B2134&lt;=_TM2,OR(TH!L2134="1111",TH!M2134="1111")),TH!D2134,""),"")</f>
        <v>C21</v>
      </c>
      <c r="B2134" s="11">
        <f t="shared" si="185"/>
        <v>8</v>
      </c>
      <c r="C2134" s="111">
        <f t="shared" si="186"/>
        <v>42601</v>
      </c>
      <c r="D2134" s="12" t="s">
        <v>2143</v>
      </c>
      <c r="E2134" s="264">
        <v>42601</v>
      </c>
      <c r="F2134" s="110" t="s">
        <v>707</v>
      </c>
      <c r="G2134" s="310" t="s">
        <v>2077</v>
      </c>
      <c r="H2134" s="113" t="s">
        <v>706</v>
      </c>
      <c r="I2134" s="129"/>
      <c r="J2134" s="129"/>
      <c r="K2134" s="201">
        <v>3000000</v>
      </c>
      <c r="L2134" s="14" t="s">
        <v>24</v>
      </c>
      <c r="M2134" s="14" t="s">
        <v>45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>x</v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</row>
    <row r="2135" spans="1:29" ht="15.75" hidden="1" customHeight="1">
      <c r="A2135" s="304" t="str">
        <f>IF(B2135&lt;&gt;"",IF(AND(B2135&gt;=_TM1,B2135&lt;=_TM2,OR(TH!L2135="1111",TH!M2135="1111")),TH!D2135,""),"")</f>
        <v/>
      </c>
      <c r="B2135" s="11">
        <f t="shared" si="185"/>
        <v>8</v>
      </c>
      <c r="C2135" s="111">
        <f t="shared" si="186"/>
        <v>42601</v>
      </c>
      <c r="D2135" s="111" t="s">
        <v>1474</v>
      </c>
      <c r="E2135" s="273">
        <v>42601</v>
      </c>
      <c r="F2135" s="140" t="s">
        <v>1386</v>
      </c>
      <c r="G2135" s="310" t="s">
        <v>1385</v>
      </c>
      <c r="H2135" s="113" t="s">
        <v>527</v>
      </c>
      <c r="I2135" s="129">
        <v>400</v>
      </c>
      <c r="J2135" s="129">
        <v>9800</v>
      </c>
      <c r="K2135" s="201">
        <f>ROUND(I2135*J2135,0)</f>
        <v>3920000</v>
      </c>
      <c r="L2135" s="114" t="s">
        <v>238</v>
      </c>
      <c r="M2135" s="114" t="s">
        <v>162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ref="AA2135:AA2141" si="193">IF(VLOOKUP(H2135,DS_131,1,0)=H2135,"","x")</f>
        <v/>
      </c>
      <c r="AC2135" s="198"/>
    </row>
    <row r="2136" spans="1:29" ht="15.75" hidden="1" customHeight="1">
      <c r="A2136" s="304" t="str">
        <f>IF(B2136&lt;&gt;"",IF(AND(B2136&gt;=_TM1,B2136&lt;=_TM2,OR(TH!L2136="1111",TH!M2136="1111")),TH!D2136,""),"")</f>
        <v/>
      </c>
      <c r="B2136" s="11">
        <f t="shared" si="185"/>
        <v>8</v>
      </c>
      <c r="C2136" s="111">
        <f t="shared" si="186"/>
        <v>42601</v>
      </c>
      <c r="D2136" s="111" t="s">
        <v>1474</v>
      </c>
      <c r="E2136" s="273">
        <v>42601</v>
      </c>
      <c r="F2136" s="112" t="s">
        <v>332</v>
      </c>
      <c r="G2136" s="310" t="s">
        <v>1385</v>
      </c>
      <c r="H2136" s="113" t="s">
        <v>527</v>
      </c>
      <c r="I2136" s="129"/>
      <c r="J2136" s="129"/>
      <c r="K2136" s="201">
        <v>392000</v>
      </c>
      <c r="L2136" s="114" t="s">
        <v>238</v>
      </c>
      <c r="M2136" s="114" t="s">
        <v>278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/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3"/>
        <v/>
      </c>
    </row>
    <row r="2137" spans="1:29" ht="15.75" hidden="1" customHeight="1">
      <c r="A2137" s="304" t="str">
        <f>IF(B2137&lt;&gt;"",IF(AND(B2137&gt;=_TM1,B2137&lt;=_TM2,OR(TH!L2137="1111",TH!M2137="1111")),TH!D2137,""),"")</f>
        <v>T18</v>
      </c>
      <c r="B2137" s="11">
        <f t="shared" si="185"/>
        <v>8</v>
      </c>
      <c r="C2137" s="111">
        <f t="shared" si="186"/>
        <v>42601</v>
      </c>
      <c r="D2137" s="111" t="s">
        <v>2135</v>
      </c>
      <c r="E2137" s="273">
        <v>42601</v>
      </c>
      <c r="F2137" s="112" t="s">
        <v>708</v>
      </c>
      <c r="G2137" s="310" t="s">
        <v>2101</v>
      </c>
      <c r="H2137" s="113" t="s">
        <v>527</v>
      </c>
      <c r="I2137" s="129"/>
      <c r="J2137" s="129"/>
      <c r="K2137" s="201">
        <v>14876400</v>
      </c>
      <c r="L2137" s="114" t="s">
        <v>45</v>
      </c>
      <c r="M2137" s="114" t="s">
        <v>238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>x</v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3"/>
        <v/>
      </c>
    </row>
    <row r="2138" spans="1:29" ht="15.75" hidden="1" customHeight="1">
      <c r="A2138" s="304" t="str">
        <f>IF(B2138&lt;&gt;"",IF(AND(B2138&gt;=_TM1,B2138&lt;=_TM2,OR(TH!L2138="1111",TH!M2138="1111")),TH!D2138,""),"")</f>
        <v/>
      </c>
      <c r="B2138" s="11">
        <f t="shared" si="185"/>
        <v>8</v>
      </c>
      <c r="C2138" s="111">
        <f t="shared" si="186"/>
        <v>42601</v>
      </c>
      <c r="D2138" s="111" t="s">
        <v>1475</v>
      </c>
      <c r="E2138" s="273">
        <v>42601</v>
      </c>
      <c r="F2138" s="140" t="s">
        <v>681</v>
      </c>
      <c r="G2138" s="310" t="s">
        <v>1387</v>
      </c>
      <c r="H2138" s="113" t="s">
        <v>1388</v>
      </c>
      <c r="I2138" s="129">
        <v>1990</v>
      </c>
      <c r="J2138" s="129">
        <v>25000</v>
      </c>
      <c r="K2138" s="201">
        <f>ROUND(I2138*J2138,0)</f>
        <v>49750000</v>
      </c>
      <c r="L2138" s="114" t="s">
        <v>238</v>
      </c>
      <c r="M2138" s="114" t="s">
        <v>162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3"/>
        <v/>
      </c>
    </row>
    <row r="2139" spans="1:29" ht="15.75" hidden="1" customHeight="1">
      <c r="A2139" s="304" t="str">
        <f>IF(B2139&lt;&gt;"",IF(AND(B2139&gt;=_TM1,B2139&lt;=_TM2,OR(TH!L2139="1111",TH!M2139="1111")),TH!D2139,""),"")</f>
        <v/>
      </c>
      <c r="B2139" s="11">
        <f t="shared" si="185"/>
        <v>8</v>
      </c>
      <c r="C2139" s="111">
        <f t="shared" si="186"/>
        <v>42601</v>
      </c>
      <c r="D2139" s="111" t="s">
        <v>1475</v>
      </c>
      <c r="E2139" s="273">
        <v>42601</v>
      </c>
      <c r="F2139" s="112" t="s">
        <v>332</v>
      </c>
      <c r="G2139" s="310" t="s">
        <v>1387</v>
      </c>
      <c r="H2139" s="113" t="s">
        <v>1388</v>
      </c>
      <c r="I2139" s="129"/>
      <c r="J2139" s="129"/>
      <c r="K2139" s="201">
        <v>4975000</v>
      </c>
      <c r="L2139" s="114" t="s">
        <v>238</v>
      </c>
      <c r="M2139" s="114" t="s">
        <v>278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3"/>
        <v/>
      </c>
      <c r="AC2139" s="198"/>
    </row>
    <row r="2140" spans="1:29" ht="15.75" hidden="1" customHeight="1">
      <c r="A2140" s="304" t="str">
        <f>IF(B2140&lt;&gt;"",IF(AND(B2140&gt;=_TM1,B2140&lt;=_TM2,OR(TH!L2140="1111",TH!M2140="1111")),TH!D2140,""),"")</f>
        <v/>
      </c>
      <c r="B2140" s="11">
        <f t="shared" ref="B2140:B2203" si="194">IF(C2140&lt;&gt;"",MONTH(C2140),"")</f>
        <v>8</v>
      </c>
      <c r="C2140" s="111">
        <f t="shared" ref="C2140:C2203" si="195">E2140</f>
        <v>42601</v>
      </c>
      <c r="D2140" s="111" t="s">
        <v>1476</v>
      </c>
      <c r="E2140" s="273">
        <v>42601</v>
      </c>
      <c r="F2140" s="140" t="s">
        <v>350</v>
      </c>
      <c r="G2140" s="310" t="s">
        <v>1389</v>
      </c>
      <c r="H2140" s="266" t="s">
        <v>508</v>
      </c>
      <c r="I2140" s="129">
        <v>210</v>
      </c>
      <c r="J2140" s="129">
        <v>8030</v>
      </c>
      <c r="K2140" s="201">
        <f>ROUND(I2140*J2140,0)</f>
        <v>1686300</v>
      </c>
      <c r="L2140" s="114" t="s">
        <v>238</v>
      </c>
      <c r="M2140" s="114" t="s">
        <v>162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3"/>
        <v/>
      </c>
    </row>
    <row r="2141" spans="1:29" ht="15.75" hidden="1" customHeight="1">
      <c r="A2141" s="304" t="str">
        <f>IF(B2141&lt;&gt;"",IF(AND(B2141&gt;=_TM1,B2141&lt;=_TM2,OR(TH!L2141="1111",TH!M2141="1111")),TH!D2141,""),"")</f>
        <v/>
      </c>
      <c r="B2141" s="11">
        <f t="shared" si="194"/>
        <v>8</v>
      </c>
      <c r="C2141" s="111">
        <f t="shared" si="195"/>
        <v>42601</v>
      </c>
      <c r="D2141" s="111" t="s">
        <v>1476</v>
      </c>
      <c r="E2141" s="273">
        <v>42601</v>
      </c>
      <c r="F2141" s="112" t="s">
        <v>332</v>
      </c>
      <c r="G2141" s="310" t="s">
        <v>1389</v>
      </c>
      <c r="H2141" s="266" t="s">
        <v>508</v>
      </c>
      <c r="I2141" s="129"/>
      <c r="J2141" s="129"/>
      <c r="K2141" s="201">
        <v>168630</v>
      </c>
      <c r="L2141" s="114" t="s">
        <v>238</v>
      </c>
      <c r="M2141" s="114" t="s">
        <v>278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  <c r="AA2141" s="198" t="str">
        <f t="shared" si="193"/>
        <v/>
      </c>
    </row>
    <row r="2142" spans="1:29" ht="15.75" hidden="1" customHeight="1">
      <c r="A2142" s="304" t="str">
        <f>IF(B2142&lt;&gt;"",IF(AND(B2142&gt;=_TM1,B2142&lt;=_TM2,OR(TH!L2142="1111",TH!M2142="1111")),TH!D2142,""),"")</f>
        <v/>
      </c>
      <c r="B2142" s="11">
        <f t="shared" si="194"/>
        <v>8</v>
      </c>
      <c r="C2142" s="111">
        <f t="shared" si="195"/>
        <v>42602</v>
      </c>
      <c r="D2142" s="111" t="s">
        <v>711</v>
      </c>
      <c r="E2142" s="264">
        <v>42602</v>
      </c>
      <c r="F2142" s="110" t="s">
        <v>2087</v>
      </c>
      <c r="G2142" s="310" t="s">
        <v>2077</v>
      </c>
      <c r="H2142" s="113"/>
      <c r="I2142" s="129"/>
      <c r="J2142" s="129"/>
      <c r="K2142" s="201">
        <v>4017465</v>
      </c>
      <c r="L2142" s="14" t="s">
        <v>79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/>
      </c>
      <c r="Y2142" s="24" t="str">
        <f>IF(AND(B2142&lt;=NKC!$N$8,B2142&gt;=NKC!$M$8),"x","")</f>
        <v/>
      </c>
      <c r="Z2142" s="303"/>
    </row>
    <row r="2143" spans="1:29" ht="15.75" customHeight="1">
      <c r="A2143" s="304" t="str">
        <f>IF(B2143&lt;&gt;"",IF(AND(B2143&gt;=_TM1,B2143&lt;=_TM2,OR(TH!L2143="1111",TH!M2143="1111")),TH!D2143,""),"")</f>
        <v/>
      </c>
      <c r="B2143" s="11">
        <f t="shared" si="194"/>
        <v>8</v>
      </c>
      <c r="C2143" s="111">
        <f t="shared" si="195"/>
        <v>42602</v>
      </c>
      <c r="D2143" s="111" t="s">
        <v>711</v>
      </c>
      <c r="E2143" s="264">
        <v>42602</v>
      </c>
      <c r="F2143" s="110" t="s">
        <v>2088</v>
      </c>
      <c r="G2143" s="310" t="s">
        <v>2077</v>
      </c>
      <c r="H2143" s="113"/>
      <c r="I2143" s="129"/>
      <c r="J2143" s="129"/>
      <c r="K2143" s="201">
        <v>9420000</v>
      </c>
      <c r="L2143" s="14" t="s">
        <v>2080</v>
      </c>
      <c r="M2143" s="14" t="s">
        <v>24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>x</v>
      </c>
      <c r="Y2143" s="24" t="str">
        <f>IF(AND(B2143&lt;=NKC!$N$8,B2143&gt;=NKC!$M$8),"x","")</f>
        <v/>
      </c>
      <c r="Z2143" s="303"/>
    </row>
    <row r="2144" spans="1:29" ht="15.75" hidden="1" customHeight="1">
      <c r="A2144" s="304" t="str">
        <f>IF(B2144&lt;&gt;"",IF(AND(B2144&gt;=_TM1,B2144&lt;=_TM2,OR(TH!L2144="1111",TH!M2144="1111")),TH!D2144,""),"")</f>
        <v/>
      </c>
      <c r="B2144" s="11">
        <f t="shared" si="194"/>
        <v>8</v>
      </c>
      <c r="C2144" s="111">
        <f t="shared" si="195"/>
        <v>42602</v>
      </c>
      <c r="D2144" s="12" t="s">
        <v>1512</v>
      </c>
      <c r="E2144" s="264">
        <v>42602</v>
      </c>
      <c r="F2144" s="112" t="s">
        <v>1046</v>
      </c>
      <c r="G2144" s="313" t="s">
        <v>1351</v>
      </c>
      <c r="H2144" s="113" t="s">
        <v>316</v>
      </c>
      <c r="I2144" s="129">
        <v>1500</v>
      </c>
      <c r="J2144" s="129">
        <v>33250</v>
      </c>
      <c r="K2144" s="201">
        <f t="shared" ref="K2144:K2147" si="196">ROUND(I2144*J2144,0)</f>
        <v>49875000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hidden="1" customHeight="1">
      <c r="A2145" s="304" t="str">
        <f>IF(B2145&lt;&gt;"",IF(AND(B2145&gt;=_TM1,B2145&lt;=_TM2,OR(TH!L2145="1111",TH!M2145="1111")),TH!D2145,""),"")</f>
        <v/>
      </c>
      <c r="B2145" s="11">
        <f t="shared" si="194"/>
        <v>8</v>
      </c>
      <c r="C2145" s="111">
        <f t="shared" si="195"/>
        <v>42602</v>
      </c>
      <c r="D2145" s="12" t="s">
        <v>1512</v>
      </c>
      <c r="E2145" s="264">
        <v>42602</v>
      </c>
      <c r="F2145" s="112" t="s">
        <v>1047</v>
      </c>
      <c r="G2145" s="313" t="s">
        <v>1351</v>
      </c>
      <c r="H2145" s="113" t="s">
        <v>316</v>
      </c>
      <c r="I2145" s="129">
        <v>1500</v>
      </c>
      <c r="J2145" s="129">
        <v>30875</v>
      </c>
      <c r="K2145" s="201">
        <f t="shared" si="196"/>
        <v>46312500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/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hidden="1" customHeight="1">
      <c r="A2146" s="304" t="str">
        <f>IF(B2146&lt;&gt;"",IF(AND(B2146&gt;=_TM1,B2146&lt;=_TM2,OR(TH!L2146="1111",TH!M2146="1111")),TH!D2146,""),"")</f>
        <v/>
      </c>
      <c r="B2146" s="11">
        <f t="shared" si="194"/>
        <v>8</v>
      </c>
      <c r="C2146" s="111">
        <f t="shared" si="195"/>
        <v>42602</v>
      </c>
      <c r="D2146" s="12" t="s">
        <v>1512</v>
      </c>
      <c r="E2146" s="264">
        <v>42602</v>
      </c>
      <c r="F2146" s="140" t="s">
        <v>322</v>
      </c>
      <c r="G2146" s="313" t="s">
        <v>1351</v>
      </c>
      <c r="H2146" s="113" t="s">
        <v>316</v>
      </c>
      <c r="I2146" s="129">
        <v>4400</v>
      </c>
      <c r="J2146" s="129">
        <v>17575</v>
      </c>
      <c r="K2146" s="201">
        <f t="shared" si="196"/>
        <v>77330000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/>
      </c>
      <c r="W2146" s="24" t="str">
        <f>IF(AND(OR(LEFT(TH!L2146,2)="15",LEFT(TH!M2146,2)="15"),TK!$E$7=TH!F2146),"x","")</f>
        <v>x</v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hidden="1" customHeight="1">
      <c r="A2147" s="304" t="str">
        <f>IF(B2147&lt;&gt;"",IF(AND(B2147&gt;=_TM1,B2147&lt;=_TM2,OR(TH!L2147="1111",TH!M2147="1111")),TH!D2147,""),"")</f>
        <v/>
      </c>
      <c r="B2147" s="11">
        <f t="shared" si="194"/>
        <v>8</v>
      </c>
      <c r="C2147" s="111">
        <f t="shared" si="195"/>
        <v>42602</v>
      </c>
      <c r="D2147" s="12" t="s">
        <v>1512</v>
      </c>
      <c r="E2147" s="264">
        <v>42602</v>
      </c>
      <c r="F2147" s="140" t="s">
        <v>321</v>
      </c>
      <c r="G2147" s="313" t="s">
        <v>1351</v>
      </c>
      <c r="H2147" s="113" t="s">
        <v>316</v>
      </c>
      <c r="I2147" s="129">
        <v>4100</v>
      </c>
      <c r="J2147" s="129">
        <v>17575</v>
      </c>
      <c r="K2147" s="201">
        <f t="shared" si="196"/>
        <v>72057500</v>
      </c>
      <c r="L2147" s="202" t="s">
        <v>726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>x</v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198" t="str">
        <f>IF(VLOOKUP(F2147,NXT!$B$12:$B$973,1,0)=F2147,"","x")</f>
        <v/>
      </c>
    </row>
    <row r="2148" spans="1:29" ht="15.75" hidden="1" customHeight="1">
      <c r="A2148" s="304" t="str">
        <f>IF(B2148&lt;&gt;"",IF(AND(B2148&gt;=_TM1,B2148&lt;=_TM2,OR(TH!L2148="1111",TH!M2148="1111")),TH!D2148,""),"")</f>
        <v/>
      </c>
      <c r="B2148" s="11">
        <f t="shared" si="194"/>
        <v>8</v>
      </c>
      <c r="C2148" s="111">
        <f t="shared" si="195"/>
        <v>42602</v>
      </c>
      <c r="D2148" s="12" t="s">
        <v>1512</v>
      </c>
      <c r="E2148" s="264">
        <v>42602</v>
      </c>
      <c r="F2148" s="15" t="s">
        <v>332</v>
      </c>
      <c r="G2148" s="313" t="s">
        <v>1351</v>
      </c>
      <c r="H2148" s="113" t="s">
        <v>316</v>
      </c>
      <c r="I2148" s="129"/>
      <c r="J2148" s="129"/>
      <c r="K2148" s="201">
        <v>24557500</v>
      </c>
      <c r="L2148" s="14" t="s">
        <v>9</v>
      </c>
      <c r="M2148" s="202" t="s">
        <v>8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>
        <v>3</v>
      </c>
      <c r="AA2148" s="322"/>
    </row>
    <row r="2149" spans="1:29" ht="15.75" hidden="1" customHeight="1">
      <c r="A2149" s="304" t="str">
        <f>IF(B2149&lt;&gt;"",IF(AND(B2149&gt;=_TM1,B2149&lt;=_TM2,OR(TH!L2149="1111",TH!M2149="1111")),TH!D2149,""),"")</f>
        <v/>
      </c>
      <c r="B2149" s="11">
        <f t="shared" si="194"/>
        <v>8</v>
      </c>
      <c r="C2149" s="111">
        <f t="shared" si="195"/>
        <v>42602</v>
      </c>
      <c r="D2149" s="111" t="s">
        <v>1477</v>
      </c>
      <c r="E2149" s="273">
        <v>42602</v>
      </c>
      <c r="F2149" s="140" t="s">
        <v>1346</v>
      </c>
      <c r="G2149" s="310" t="s">
        <v>1390</v>
      </c>
      <c r="H2149" s="4" t="s">
        <v>603</v>
      </c>
      <c r="I2149" s="129">
        <v>5000</v>
      </c>
      <c r="J2149" s="129">
        <v>9000</v>
      </c>
      <c r="K2149" s="201">
        <f>ROUND(I2149*J2149,0)</f>
        <v>45000000</v>
      </c>
      <c r="L2149" s="114" t="s">
        <v>238</v>
      </c>
      <c r="M2149" s="114" t="s">
        <v>162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  <c r="AC2149" s="198"/>
    </row>
    <row r="2150" spans="1:29" ht="15.75" hidden="1" customHeight="1">
      <c r="A2150" s="304" t="str">
        <f>IF(B2150&lt;&gt;"",IF(AND(B2150&gt;=_TM1,B2150&lt;=_TM2,OR(TH!L2150="1111",TH!M2150="1111")),TH!D2150,""),"")</f>
        <v/>
      </c>
      <c r="B2150" s="11">
        <f t="shared" si="194"/>
        <v>8</v>
      </c>
      <c r="C2150" s="111">
        <f t="shared" si="195"/>
        <v>42602</v>
      </c>
      <c r="D2150" s="111" t="s">
        <v>1477</v>
      </c>
      <c r="E2150" s="273">
        <v>42602</v>
      </c>
      <c r="F2150" s="112" t="s">
        <v>332</v>
      </c>
      <c r="G2150" s="310" t="s">
        <v>1390</v>
      </c>
      <c r="H2150" s="4" t="s">
        <v>603</v>
      </c>
      <c r="I2150" s="129"/>
      <c r="J2150" s="129"/>
      <c r="K2150" s="201">
        <v>4500000</v>
      </c>
      <c r="L2150" s="114" t="s">
        <v>238</v>
      </c>
      <c r="M2150" s="114" t="s">
        <v>278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/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/>
      <c r="AA2150" s="198" t="str">
        <f>IF(VLOOKUP(H2150,DS_131,1,0)=H2150,"","x")</f>
        <v/>
      </c>
    </row>
    <row r="2151" spans="1:29" ht="15.75" hidden="1" customHeight="1">
      <c r="A2151" s="304" t="str">
        <f>IF(B2151&lt;&gt;"",IF(AND(B2151&gt;=_TM1,B2151&lt;=_TM2,OR(TH!L2151="1111",TH!M2151="1111")),TH!D2151,""),"")</f>
        <v>C22</v>
      </c>
      <c r="B2151" s="11">
        <f t="shared" si="194"/>
        <v>8</v>
      </c>
      <c r="C2151" s="111">
        <f t="shared" si="195"/>
        <v>42603</v>
      </c>
      <c r="D2151" s="12" t="s">
        <v>2144</v>
      </c>
      <c r="E2151" s="264">
        <v>42603</v>
      </c>
      <c r="F2151" s="15" t="s">
        <v>470</v>
      </c>
      <c r="G2151" s="310" t="s">
        <v>1226</v>
      </c>
      <c r="H2151" s="4" t="s">
        <v>1225</v>
      </c>
      <c r="I2151" s="129"/>
      <c r="J2151" s="129"/>
      <c r="K2151" s="201">
        <v>421000</v>
      </c>
      <c r="L2151" s="202" t="s">
        <v>239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ht="15.75" hidden="1" customHeight="1">
      <c r="A2152" s="304" t="str">
        <f>IF(B2152&lt;&gt;"",IF(AND(B2152&gt;=_TM1,B2152&lt;=_TM2,OR(TH!L2152="1111",TH!M2152="1111")),TH!D2152,""),"")</f>
        <v>C22</v>
      </c>
      <c r="B2152" s="11">
        <f t="shared" si="194"/>
        <v>8</v>
      </c>
      <c r="C2152" s="111">
        <f t="shared" si="195"/>
        <v>42603</v>
      </c>
      <c r="D2152" s="12" t="s">
        <v>2144</v>
      </c>
      <c r="E2152" s="264">
        <v>42603</v>
      </c>
      <c r="F2152" s="15" t="s">
        <v>471</v>
      </c>
      <c r="G2152" s="310" t="s">
        <v>1226</v>
      </c>
      <c r="H2152" s="4" t="s">
        <v>1225</v>
      </c>
      <c r="I2152" s="129"/>
      <c r="J2152" s="129"/>
      <c r="K2152" s="201">
        <v>42100</v>
      </c>
      <c r="L2152" s="114" t="s">
        <v>9</v>
      </c>
      <c r="M2152" s="1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303">
        <v>3</v>
      </c>
    </row>
    <row r="2153" spans="1:29" s="373" customFormat="1" ht="15.75" hidden="1" customHeight="1">
      <c r="A2153" s="304" t="str">
        <f>IF(B2153&lt;&gt;"",IF(AND(B2153&gt;=_TM1,B2153&lt;=_TM2,OR(TH!L2153="1111",TH!M2153="1111")),TH!D2153,""),"")</f>
        <v>C23</v>
      </c>
      <c r="B2153" s="257">
        <f t="shared" si="194"/>
        <v>8</v>
      </c>
      <c r="C2153" s="327">
        <f t="shared" si="195"/>
        <v>42603</v>
      </c>
      <c r="D2153" s="20" t="s">
        <v>2149</v>
      </c>
      <c r="E2153" s="363">
        <v>42603</v>
      </c>
      <c r="F2153" s="21" t="s">
        <v>2181</v>
      </c>
      <c r="G2153" s="342"/>
      <c r="H2153" s="430" t="s">
        <v>2183</v>
      </c>
      <c r="I2153" s="127"/>
      <c r="J2153" s="127"/>
      <c r="K2153" s="331">
        <v>400000</v>
      </c>
      <c r="L2153" s="431" t="s">
        <v>239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s="373" customFormat="1" ht="15.75" hidden="1" customHeight="1">
      <c r="A2154" s="304" t="str">
        <f>IF(B2154&lt;&gt;"",IF(AND(B2154&gt;=_TM1,B2154&lt;=_TM2,OR(TH!L2154="1111",TH!M2154="1111")),TH!D2154,""),"")</f>
        <v>C23</v>
      </c>
      <c r="B2154" s="257">
        <f t="shared" si="194"/>
        <v>8</v>
      </c>
      <c r="C2154" s="327">
        <f t="shared" si="195"/>
        <v>42603</v>
      </c>
      <c r="D2154" s="20" t="s">
        <v>2149</v>
      </c>
      <c r="E2154" s="363">
        <v>42603</v>
      </c>
      <c r="F2154" s="21" t="s">
        <v>2182</v>
      </c>
      <c r="G2154" s="342"/>
      <c r="H2154" s="430"/>
      <c r="I2154" s="127"/>
      <c r="J2154" s="127"/>
      <c r="K2154" s="331">
        <v>40000</v>
      </c>
      <c r="L2154" s="332" t="s">
        <v>9</v>
      </c>
      <c r="M2154" s="24" t="s">
        <v>45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>x</v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279">
        <v>3</v>
      </c>
    </row>
    <row r="2155" spans="1:29" ht="15.75" hidden="1" customHeight="1">
      <c r="A2155" s="304" t="str">
        <f>IF(B2155&lt;&gt;"",IF(AND(B2155&gt;=_TM1,B2155&lt;=_TM2,OR(TH!L2155="1111",TH!M2155="1111")),TH!D2155,""),"")</f>
        <v/>
      </c>
      <c r="B2155" s="11">
        <f t="shared" si="194"/>
        <v>8</v>
      </c>
      <c r="C2155" s="111">
        <f t="shared" si="195"/>
        <v>42604</v>
      </c>
      <c r="D2155" s="111" t="s">
        <v>1478</v>
      </c>
      <c r="E2155" s="273">
        <v>42604</v>
      </c>
      <c r="F2155" s="140" t="s">
        <v>1046</v>
      </c>
      <c r="G2155" s="310" t="s">
        <v>1391</v>
      </c>
      <c r="H2155" s="113" t="s">
        <v>531</v>
      </c>
      <c r="I2155" s="129">
        <v>1500</v>
      </c>
      <c r="J2155" s="129">
        <v>35000</v>
      </c>
      <c r="K2155" s="201">
        <f>ROUND(I2155*J2155,0)</f>
        <v>52500000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</row>
    <row r="2156" spans="1:29" ht="15.75" hidden="1" customHeight="1">
      <c r="A2156" s="304" t="str">
        <f>IF(B2156&lt;&gt;"",IF(AND(B2156&gt;=_TM1,B2156&lt;=_TM2,OR(TH!L2156="1111",TH!M2156="1111")),TH!D2156,""),"")</f>
        <v/>
      </c>
      <c r="B2156" s="11">
        <f t="shared" si="194"/>
        <v>8</v>
      </c>
      <c r="C2156" s="111">
        <f t="shared" si="195"/>
        <v>42604</v>
      </c>
      <c r="D2156" s="111" t="s">
        <v>1478</v>
      </c>
      <c r="E2156" s="273">
        <v>42604</v>
      </c>
      <c r="F2156" s="140" t="s">
        <v>1047</v>
      </c>
      <c r="G2156" s="310" t="s">
        <v>1391</v>
      </c>
      <c r="H2156" s="113" t="s">
        <v>531</v>
      </c>
      <c r="I2156" s="129">
        <v>1500</v>
      </c>
      <c r="J2156" s="129">
        <v>32500</v>
      </c>
      <c r="K2156" s="201">
        <f>ROUND(I2156*J2156,0)</f>
        <v>48750000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  <c r="AC2156" s="198"/>
    </row>
    <row r="2157" spans="1:29" ht="15.75" hidden="1" customHeight="1">
      <c r="A2157" s="304" t="str">
        <f>IF(B2157&lt;&gt;"",IF(AND(B2157&gt;=_TM1,B2157&lt;=_TM2,OR(TH!L2157="1111",TH!M2157="1111")),TH!D2157,""),"")</f>
        <v/>
      </c>
      <c r="B2157" s="11">
        <f t="shared" si="194"/>
        <v>8</v>
      </c>
      <c r="C2157" s="111">
        <f t="shared" si="195"/>
        <v>42604</v>
      </c>
      <c r="D2157" s="111" t="s">
        <v>1478</v>
      </c>
      <c r="E2157" s="273">
        <v>42604</v>
      </c>
      <c r="F2157" s="140" t="s">
        <v>322</v>
      </c>
      <c r="G2157" s="310" t="s">
        <v>1391</v>
      </c>
      <c r="H2157" s="113" t="s">
        <v>531</v>
      </c>
      <c r="I2157" s="129">
        <v>4400</v>
      </c>
      <c r="J2157" s="129">
        <v>18500</v>
      </c>
      <c r="K2157" s="201">
        <f>ROUND(I2157*J2157,0)</f>
        <v>81400000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hidden="1" customHeight="1">
      <c r="A2158" s="304" t="str">
        <f>IF(B2158&lt;&gt;"",IF(AND(B2158&gt;=_TM1,B2158&lt;=_TM2,OR(TH!L2158="1111",TH!M2158="1111")),TH!D2158,""),"")</f>
        <v/>
      </c>
      <c r="B2158" s="11">
        <f t="shared" si="194"/>
        <v>8</v>
      </c>
      <c r="C2158" s="111">
        <f t="shared" si="195"/>
        <v>42604</v>
      </c>
      <c r="D2158" s="111" t="s">
        <v>1478</v>
      </c>
      <c r="E2158" s="273">
        <v>42604</v>
      </c>
      <c r="F2158" s="140" t="s">
        <v>321</v>
      </c>
      <c r="G2158" s="310" t="s">
        <v>1391</v>
      </c>
      <c r="H2158" s="113" t="s">
        <v>531</v>
      </c>
      <c r="I2158" s="129">
        <v>4100</v>
      </c>
      <c r="J2158" s="129">
        <v>18500</v>
      </c>
      <c r="K2158" s="201">
        <f>ROUND(I2158*J2158,0)</f>
        <v>75850000</v>
      </c>
      <c r="L2158" s="114" t="s">
        <v>238</v>
      </c>
      <c r="M2158" s="114" t="s">
        <v>162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</row>
    <row r="2159" spans="1:29" ht="15.75" hidden="1" customHeight="1">
      <c r="A2159" s="304" t="str">
        <f>IF(B2159&lt;&gt;"",IF(AND(B2159&gt;=_TM1,B2159&lt;=_TM2,OR(TH!L2159="1111",TH!M2159="1111")),TH!D2159,""),"")</f>
        <v/>
      </c>
      <c r="B2159" s="11">
        <f t="shared" si="194"/>
        <v>8</v>
      </c>
      <c r="C2159" s="111">
        <f t="shared" si="195"/>
        <v>42604</v>
      </c>
      <c r="D2159" s="111" t="s">
        <v>1478</v>
      </c>
      <c r="E2159" s="273">
        <v>42604</v>
      </c>
      <c r="F2159" s="112" t="s">
        <v>332</v>
      </c>
      <c r="G2159" s="310" t="s">
        <v>1391</v>
      </c>
      <c r="H2159" s="113" t="s">
        <v>531</v>
      </c>
      <c r="I2159" s="129"/>
      <c r="J2159" s="129"/>
      <c r="K2159" s="201">
        <v>25850000</v>
      </c>
      <c r="L2159" s="114" t="s">
        <v>238</v>
      </c>
      <c r="M2159" s="114" t="s">
        <v>278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  <c r="AA2159" s="198" t="str">
        <f>IF(VLOOKUP(H2159,DS_131,1,0)=H2159,"","x")</f>
        <v/>
      </c>
      <c r="AC2159" s="198"/>
    </row>
    <row r="2160" spans="1:29" ht="15.75" hidden="1" customHeight="1">
      <c r="A2160" s="304" t="str">
        <f>IF(B2160&lt;&gt;"",IF(AND(B2160&gt;=_TM1,B2160&lt;=_TM2,OR(TH!L2160="1111",TH!M2160="1111")),TH!D2160,""),"")</f>
        <v/>
      </c>
      <c r="B2160" s="11">
        <f t="shared" si="194"/>
        <v>8</v>
      </c>
      <c r="C2160" s="111">
        <f t="shared" si="195"/>
        <v>42605</v>
      </c>
      <c r="D2160" s="111" t="s">
        <v>704</v>
      </c>
      <c r="E2160" s="273">
        <v>42605</v>
      </c>
      <c r="F2160" s="112" t="s">
        <v>708</v>
      </c>
      <c r="G2160" s="310" t="s">
        <v>705</v>
      </c>
      <c r="H2160" s="113" t="s">
        <v>547</v>
      </c>
      <c r="I2160" s="129"/>
      <c r="J2160" s="129"/>
      <c r="K2160" s="201">
        <v>143581660</v>
      </c>
      <c r="L2160" s="114" t="s">
        <v>24</v>
      </c>
      <c r="M2160" s="114" t="s">
        <v>238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/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hidden="1" customHeight="1">
      <c r="A2161" s="304" t="str">
        <f>IF(B2161&lt;&gt;"",IF(AND(B2161&gt;=_TM1,B2161&lt;=_TM2,OR(TH!L2161="1111",TH!M2161="1111")),TH!D2161,""),"")</f>
        <v>T19</v>
      </c>
      <c r="B2161" s="11">
        <f t="shared" si="194"/>
        <v>8</v>
      </c>
      <c r="C2161" s="111">
        <f t="shared" si="195"/>
        <v>42605</v>
      </c>
      <c r="D2161" s="111" t="s">
        <v>2136</v>
      </c>
      <c r="E2161" s="264">
        <v>42605</v>
      </c>
      <c r="F2161" s="110" t="s">
        <v>1219</v>
      </c>
      <c r="G2161" s="310" t="s">
        <v>705</v>
      </c>
      <c r="H2161" s="113" t="s">
        <v>706</v>
      </c>
      <c r="I2161" s="129"/>
      <c r="J2161" s="129"/>
      <c r="K2161" s="201">
        <v>115900000</v>
      </c>
      <c r="L2161" s="114" t="s">
        <v>45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>x</v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hidden="1" customHeight="1">
      <c r="A2162" s="304" t="str">
        <f>IF(B2162&lt;&gt;"",IF(AND(B2162&gt;=_TM1,B2162&lt;=_TM2,OR(TH!L2162="1111",TH!M2162="1111")),TH!D2162,""),"")</f>
        <v/>
      </c>
      <c r="B2162" s="11">
        <f t="shared" si="194"/>
        <v>8</v>
      </c>
      <c r="C2162" s="111">
        <f t="shared" si="195"/>
        <v>42605</v>
      </c>
      <c r="D2162" s="111" t="s">
        <v>711</v>
      </c>
      <c r="E2162" s="264">
        <v>42605</v>
      </c>
      <c r="F2162" s="110" t="s">
        <v>713</v>
      </c>
      <c r="G2162" s="310" t="s">
        <v>705</v>
      </c>
      <c r="H2162" s="113" t="s">
        <v>299</v>
      </c>
      <c r="I2162" s="129"/>
      <c r="J2162" s="129"/>
      <c r="K2162" s="201">
        <v>25000000</v>
      </c>
      <c r="L2162" s="114" t="s">
        <v>8</v>
      </c>
      <c r="M2162" s="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/>
    </row>
    <row r="2163" spans="1:27" ht="15.75" hidden="1" customHeight="1">
      <c r="A2163" s="304" t="str">
        <f>IF(B2163&lt;&gt;"",IF(AND(B2163&gt;=_TM1,B2163&lt;=_TM2,OR(TH!L2163="1111",TH!M2163="1111")),TH!D2163,""),"")</f>
        <v/>
      </c>
      <c r="B2163" s="11">
        <f t="shared" si="194"/>
        <v>8</v>
      </c>
      <c r="C2163" s="111">
        <f t="shared" si="195"/>
        <v>42605</v>
      </c>
      <c r="D2163" s="111" t="s">
        <v>711</v>
      </c>
      <c r="E2163" s="264">
        <v>42605</v>
      </c>
      <c r="F2163" s="110" t="s">
        <v>1215</v>
      </c>
      <c r="G2163" s="310" t="s">
        <v>705</v>
      </c>
      <c r="H2163" s="4"/>
      <c r="I2163" s="129"/>
      <c r="J2163" s="129"/>
      <c r="K2163" s="201">
        <v>20000</v>
      </c>
      <c r="L2163" s="14" t="s">
        <v>81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hidden="1" customHeight="1">
      <c r="A2164" s="304" t="str">
        <f>IF(B2164&lt;&gt;"",IF(AND(B2164&gt;=_TM1,B2164&lt;=_TM2,OR(TH!L2164="1111",TH!M2164="1111")),TH!D2164,""),"")</f>
        <v/>
      </c>
      <c r="B2164" s="11">
        <f t="shared" si="194"/>
        <v>8</v>
      </c>
      <c r="C2164" s="111">
        <f t="shared" si="195"/>
        <v>42605</v>
      </c>
      <c r="D2164" s="111" t="s">
        <v>711</v>
      </c>
      <c r="E2164" s="264">
        <v>42605</v>
      </c>
      <c r="F2164" s="110" t="s">
        <v>1216</v>
      </c>
      <c r="G2164" s="310" t="s">
        <v>705</v>
      </c>
      <c r="H2164" s="4"/>
      <c r="I2164" s="129"/>
      <c r="J2164" s="129"/>
      <c r="K2164" s="201">
        <v>2000</v>
      </c>
      <c r="L2164" s="114" t="s">
        <v>9</v>
      </c>
      <c r="M2164" s="1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>
        <v>3</v>
      </c>
    </row>
    <row r="2165" spans="1:27" ht="15.75" hidden="1" customHeight="1">
      <c r="A2165" s="304" t="str">
        <f>IF(B2165&lt;&gt;"",IF(AND(B2165&gt;=_TM1,B2165&lt;=_TM2,OR(TH!L2165="1111",TH!M2165="1111")),TH!D2165,""),"")</f>
        <v/>
      </c>
      <c r="B2165" s="11">
        <f t="shared" si="194"/>
        <v>8</v>
      </c>
      <c r="C2165" s="111">
        <f t="shared" si="195"/>
        <v>42605</v>
      </c>
      <c r="D2165" s="111" t="s">
        <v>711</v>
      </c>
      <c r="E2165" s="264">
        <v>42605</v>
      </c>
      <c r="F2165" s="110" t="s">
        <v>713</v>
      </c>
      <c r="G2165" s="310" t="s">
        <v>705</v>
      </c>
      <c r="H2165" s="113" t="s">
        <v>306</v>
      </c>
      <c r="I2165" s="129"/>
      <c r="J2165" s="129"/>
      <c r="K2165" s="201">
        <v>2489664</v>
      </c>
      <c r="L2165" s="114" t="s">
        <v>8</v>
      </c>
      <c r="M2165" s="14" t="s">
        <v>24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</row>
    <row r="2166" spans="1:27" ht="15.75" hidden="1" customHeight="1">
      <c r="A2166" s="304" t="str">
        <f>IF(B2166&lt;&gt;"",IF(AND(B2166&gt;=_TM1,B2166&lt;=_TM2,OR(TH!L2166="1111",TH!M2166="1111")),TH!D2166,""),"")</f>
        <v/>
      </c>
      <c r="B2166" s="11">
        <f t="shared" si="194"/>
        <v>8</v>
      </c>
      <c r="C2166" s="111">
        <f t="shared" si="195"/>
        <v>42605</v>
      </c>
      <c r="D2166" s="111" t="s">
        <v>1479</v>
      </c>
      <c r="E2166" s="273">
        <v>42605</v>
      </c>
      <c r="F2166" s="140" t="s">
        <v>1394</v>
      </c>
      <c r="G2166" s="310" t="s">
        <v>1392</v>
      </c>
      <c r="H2166" s="113" t="s">
        <v>1393</v>
      </c>
      <c r="I2166" s="129">
        <v>300</v>
      </c>
      <c r="J2166" s="129">
        <v>11000</v>
      </c>
      <c r="K2166" s="201">
        <f>ROUND(I2166*J2166,0)</f>
        <v>3300000</v>
      </c>
      <c r="L2166" s="114" t="s">
        <v>238</v>
      </c>
      <c r="M2166" s="114" t="s">
        <v>162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hidden="1" customHeight="1">
      <c r="A2167" s="304" t="str">
        <f>IF(B2167&lt;&gt;"",IF(AND(B2167&gt;=_TM1,B2167&lt;=_TM2,OR(TH!L2167="1111",TH!M2167="1111")),TH!D2167,""),"")</f>
        <v/>
      </c>
      <c r="B2167" s="11">
        <f t="shared" si="194"/>
        <v>8</v>
      </c>
      <c r="C2167" s="111">
        <f t="shared" si="195"/>
        <v>42605</v>
      </c>
      <c r="D2167" s="111" t="s">
        <v>1479</v>
      </c>
      <c r="E2167" s="273">
        <v>42605</v>
      </c>
      <c r="F2167" s="112" t="s">
        <v>332</v>
      </c>
      <c r="G2167" s="310" t="s">
        <v>1392</v>
      </c>
      <c r="H2167" s="113" t="s">
        <v>1393</v>
      </c>
      <c r="I2167" s="129"/>
      <c r="J2167" s="129"/>
      <c r="K2167" s="201">
        <v>330000</v>
      </c>
      <c r="L2167" s="114" t="s">
        <v>238</v>
      </c>
      <c r="M2167" s="114" t="s">
        <v>278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/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hidden="1" customHeight="1">
      <c r="A2168" s="304" t="str">
        <f>IF(B2168&lt;&gt;"",IF(AND(B2168&gt;=_TM1,B2168&lt;=_TM2,OR(TH!L2168="1111",TH!M2168="1111")),TH!D2168,""),"")</f>
        <v>T20</v>
      </c>
      <c r="B2168" s="11">
        <f t="shared" si="194"/>
        <v>8</v>
      </c>
      <c r="C2168" s="111">
        <f t="shared" si="195"/>
        <v>42605</v>
      </c>
      <c r="D2168" s="111" t="s">
        <v>2139</v>
      </c>
      <c r="E2168" s="273">
        <v>42605</v>
      </c>
      <c r="F2168" s="112" t="s">
        <v>708</v>
      </c>
      <c r="G2168" s="310" t="s">
        <v>1392</v>
      </c>
      <c r="H2168" s="113" t="s">
        <v>1393</v>
      </c>
      <c r="I2168" s="129"/>
      <c r="J2168" s="129"/>
      <c r="K2168" s="201">
        <v>3630000</v>
      </c>
      <c r="L2168" s="114" t="s">
        <v>45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>x</v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  <c r="AA2168" s="198" t="str">
        <f>IF(VLOOKUP(H2168,DS_131,1,0)=H2168,"","x")</f>
        <v/>
      </c>
    </row>
    <row r="2169" spans="1:27" ht="15.75" hidden="1" customHeight="1">
      <c r="A2169" s="304" t="str">
        <f>IF(B2169&lt;&gt;"",IF(AND(B2169&gt;=_TM1,B2169&lt;=_TM2,OR(TH!L2169="1111",TH!M2169="1111")),TH!D2169,""),"")</f>
        <v/>
      </c>
      <c r="B2169" s="11">
        <f t="shared" si="194"/>
        <v>8</v>
      </c>
      <c r="C2169" s="111">
        <f t="shared" si="195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113" t="s">
        <v>531</v>
      </c>
      <c r="I2169" s="129"/>
      <c r="J2169" s="129"/>
      <c r="K2169" s="201">
        <v>150000000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hidden="1" customHeight="1">
      <c r="A2170" s="304" t="str">
        <f>IF(B2170&lt;&gt;"",IF(AND(B2170&gt;=_TM1,B2170&lt;=_TM2,OR(TH!L2170="1111",TH!M2170="1111")),TH!D2170,""),"")</f>
        <v/>
      </c>
      <c r="B2170" s="11">
        <f t="shared" si="194"/>
        <v>8</v>
      </c>
      <c r="C2170" s="111">
        <f t="shared" si="195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4" t="s">
        <v>603</v>
      </c>
      <c r="I2170" s="129"/>
      <c r="J2170" s="129"/>
      <c r="K2170" s="201">
        <v>49500000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hidden="1" customHeight="1">
      <c r="A2171" s="304" t="str">
        <f>IF(B2171&lt;&gt;"",IF(AND(B2171&gt;=_TM1,B2171&lt;=_TM2,OR(TH!L2171="1111",TH!M2171="1111")),TH!D2171,""),"")</f>
        <v/>
      </c>
      <c r="B2171" s="11">
        <f t="shared" si="194"/>
        <v>8</v>
      </c>
      <c r="C2171" s="111">
        <f t="shared" si="195"/>
        <v>42606</v>
      </c>
      <c r="D2171" s="111" t="s">
        <v>704</v>
      </c>
      <c r="E2171" s="273">
        <v>42606</v>
      </c>
      <c r="F2171" s="112" t="s">
        <v>708</v>
      </c>
      <c r="G2171" s="310" t="s">
        <v>705</v>
      </c>
      <c r="H2171" s="113" t="s">
        <v>1388</v>
      </c>
      <c r="I2171" s="129"/>
      <c r="J2171" s="129"/>
      <c r="K2171" s="201">
        <v>27225000</v>
      </c>
      <c r="L2171" s="114" t="s">
        <v>24</v>
      </c>
      <c r="M2171" s="114" t="s">
        <v>238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/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hidden="1" customHeight="1">
      <c r="A2172" s="304" t="str">
        <f>IF(B2172&lt;&gt;"",IF(AND(B2172&gt;=_TM1,B2172&lt;=_TM2,OR(TH!L2172="1111",TH!M2172="1111")),TH!D2172,""),"")</f>
        <v>T21</v>
      </c>
      <c r="B2172" s="11">
        <f t="shared" si="194"/>
        <v>8</v>
      </c>
      <c r="C2172" s="111">
        <f t="shared" si="195"/>
        <v>42606</v>
      </c>
      <c r="D2172" s="111" t="s">
        <v>2140</v>
      </c>
      <c r="E2172" s="264">
        <v>42606</v>
      </c>
      <c r="F2172" s="110" t="s">
        <v>1219</v>
      </c>
      <c r="G2172" s="310" t="s">
        <v>705</v>
      </c>
      <c r="H2172" s="113" t="s">
        <v>706</v>
      </c>
      <c r="I2172" s="129"/>
      <c r="J2172" s="129"/>
      <c r="K2172" s="201">
        <v>49500000</v>
      </c>
      <c r="L2172" s="114" t="s">
        <v>45</v>
      </c>
      <c r="M2172" s="14" t="s">
        <v>24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>x</v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/>
    </row>
    <row r="2173" spans="1:27" ht="15.75" hidden="1" customHeight="1">
      <c r="A2173" s="304" t="str">
        <f>IF(B2173&lt;&gt;"",IF(AND(B2173&gt;=_TM1,B2173&lt;=_TM2,OR(TH!L2173="1111",TH!M2173="1111")),TH!D2173,""),"")</f>
        <v/>
      </c>
      <c r="B2173" s="11">
        <f t="shared" si="194"/>
        <v>8</v>
      </c>
      <c r="C2173" s="111">
        <f t="shared" si="195"/>
        <v>42606</v>
      </c>
      <c r="D2173" s="12" t="s">
        <v>1513</v>
      </c>
      <c r="E2173" s="264">
        <v>42606</v>
      </c>
      <c r="F2173" s="110" t="s">
        <v>1264</v>
      </c>
      <c r="G2173" s="313" t="s">
        <v>1263</v>
      </c>
      <c r="H2173" s="113" t="s">
        <v>306</v>
      </c>
      <c r="I2173" s="129">
        <v>167</v>
      </c>
      <c r="J2173" s="129">
        <v>13493</v>
      </c>
      <c r="K2173" s="201">
        <f>ROUND(I2173*J2173,0)</f>
        <v>2253331</v>
      </c>
      <c r="L2173" s="202" t="s">
        <v>726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  <c r="AA2173" s="198" t="str">
        <f>IF(VLOOKUP(F2173,NXT!$B$12:$B$973,1,0)=F2173,"","x")</f>
        <v/>
      </c>
    </row>
    <row r="2174" spans="1:27" ht="15.75" hidden="1" customHeight="1">
      <c r="A2174" s="304" t="str">
        <f>IF(B2174&lt;&gt;"",IF(AND(B2174&gt;=_TM1,B2174&lt;=_TM2,OR(TH!L2174="1111",TH!M2174="1111")),TH!D2174,""),"")</f>
        <v/>
      </c>
      <c r="B2174" s="11">
        <f t="shared" si="194"/>
        <v>8</v>
      </c>
      <c r="C2174" s="111">
        <f t="shared" si="195"/>
        <v>42606</v>
      </c>
      <c r="D2174" s="12" t="s">
        <v>1513</v>
      </c>
      <c r="E2174" s="264">
        <v>42606</v>
      </c>
      <c r="F2174" s="110" t="s">
        <v>314</v>
      </c>
      <c r="G2174" s="313" t="s">
        <v>1263</v>
      </c>
      <c r="H2174" s="113" t="s">
        <v>306</v>
      </c>
      <c r="I2174" s="129"/>
      <c r="J2174" s="129"/>
      <c r="K2174" s="201">
        <v>225333</v>
      </c>
      <c r="L2174" s="114" t="s">
        <v>9</v>
      </c>
      <c r="M2174" s="202" t="s">
        <v>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>
        <v>3</v>
      </c>
    </row>
    <row r="2175" spans="1:27" ht="15.75" hidden="1" customHeight="1">
      <c r="A2175" s="304" t="str">
        <f>IF(B2175&lt;&gt;"",IF(AND(B2175&gt;=_TM1,B2175&lt;=_TM2,OR(TH!L2175="1111",TH!M2175="1111")),TH!D2175,""),"")</f>
        <v/>
      </c>
      <c r="B2175" s="11">
        <f t="shared" si="194"/>
        <v>8</v>
      </c>
      <c r="C2175" s="111">
        <f t="shared" si="195"/>
        <v>42607</v>
      </c>
      <c r="D2175" s="111" t="s">
        <v>704</v>
      </c>
      <c r="E2175" s="264">
        <v>42607</v>
      </c>
      <c r="F2175" s="15" t="s">
        <v>709</v>
      </c>
      <c r="G2175" s="310" t="s">
        <v>705</v>
      </c>
      <c r="H2175" s="4"/>
      <c r="I2175" s="129"/>
      <c r="J2175" s="129"/>
      <c r="K2175" s="201">
        <v>3188</v>
      </c>
      <c r="L2175" s="114" t="s">
        <v>24</v>
      </c>
      <c r="M2175" s="14" t="s">
        <v>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hidden="1" customHeight="1">
      <c r="A2176" s="304" t="str">
        <f>IF(B2176&lt;&gt;"",IF(AND(B2176&gt;=_TM1,B2176&lt;=_TM2,OR(TH!L2176="1111",TH!M2176="1111")),TH!D2176,""),"")</f>
        <v/>
      </c>
      <c r="B2176" s="11">
        <f t="shared" si="194"/>
        <v>8</v>
      </c>
      <c r="C2176" s="111">
        <f t="shared" si="195"/>
        <v>42607</v>
      </c>
      <c r="D2176" s="111" t="s">
        <v>704</v>
      </c>
      <c r="E2176" s="264">
        <v>42607</v>
      </c>
      <c r="F2176" s="112" t="s">
        <v>708</v>
      </c>
      <c r="G2176" s="310" t="s">
        <v>705</v>
      </c>
      <c r="H2176" s="113" t="s">
        <v>531</v>
      </c>
      <c r="I2176" s="129"/>
      <c r="J2176" s="129"/>
      <c r="K2176" s="201">
        <v>128355000</v>
      </c>
      <c r="L2176" s="114" t="s">
        <v>24</v>
      </c>
      <c r="M2176" s="14" t="s">
        <v>238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/>
    </row>
    <row r="2177" spans="1:29" ht="15.75" hidden="1" customHeight="1">
      <c r="A2177" s="304" t="str">
        <f>IF(B2177&lt;&gt;"",IF(AND(B2177&gt;=_TM1,B2177&lt;=_TM2,OR(TH!L2177="1111",TH!M2177="1111")),TH!D2177,""),"")</f>
        <v/>
      </c>
      <c r="B2177" s="11">
        <f t="shared" si="194"/>
        <v>8</v>
      </c>
      <c r="C2177" s="111">
        <f t="shared" si="195"/>
        <v>42607</v>
      </c>
      <c r="D2177" s="111" t="s">
        <v>711</v>
      </c>
      <c r="E2177" s="264">
        <v>42607</v>
      </c>
      <c r="F2177" s="112" t="s">
        <v>716</v>
      </c>
      <c r="G2177" s="310" t="s">
        <v>705</v>
      </c>
      <c r="H2177" s="113"/>
      <c r="I2177" s="129"/>
      <c r="J2177" s="129"/>
      <c r="K2177" s="201">
        <v>10000</v>
      </c>
      <c r="L2177" s="114" t="s">
        <v>81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hidden="1" customHeight="1">
      <c r="A2178" s="304" t="str">
        <f>IF(B2178&lt;&gt;"",IF(AND(B2178&gt;=_TM1,B2178&lt;=_TM2,OR(TH!L2178="1111",TH!M2178="1111")),TH!D2178,""),"")</f>
        <v/>
      </c>
      <c r="B2178" s="11">
        <f t="shared" si="194"/>
        <v>8</v>
      </c>
      <c r="C2178" s="111">
        <f t="shared" si="195"/>
        <v>42607</v>
      </c>
      <c r="D2178" s="111" t="s">
        <v>711</v>
      </c>
      <c r="E2178" s="264">
        <v>42607</v>
      </c>
      <c r="F2178" s="112" t="s">
        <v>717</v>
      </c>
      <c r="G2178" s="310" t="s">
        <v>705</v>
      </c>
      <c r="H2178" s="113"/>
      <c r="I2178" s="129"/>
      <c r="J2178" s="129"/>
      <c r="K2178" s="201">
        <v>1000</v>
      </c>
      <c r="L2178" s="114" t="s">
        <v>9</v>
      </c>
      <c r="M2178" s="1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/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>
        <v>3</v>
      </c>
    </row>
    <row r="2179" spans="1:29" ht="15.75" hidden="1" customHeight="1">
      <c r="A2179" s="304" t="str">
        <f>IF(B2179&lt;&gt;"",IF(AND(B2179&gt;=_TM1,B2179&lt;=_TM2,OR(TH!L2179="1111",TH!M2179="1111")),TH!D2179,""),"")</f>
        <v>T22</v>
      </c>
      <c r="B2179" s="11">
        <f t="shared" si="194"/>
        <v>8</v>
      </c>
      <c r="C2179" s="111">
        <f t="shared" si="195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177200000</v>
      </c>
      <c r="L2179" s="1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hidden="1" customHeight="1">
      <c r="A2180" s="304" t="str">
        <f>IF(B2180&lt;&gt;"",IF(AND(B2180&gt;=_TM1,B2180&lt;=_TM2,OR(TH!L2180="1111",TH!M2180="1111")),TH!D2180,""),"")</f>
        <v>T22</v>
      </c>
      <c r="B2180" s="11">
        <f t="shared" si="194"/>
        <v>8</v>
      </c>
      <c r="C2180" s="111">
        <f t="shared" si="195"/>
        <v>42607</v>
      </c>
      <c r="D2180" s="111" t="s">
        <v>2141</v>
      </c>
      <c r="E2180" s="264">
        <v>42607</v>
      </c>
      <c r="F2180" s="110" t="s">
        <v>1219</v>
      </c>
      <c r="G2180" s="310" t="s">
        <v>705</v>
      </c>
      <c r="H2180" s="113" t="s">
        <v>706</v>
      </c>
      <c r="I2180" s="129"/>
      <c r="J2180" s="129"/>
      <c r="K2180" s="201">
        <v>128400000</v>
      </c>
      <c r="L2180" s="14" t="s">
        <v>45</v>
      </c>
      <c r="M2180" s="14" t="s">
        <v>24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>x</v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</row>
    <row r="2181" spans="1:29" ht="15.75" hidden="1" customHeight="1">
      <c r="A2181" s="304" t="str">
        <f>IF(B2181&lt;&gt;"",IF(AND(B2181&gt;=_TM1,B2181&lt;=_TM2,OR(TH!L2181="1111",TH!M2181="1111")),TH!D2181,""),"")</f>
        <v/>
      </c>
      <c r="B2181" s="11">
        <f t="shared" si="194"/>
        <v>8</v>
      </c>
      <c r="C2181" s="111">
        <f t="shared" si="195"/>
        <v>42607</v>
      </c>
      <c r="D2181" s="111" t="s">
        <v>1480</v>
      </c>
      <c r="E2181" s="273">
        <v>42607</v>
      </c>
      <c r="F2181" s="140" t="s">
        <v>1397</v>
      </c>
      <c r="G2181" s="310" t="s">
        <v>1395</v>
      </c>
      <c r="H2181" s="113" t="s">
        <v>1396</v>
      </c>
      <c r="I2181" s="129">
        <v>60</v>
      </c>
      <c r="J2181" s="129">
        <v>8623</v>
      </c>
      <c r="K2181" s="201">
        <f>ROUND(I2181*J2181,0)</f>
        <v>517380</v>
      </c>
      <c r="L2181" s="114" t="s">
        <v>238</v>
      </c>
      <c r="M2181" s="114" t="s">
        <v>162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  <c r="AC2181" s="198"/>
    </row>
    <row r="2182" spans="1:29" ht="15.75" hidden="1" customHeight="1">
      <c r="A2182" s="304" t="str">
        <f>IF(B2182&lt;&gt;"",IF(AND(B2182&gt;=_TM1,B2182&lt;=_TM2,OR(TH!L2182="1111",TH!M2182="1111")),TH!D2182,""),"")</f>
        <v/>
      </c>
      <c r="B2182" s="11">
        <f t="shared" si="194"/>
        <v>8</v>
      </c>
      <c r="C2182" s="111">
        <f t="shared" si="195"/>
        <v>42607</v>
      </c>
      <c r="D2182" s="111" t="s">
        <v>1480</v>
      </c>
      <c r="E2182" s="273">
        <v>42607</v>
      </c>
      <c r="F2182" s="112" t="s">
        <v>332</v>
      </c>
      <c r="G2182" s="310" t="s">
        <v>1395</v>
      </c>
      <c r="H2182" s="113" t="s">
        <v>1396</v>
      </c>
      <c r="I2182" s="129"/>
      <c r="J2182" s="129"/>
      <c r="K2182" s="201">
        <v>51738</v>
      </c>
      <c r="L2182" s="114" t="s">
        <v>238</v>
      </c>
      <c r="M2182" s="114" t="s">
        <v>278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/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 t="str">
        <f>IF(VLOOKUP(H2182,DS_131,1,0)=H2182,"","x")</f>
        <v/>
      </c>
    </row>
    <row r="2183" spans="1:29" ht="15.75" hidden="1" customHeight="1">
      <c r="A2183" s="304" t="str">
        <f>IF(B2183&lt;&gt;"",IF(AND(B2183&gt;=_TM1,B2183&lt;=_TM2,OR(TH!L2183="1111",TH!M2183="1111")),TH!D2183,""),"")</f>
        <v>T23</v>
      </c>
      <c r="B2183" s="11">
        <f t="shared" si="194"/>
        <v>8</v>
      </c>
      <c r="C2183" s="111">
        <f t="shared" si="195"/>
        <v>42608</v>
      </c>
      <c r="D2183" s="111" t="s">
        <v>2145</v>
      </c>
      <c r="E2183" s="273">
        <v>42608</v>
      </c>
      <c r="F2183" s="112" t="s">
        <v>490</v>
      </c>
      <c r="G2183" s="310" t="s">
        <v>1398</v>
      </c>
      <c r="H2183" s="113" t="s">
        <v>548</v>
      </c>
      <c r="I2183" s="129"/>
      <c r="J2183" s="129"/>
      <c r="K2183" s="201">
        <v>4700000</v>
      </c>
      <c r="L2183" s="114" t="s">
        <v>45</v>
      </c>
      <c r="M2183" s="114" t="s">
        <v>492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</row>
    <row r="2184" spans="1:29" ht="15.75" hidden="1" customHeight="1">
      <c r="A2184" s="304" t="str">
        <f>IF(B2184&lt;&gt;"",IF(AND(B2184&gt;=_TM1,B2184&lt;=_TM2,OR(TH!L2184="1111",TH!M2184="1111")),TH!D2184,""),"")</f>
        <v>T23</v>
      </c>
      <c r="B2184" s="11">
        <f t="shared" si="194"/>
        <v>8</v>
      </c>
      <c r="C2184" s="111">
        <f t="shared" si="195"/>
        <v>42608</v>
      </c>
      <c r="D2184" s="111" t="s">
        <v>2145</v>
      </c>
      <c r="E2184" s="273">
        <v>42608</v>
      </c>
      <c r="F2184" s="112" t="s">
        <v>491</v>
      </c>
      <c r="G2184" s="310" t="s">
        <v>1398</v>
      </c>
      <c r="H2184" s="113" t="s">
        <v>548</v>
      </c>
      <c r="I2184" s="129"/>
      <c r="J2184" s="129"/>
      <c r="K2184" s="201">
        <v>470000</v>
      </c>
      <c r="L2184" s="114" t="s">
        <v>45</v>
      </c>
      <c r="M2184" s="114" t="s">
        <v>278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>x</v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/>
      <c r="AC2184" s="198"/>
    </row>
    <row r="2185" spans="1:29" ht="15.75" hidden="1" customHeight="1">
      <c r="A2185" s="304" t="str">
        <f>IF(B2185&lt;&gt;"",IF(AND(B2185&gt;=_TM1,B2185&lt;=_TM2,OR(TH!L2185="1111",TH!M2185="1111")),TH!D2185,""),"")</f>
        <v/>
      </c>
      <c r="B2185" s="11">
        <f t="shared" si="194"/>
        <v>8</v>
      </c>
      <c r="C2185" s="111">
        <f t="shared" si="195"/>
        <v>42609</v>
      </c>
      <c r="D2185" s="111" t="s">
        <v>1481</v>
      </c>
      <c r="E2185" s="273">
        <v>42609</v>
      </c>
      <c r="F2185" s="140" t="s">
        <v>1400</v>
      </c>
      <c r="G2185" s="310" t="s">
        <v>1399</v>
      </c>
      <c r="H2185" s="4" t="s">
        <v>612</v>
      </c>
      <c r="I2185" s="129">
        <v>10</v>
      </c>
      <c r="J2185" s="129">
        <v>18630</v>
      </c>
      <c r="K2185" s="201">
        <f>ROUND(I2185*J2185,0)</f>
        <v>186300</v>
      </c>
      <c r="L2185" s="114" t="s">
        <v>238</v>
      </c>
      <c r="M2185" s="114" t="s">
        <v>162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hidden="1" customHeight="1">
      <c r="A2186" s="304" t="str">
        <f>IF(B2186&lt;&gt;"",IF(AND(B2186&gt;=_TM1,B2186&lt;=_TM2,OR(TH!L2186="1111",TH!M2186="1111")),TH!D2186,""),"")</f>
        <v/>
      </c>
      <c r="B2186" s="11">
        <f t="shared" si="194"/>
        <v>8</v>
      </c>
      <c r="C2186" s="111">
        <f t="shared" si="195"/>
        <v>42609</v>
      </c>
      <c r="D2186" s="111" t="s">
        <v>1481</v>
      </c>
      <c r="E2186" s="273">
        <v>42609</v>
      </c>
      <c r="F2186" s="112" t="s">
        <v>332</v>
      </c>
      <c r="G2186" s="310" t="s">
        <v>1399</v>
      </c>
      <c r="H2186" s="4" t="s">
        <v>612</v>
      </c>
      <c r="I2186" s="129"/>
      <c r="J2186" s="129"/>
      <c r="K2186" s="201">
        <v>18630</v>
      </c>
      <c r="L2186" s="114" t="s">
        <v>238</v>
      </c>
      <c r="M2186" s="114" t="s">
        <v>278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/>
      <c r="AA2186" s="198" t="str">
        <f>IF(VLOOKUP(H2186,DS_131,1,0)=H2186,"","x")</f>
        <v/>
      </c>
    </row>
    <row r="2187" spans="1:29" ht="15.75" hidden="1" customHeight="1">
      <c r="A2187" s="304" t="str">
        <f>IF(B2187&lt;&gt;"",IF(AND(B2187&gt;=_TM1,B2187&lt;=_TM2,OR(TH!L2187="1111",TH!M2187="1111")),TH!D2187,""),"")</f>
        <v/>
      </c>
      <c r="B2187" s="11">
        <f t="shared" si="194"/>
        <v>8</v>
      </c>
      <c r="C2187" s="111">
        <f t="shared" si="195"/>
        <v>42610</v>
      </c>
      <c r="D2187" s="12" t="s">
        <v>1514</v>
      </c>
      <c r="E2187" s="264">
        <v>42610</v>
      </c>
      <c r="F2187" s="140" t="s">
        <v>1169</v>
      </c>
      <c r="G2187" s="313" t="s">
        <v>1571</v>
      </c>
      <c r="H2187" s="113" t="s">
        <v>979</v>
      </c>
      <c r="I2187" s="129">
        <v>1100</v>
      </c>
      <c r="J2187" s="129">
        <v>520</v>
      </c>
      <c r="K2187" s="201">
        <f t="shared" ref="K2187:K2250" si="197">ROUND(I2187*J2187,0)</f>
        <v>572000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hidden="1" customHeight="1">
      <c r="A2188" s="304" t="str">
        <f>IF(B2188&lt;&gt;"",IF(AND(B2188&gt;=_TM1,B2188&lt;=_TM2,OR(TH!L2188="1111",TH!M2188="1111")),TH!D2188,""),"")</f>
        <v/>
      </c>
      <c r="B2188" s="11">
        <f t="shared" si="194"/>
        <v>8</v>
      </c>
      <c r="C2188" s="111">
        <f t="shared" si="195"/>
        <v>42610</v>
      </c>
      <c r="D2188" s="12" t="s">
        <v>1514</v>
      </c>
      <c r="E2188" s="264">
        <v>42610</v>
      </c>
      <c r="F2188" s="140" t="s">
        <v>405</v>
      </c>
      <c r="G2188" s="313" t="s">
        <v>1571</v>
      </c>
      <c r="H2188" s="113" t="s">
        <v>979</v>
      </c>
      <c r="I2188" s="129">
        <v>16</v>
      </c>
      <c r="J2188" s="129">
        <v>98560</v>
      </c>
      <c r="K2188" s="201">
        <f t="shared" si="197"/>
        <v>1576960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hidden="1" customHeight="1">
      <c r="A2189" s="304" t="str">
        <f>IF(B2189&lt;&gt;"",IF(AND(B2189&gt;=_TM1,B2189&lt;=_TM2,OR(TH!L2189="1111",TH!M2189="1111")),TH!D2189,""),"")</f>
        <v/>
      </c>
      <c r="B2189" s="11">
        <f t="shared" si="194"/>
        <v>8</v>
      </c>
      <c r="C2189" s="111">
        <f t="shared" si="195"/>
        <v>42610</v>
      </c>
      <c r="D2189" s="12" t="s">
        <v>1514</v>
      </c>
      <c r="E2189" s="264">
        <v>42610</v>
      </c>
      <c r="F2189" s="140" t="s">
        <v>339</v>
      </c>
      <c r="G2189" s="313" t="s">
        <v>1571</v>
      </c>
      <c r="H2189" s="113" t="s">
        <v>979</v>
      </c>
      <c r="I2189" s="129">
        <v>25</v>
      </c>
      <c r="J2189" s="129">
        <v>82100</v>
      </c>
      <c r="K2189" s="201">
        <f t="shared" si="197"/>
        <v>2052500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hidden="1" customHeight="1">
      <c r="A2190" s="304" t="str">
        <f>IF(B2190&lt;&gt;"",IF(AND(B2190&gt;=_TM1,B2190&lt;=_TM2,OR(TH!L2190="1111",TH!M2190="1111")),TH!D2190,""),"")</f>
        <v/>
      </c>
      <c r="B2190" s="11">
        <f t="shared" si="194"/>
        <v>8</v>
      </c>
      <c r="C2190" s="111">
        <f t="shared" si="195"/>
        <v>42610</v>
      </c>
      <c r="D2190" s="12" t="s">
        <v>1514</v>
      </c>
      <c r="E2190" s="264">
        <v>42610</v>
      </c>
      <c r="F2190" s="140" t="s">
        <v>589</v>
      </c>
      <c r="G2190" s="313" t="s">
        <v>1571</v>
      </c>
      <c r="H2190" s="113" t="s">
        <v>979</v>
      </c>
      <c r="I2190" s="129">
        <v>16</v>
      </c>
      <c r="J2190" s="129">
        <v>87000</v>
      </c>
      <c r="K2190" s="201">
        <f t="shared" si="197"/>
        <v>1392000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hidden="1" customHeight="1">
      <c r="A2191" s="304" t="str">
        <f>IF(B2191&lt;&gt;"",IF(AND(B2191&gt;=_TM1,B2191&lt;=_TM2,OR(TH!L2191="1111",TH!M2191="1111")),TH!D2191,""),"")</f>
        <v/>
      </c>
      <c r="B2191" s="11">
        <f t="shared" si="194"/>
        <v>8</v>
      </c>
      <c r="C2191" s="111">
        <f t="shared" si="195"/>
        <v>42610</v>
      </c>
      <c r="D2191" s="12" t="s">
        <v>1514</v>
      </c>
      <c r="E2191" s="264">
        <v>42610</v>
      </c>
      <c r="F2191" s="140" t="s">
        <v>341</v>
      </c>
      <c r="G2191" s="313" t="s">
        <v>1571</v>
      </c>
      <c r="H2191" s="113" t="s">
        <v>979</v>
      </c>
      <c r="I2191" s="129">
        <v>12</v>
      </c>
      <c r="J2191" s="129">
        <v>91500</v>
      </c>
      <c r="K2191" s="201">
        <f t="shared" si="197"/>
        <v>1098000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hidden="1" customHeight="1">
      <c r="A2192" s="304" t="str">
        <f>IF(B2192&lt;&gt;"",IF(AND(B2192&gt;=_TM1,B2192&lt;=_TM2,OR(TH!L2192="1111",TH!M2192="1111")),TH!D2192,""),"")</f>
        <v/>
      </c>
      <c r="B2192" s="11">
        <f t="shared" si="194"/>
        <v>8</v>
      </c>
      <c r="C2192" s="111">
        <f t="shared" si="195"/>
        <v>42610</v>
      </c>
      <c r="D2192" s="12" t="s">
        <v>1514</v>
      </c>
      <c r="E2192" s="264">
        <v>42610</v>
      </c>
      <c r="F2192" s="140" t="s">
        <v>676</v>
      </c>
      <c r="G2192" s="313" t="s">
        <v>1571</v>
      </c>
      <c r="H2192" s="113" t="s">
        <v>979</v>
      </c>
      <c r="I2192" s="129">
        <v>12</v>
      </c>
      <c r="J2192" s="129">
        <v>7500</v>
      </c>
      <c r="K2192" s="201">
        <f t="shared" si="197"/>
        <v>90000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hidden="1" customHeight="1">
      <c r="A2193" s="304" t="str">
        <f>IF(B2193&lt;&gt;"",IF(AND(B2193&gt;=_TM1,B2193&lt;=_TM2,OR(TH!L2193="1111",TH!M2193="1111")),TH!D2193,""),"")</f>
        <v/>
      </c>
      <c r="B2193" s="11">
        <f t="shared" si="194"/>
        <v>8</v>
      </c>
      <c r="C2193" s="111">
        <f t="shared" si="195"/>
        <v>42610</v>
      </c>
      <c r="D2193" s="12" t="s">
        <v>1514</v>
      </c>
      <c r="E2193" s="264">
        <v>42610</v>
      </c>
      <c r="F2193" s="140" t="s">
        <v>436</v>
      </c>
      <c r="G2193" s="313" t="s">
        <v>1571</v>
      </c>
      <c r="H2193" s="113" t="s">
        <v>979</v>
      </c>
      <c r="I2193" s="129">
        <v>24</v>
      </c>
      <c r="J2193" s="129">
        <v>9500</v>
      </c>
      <c r="K2193" s="201">
        <f t="shared" si="197"/>
        <v>228000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hidden="1" customHeight="1">
      <c r="A2194" s="304" t="str">
        <f>IF(B2194&lt;&gt;"",IF(AND(B2194&gt;=_TM1,B2194&lt;=_TM2,OR(TH!L2194="1111",TH!M2194="1111")),TH!D2194,""),"")</f>
        <v/>
      </c>
      <c r="B2194" s="11">
        <f t="shared" si="194"/>
        <v>8</v>
      </c>
      <c r="C2194" s="111">
        <f t="shared" si="195"/>
        <v>42610</v>
      </c>
      <c r="D2194" s="12" t="s">
        <v>1514</v>
      </c>
      <c r="E2194" s="264">
        <v>42610</v>
      </c>
      <c r="F2194" s="140" t="s">
        <v>681</v>
      </c>
      <c r="G2194" s="313" t="s">
        <v>1571</v>
      </c>
      <c r="H2194" s="113" t="s">
        <v>979</v>
      </c>
      <c r="I2194" s="129">
        <v>550</v>
      </c>
      <c r="J2194" s="129">
        <v>25000</v>
      </c>
      <c r="K2194" s="201">
        <f t="shared" si="197"/>
        <v>13750000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hidden="1" customHeight="1">
      <c r="A2195" s="304" t="str">
        <f>IF(B2195&lt;&gt;"",IF(AND(B2195&gt;=_TM1,B2195&lt;=_TM2,OR(TH!L2195="1111",TH!M2195="1111")),TH!D2195,""),"")</f>
        <v/>
      </c>
      <c r="B2195" s="11">
        <f t="shared" si="194"/>
        <v>8</v>
      </c>
      <c r="C2195" s="111">
        <f t="shared" si="195"/>
        <v>42610</v>
      </c>
      <c r="D2195" s="12" t="s">
        <v>1514</v>
      </c>
      <c r="E2195" s="264">
        <v>42610</v>
      </c>
      <c r="F2195" s="140" t="s">
        <v>738</v>
      </c>
      <c r="G2195" s="313" t="s">
        <v>1571</v>
      </c>
      <c r="H2195" s="113" t="s">
        <v>979</v>
      </c>
      <c r="I2195" s="129">
        <v>40</v>
      </c>
      <c r="J2195" s="129">
        <v>19400</v>
      </c>
      <c r="K2195" s="201">
        <f t="shared" si="197"/>
        <v>776000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hidden="1" customHeight="1">
      <c r="A2196" s="304" t="str">
        <f>IF(B2196&lt;&gt;"",IF(AND(B2196&gt;=_TM1,B2196&lt;=_TM2,OR(TH!L2196="1111",TH!M2196="1111")),TH!D2196,""),"")</f>
        <v/>
      </c>
      <c r="B2196" s="11">
        <f t="shared" si="194"/>
        <v>8</v>
      </c>
      <c r="C2196" s="111">
        <f t="shared" si="195"/>
        <v>42610</v>
      </c>
      <c r="D2196" s="12" t="s">
        <v>1514</v>
      </c>
      <c r="E2196" s="264">
        <v>42610</v>
      </c>
      <c r="F2196" s="140" t="s">
        <v>594</v>
      </c>
      <c r="G2196" s="313" t="s">
        <v>1571</v>
      </c>
      <c r="H2196" s="113" t="s">
        <v>979</v>
      </c>
      <c r="I2196" s="129">
        <v>16</v>
      </c>
      <c r="J2196" s="129">
        <v>21200</v>
      </c>
      <c r="K2196" s="201">
        <f t="shared" si="197"/>
        <v>339200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hidden="1" customHeight="1">
      <c r="A2197" s="304" t="str">
        <f>IF(B2197&lt;&gt;"",IF(AND(B2197&gt;=_TM1,B2197&lt;=_TM2,OR(TH!L2197="1111",TH!M2197="1111")),TH!D2197,""),"")</f>
        <v/>
      </c>
      <c r="B2197" s="11">
        <f t="shared" si="194"/>
        <v>8</v>
      </c>
      <c r="C2197" s="111">
        <f t="shared" si="195"/>
        <v>42610</v>
      </c>
      <c r="D2197" s="12" t="s">
        <v>1514</v>
      </c>
      <c r="E2197" s="264">
        <v>42610</v>
      </c>
      <c r="F2197" s="140" t="s">
        <v>382</v>
      </c>
      <c r="G2197" s="313" t="s">
        <v>1571</v>
      </c>
      <c r="H2197" s="113" t="s">
        <v>979</v>
      </c>
      <c r="I2197" s="129">
        <v>124</v>
      </c>
      <c r="J2197" s="129">
        <v>25000</v>
      </c>
      <c r="K2197" s="201">
        <f t="shared" si="197"/>
        <v>3100000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hidden="1" customHeight="1">
      <c r="A2198" s="304" t="str">
        <f>IF(B2198&lt;&gt;"",IF(AND(B2198&gt;=_TM1,B2198&lt;=_TM2,OR(TH!L2198="1111",TH!M2198="1111")),TH!D2198,""),"")</f>
        <v/>
      </c>
      <c r="B2198" s="11">
        <f t="shared" si="194"/>
        <v>8</v>
      </c>
      <c r="C2198" s="111">
        <f t="shared" si="195"/>
        <v>42610</v>
      </c>
      <c r="D2198" s="12" t="s">
        <v>1514</v>
      </c>
      <c r="E2198" s="264">
        <v>42610</v>
      </c>
      <c r="F2198" s="140" t="s">
        <v>350</v>
      </c>
      <c r="G2198" s="313" t="s">
        <v>1571</v>
      </c>
      <c r="H2198" s="113" t="s">
        <v>979</v>
      </c>
      <c r="I2198" s="129">
        <v>210</v>
      </c>
      <c r="J2198" s="129">
        <v>8500</v>
      </c>
      <c r="K2198" s="201">
        <f t="shared" si="197"/>
        <v>1785000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hidden="1" customHeight="1">
      <c r="A2199" s="304" t="str">
        <f>IF(B2199&lt;&gt;"",IF(AND(B2199&gt;=_TM1,B2199&lt;=_TM2,OR(TH!L2199="1111",TH!M2199="1111")),TH!D2199,""),"")</f>
        <v/>
      </c>
      <c r="B2199" s="11">
        <f t="shared" si="194"/>
        <v>8</v>
      </c>
      <c r="C2199" s="111">
        <f t="shared" si="195"/>
        <v>42610</v>
      </c>
      <c r="D2199" s="12" t="s">
        <v>1515</v>
      </c>
      <c r="E2199" s="264">
        <v>42610</v>
      </c>
      <c r="F2199" s="140" t="s">
        <v>732</v>
      </c>
      <c r="G2199" s="313" t="s">
        <v>1571</v>
      </c>
      <c r="H2199" s="113" t="s">
        <v>979</v>
      </c>
      <c r="I2199" s="129">
        <v>56</v>
      </c>
      <c r="J2199" s="129">
        <v>20200</v>
      </c>
      <c r="K2199" s="201">
        <f t="shared" si="197"/>
        <v>1131200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hidden="1" customHeight="1">
      <c r="A2200" s="304" t="str">
        <f>IF(B2200&lt;&gt;"",IF(AND(B2200&gt;=_TM1,B2200&lt;=_TM2,OR(TH!L2200="1111",TH!M2200="1111")),TH!D2200,""),"")</f>
        <v/>
      </c>
      <c r="B2200" s="11">
        <f t="shared" si="194"/>
        <v>8</v>
      </c>
      <c r="C2200" s="111">
        <f t="shared" si="195"/>
        <v>42610</v>
      </c>
      <c r="D2200" s="12" t="s">
        <v>1515</v>
      </c>
      <c r="E2200" s="264">
        <v>42610</v>
      </c>
      <c r="F2200" s="140" t="s">
        <v>569</v>
      </c>
      <c r="G2200" s="313" t="s">
        <v>1571</v>
      </c>
      <c r="H2200" s="113" t="s">
        <v>979</v>
      </c>
      <c r="I2200" s="129">
        <v>36</v>
      </c>
      <c r="J2200" s="129">
        <v>21000</v>
      </c>
      <c r="K2200" s="201">
        <f t="shared" si="197"/>
        <v>756000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hidden="1" customHeight="1">
      <c r="A2201" s="304" t="str">
        <f>IF(B2201&lt;&gt;"",IF(AND(B2201&gt;=_TM1,B2201&lt;=_TM2,OR(TH!L2201="1111",TH!M2201="1111")),TH!D2201,""),"")</f>
        <v/>
      </c>
      <c r="B2201" s="11">
        <f t="shared" si="194"/>
        <v>8</v>
      </c>
      <c r="C2201" s="111">
        <f t="shared" si="195"/>
        <v>42610</v>
      </c>
      <c r="D2201" s="12" t="s">
        <v>1515</v>
      </c>
      <c r="E2201" s="264">
        <v>42610</v>
      </c>
      <c r="F2201" s="140" t="s">
        <v>423</v>
      </c>
      <c r="G2201" s="313" t="s">
        <v>1571</v>
      </c>
      <c r="H2201" s="113" t="s">
        <v>979</v>
      </c>
      <c r="I2201" s="129">
        <v>24</v>
      </c>
      <c r="J2201" s="129">
        <v>26000</v>
      </c>
      <c r="K2201" s="201">
        <f t="shared" si="197"/>
        <v>624000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hidden="1" customHeight="1">
      <c r="A2202" s="304" t="str">
        <f>IF(B2202&lt;&gt;"",IF(AND(B2202&gt;=_TM1,B2202&lt;=_TM2,OR(TH!L2202="1111",TH!M2202="1111")),TH!D2202,""),"")</f>
        <v/>
      </c>
      <c r="B2202" s="11">
        <f t="shared" si="194"/>
        <v>8</v>
      </c>
      <c r="C2202" s="111">
        <f t="shared" si="195"/>
        <v>42610</v>
      </c>
      <c r="D2202" s="12" t="s">
        <v>1515</v>
      </c>
      <c r="E2202" s="264">
        <v>42610</v>
      </c>
      <c r="F2202" s="140" t="s">
        <v>385</v>
      </c>
      <c r="G2202" s="313" t="s">
        <v>1571</v>
      </c>
      <c r="H2202" s="113" t="s">
        <v>979</v>
      </c>
      <c r="I2202" s="129">
        <v>30</v>
      </c>
      <c r="J2202" s="129">
        <v>29000</v>
      </c>
      <c r="K2202" s="201">
        <f t="shared" si="197"/>
        <v>870000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hidden="1" customHeight="1">
      <c r="A2203" s="304" t="str">
        <f>IF(B2203&lt;&gt;"",IF(AND(B2203&gt;=_TM1,B2203&lt;=_TM2,OR(TH!L2203="1111",TH!M2203="1111")),TH!D2203,""),"")</f>
        <v/>
      </c>
      <c r="B2203" s="11">
        <f t="shared" si="194"/>
        <v>8</v>
      </c>
      <c r="C2203" s="111">
        <f t="shared" si="195"/>
        <v>42610</v>
      </c>
      <c r="D2203" s="12" t="s">
        <v>1515</v>
      </c>
      <c r="E2203" s="264">
        <v>42610</v>
      </c>
      <c r="F2203" s="140" t="s">
        <v>424</v>
      </c>
      <c r="G2203" s="313" t="s">
        <v>1571</v>
      </c>
      <c r="H2203" s="113" t="s">
        <v>979</v>
      </c>
      <c r="I2203" s="129">
        <v>24</v>
      </c>
      <c r="J2203" s="129">
        <v>40500</v>
      </c>
      <c r="K2203" s="201">
        <f t="shared" si="197"/>
        <v>972000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hidden="1" customHeight="1">
      <c r="A2204" s="304" t="str">
        <f>IF(B2204&lt;&gt;"",IF(AND(B2204&gt;=_TM1,B2204&lt;=_TM2,OR(TH!L2204="1111",TH!M2204="1111")),TH!D2204,""),"")</f>
        <v/>
      </c>
      <c r="B2204" s="11">
        <f t="shared" ref="B2204:B2267" si="198">IF(C2204&lt;&gt;"",MONTH(C2204),"")</f>
        <v>8</v>
      </c>
      <c r="C2204" s="111">
        <f t="shared" ref="C2204:C2267" si="199">E2204</f>
        <v>42610</v>
      </c>
      <c r="D2204" s="12" t="s">
        <v>1515</v>
      </c>
      <c r="E2204" s="264">
        <v>42610</v>
      </c>
      <c r="F2204" s="140" t="s">
        <v>873</v>
      </c>
      <c r="G2204" s="313" t="s">
        <v>1571</v>
      </c>
      <c r="H2204" s="113" t="s">
        <v>979</v>
      </c>
      <c r="I2204" s="129">
        <v>74</v>
      </c>
      <c r="J2204" s="129">
        <v>41000</v>
      </c>
      <c r="K2204" s="201">
        <f t="shared" si="197"/>
        <v>3034000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hidden="1" customHeight="1">
      <c r="A2205" s="304" t="str">
        <f>IF(B2205&lt;&gt;"",IF(AND(B2205&gt;=_TM1,B2205&lt;=_TM2,OR(TH!L2205="1111",TH!M2205="1111")),TH!D2205,""),"")</f>
        <v/>
      </c>
      <c r="B2205" s="11">
        <f t="shared" si="198"/>
        <v>8</v>
      </c>
      <c r="C2205" s="111">
        <f t="shared" si="199"/>
        <v>42610</v>
      </c>
      <c r="D2205" s="12" t="s">
        <v>1515</v>
      </c>
      <c r="E2205" s="264">
        <v>42610</v>
      </c>
      <c r="F2205" s="140" t="s">
        <v>413</v>
      </c>
      <c r="G2205" s="313" t="s">
        <v>1571</v>
      </c>
      <c r="H2205" s="113" t="s">
        <v>979</v>
      </c>
      <c r="I2205" s="129">
        <v>8</v>
      </c>
      <c r="J2205" s="129">
        <v>46000</v>
      </c>
      <c r="K2205" s="201">
        <f t="shared" si="197"/>
        <v>368000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hidden="1" customHeight="1">
      <c r="A2206" s="304" t="str">
        <f>IF(B2206&lt;&gt;"",IF(AND(B2206&gt;=_TM1,B2206&lt;=_TM2,OR(TH!L2206="1111",TH!M2206="1111")),TH!D2206,""),"")</f>
        <v/>
      </c>
      <c r="B2206" s="11">
        <f t="shared" si="198"/>
        <v>8</v>
      </c>
      <c r="C2206" s="111">
        <f t="shared" si="199"/>
        <v>42610</v>
      </c>
      <c r="D2206" s="12" t="s">
        <v>1515</v>
      </c>
      <c r="E2206" s="264">
        <v>42610</v>
      </c>
      <c r="F2206" s="140" t="s">
        <v>374</v>
      </c>
      <c r="G2206" s="313" t="s">
        <v>1571</v>
      </c>
      <c r="H2206" s="113" t="s">
        <v>979</v>
      </c>
      <c r="I2206" s="129">
        <v>30</v>
      </c>
      <c r="J2206" s="129">
        <v>25000</v>
      </c>
      <c r="K2206" s="201">
        <f t="shared" si="197"/>
        <v>750000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hidden="1" customHeight="1">
      <c r="A2207" s="304" t="str">
        <f>IF(B2207&lt;&gt;"",IF(AND(B2207&gt;=_TM1,B2207&lt;=_TM2,OR(TH!L2207="1111",TH!M2207="1111")),TH!D2207,""),"")</f>
        <v/>
      </c>
      <c r="B2207" s="11">
        <f t="shared" si="198"/>
        <v>8</v>
      </c>
      <c r="C2207" s="111">
        <f t="shared" si="199"/>
        <v>42610</v>
      </c>
      <c r="D2207" s="12" t="s">
        <v>1515</v>
      </c>
      <c r="E2207" s="264">
        <v>42610</v>
      </c>
      <c r="F2207" s="140" t="s">
        <v>356</v>
      </c>
      <c r="G2207" s="313" t="s">
        <v>1571</v>
      </c>
      <c r="H2207" s="113" t="s">
        <v>979</v>
      </c>
      <c r="I2207" s="129">
        <v>10</v>
      </c>
      <c r="J2207" s="129">
        <v>51500</v>
      </c>
      <c r="K2207" s="201">
        <f t="shared" si="197"/>
        <v>515000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hidden="1" customHeight="1">
      <c r="A2208" s="304" t="str">
        <f>IF(B2208&lt;&gt;"",IF(AND(B2208&gt;=_TM1,B2208&lt;=_TM2,OR(TH!L2208="1111",TH!M2208="1111")),TH!D2208,""),"")</f>
        <v/>
      </c>
      <c r="B2208" s="11">
        <f t="shared" si="198"/>
        <v>8</v>
      </c>
      <c r="C2208" s="111">
        <f t="shared" si="199"/>
        <v>42610</v>
      </c>
      <c r="D2208" s="12" t="s">
        <v>1515</v>
      </c>
      <c r="E2208" s="264">
        <v>42610</v>
      </c>
      <c r="F2208" s="140" t="s">
        <v>682</v>
      </c>
      <c r="G2208" s="313" t="s">
        <v>1571</v>
      </c>
      <c r="H2208" s="113" t="s">
        <v>979</v>
      </c>
      <c r="I2208" s="129">
        <v>50</v>
      </c>
      <c r="J2208" s="129">
        <v>49100</v>
      </c>
      <c r="K2208" s="201">
        <f t="shared" si="197"/>
        <v>2455000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hidden="1" customHeight="1">
      <c r="A2209" s="304" t="str">
        <f>IF(B2209&lt;&gt;"",IF(AND(B2209&gt;=_TM1,B2209&lt;=_TM2,OR(TH!L2209="1111",TH!M2209="1111")),TH!D2209,""),"")</f>
        <v/>
      </c>
      <c r="B2209" s="11">
        <f t="shared" si="198"/>
        <v>8</v>
      </c>
      <c r="C2209" s="111">
        <f t="shared" si="199"/>
        <v>42610</v>
      </c>
      <c r="D2209" s="12" t="s">
        <v>1515</v>
      </c>
      <c r="E2209" s="264">
        <v>42610</v>
      </c>
      <c r="F2209" s="140" t="s">
        <v>347</v>
      </c>
      <c r="G2209" s="313" t="s">
        <v>1571</v>
      </c>
      <c r="H2209" s="113" t="s">
        <v>979</v>
      </c>
      <c r="I2209" s="129">
        <v>13</v>
      </c>
      <c r="J2209" s="129">
        <v>40000</v>
      </c>
      <c r="K2209" s="201">
        <f t="shared" si="197"/>
        <v>520000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hidden="1" customHeight="1">
      <c r="A2210" s="304" t="str">
        <f>IF(B2210&lt;&gt;"",IF(AND(B2210&gt;=_TM1,B2210&lt;=_TM2,OR(TH!L2210="1111",TH!M2210="1111")),TH!D2210,""),"")</f>
        <v/>
      </c>
      <c r="B2210" s="11">
        <f t="shared" si="198"/>
        <v>8</v>
      </c>
      <c r="C2210" s="111">
        <f t="shared" si="199"/>
        <v>42610</v>
      </c>
      <c r="D2210" s="12" t="s">
        <v>1515</v>
      </c>
      <c r="E2210" s="264">
        <v>42610</v>
      </c>
      <c r="F2210" s="140" t="s">
        <v>740</v>
      </c>
      <c r="G2210" s="313" t="s">
        <v>1571</v>
      </c>
      <c r="H2210" s="113" t="s">
        <v>979</v>
      </c>
      <c r="I2210" s="129">
        <v>10</v>
      </c>
      <c r="J2210" s="129">
        <v>43000</v>
      </c>
      <c r="K2210" s="201">
        <f t="shared" si="197"/>
        <v>430000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hidden="1" customHeight="1">
      <c r="A2211" s="304" t="str">
        <f>IF(B2211&lt;&gt;"",IF(AND(B2211&gt;=_TM1,B2211&lt;=_TM2,OR(TH!L2211="1111",TH!M2211="1111")),TH!D2211,""),"")</f>
        <v/>
      </c>
      <c r="B2211" s="11">
        <f t="shared" si="198"/>
        <v>8</v>
      </c>
      <c r="C2211" s="111">
        <f t="shared" si="199"/>
        <v>42610</v>
      </c>
      <c r="D2211" s="12" t="s">
        <v>1516</v>
      </c>
      <c r="E2211" s="264">
        <v>42610</v>
      </c>
      <c r="F2211" s="140" t="s">
        <v>364</v>
      </c>
      <c r="G2211" s="313" t="s">
        <v>1571</v>
      </c>
      <c r="H2211" s="113" t="s">
        <v>979</v>
      </c>
      <c r="I2211" s="129">
        <v>28</v>
      </c>
      <c r="J2211" s="129">
        <v>51000</v>
      </c>
      <c r="K2211" s="201">
        <f t="shared" si="197"/>
        <v>1428000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hidden="1" customHeight="1">
      <c r="A2212" s="304" t="str">
        <f>IF(B2212&lt;&gt;"",IF(AND(B2212&gt;=_TM1,B2212&lt;=_TM2,OR(TH!L2212="1111",TH!M2212="1111")),TH!D2212,""),"")</f>
        <v/>
      </c>
      <c r="B2212" s="11">
        <f t="shared" si="198"/>
        <v>8</v>
      </c>
      <c r="C2212" s="111">
        <f t="shared" si="199"/>
        <v>42610</v>
      </c>
      <c r="D2212" s="12" t="s">
        <v>1516</v>
      </c>
      <c r="E2212" s="264">
        <v>42610</v>
      </c>
      <c r="F2212" s="140" t="s">
        <v>370</v>
      </c>
      <c r="G2212" s="313" t="s">
        <v>1571</v>
      </c>
      <c r="H2212" s="113" t="s">
        <v>979</v>
      </c>
      <c r="I2212" s="129">
        <v>24</v>
      </c>
      <c r="J2212" s="129">
        <v>35000</v>
      </c>
      <c r="K2212" s="201">
        <f t="shared" si="197"/>
        <v>840000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hidden="1" customHeight="1">
      <c r="A2213" s="304" t="str">
        <f>IF(B2213&lt;&gt;"",IF(AND(B2213&gt;=_TM1,B2213&lt;=_TM2,OR(TH!L2213="1111",TH!M2213="1111")),TH!D2213,""),"")</f>
        <v/>
      </c>
      <c r="B2213" s="11">
        <f t="shared" si="198"/>
        <v>8</v>
      </c>
      <c r="C2213" s="111">
        <f t="shared" si="199"/>
        <v>42610</v>
      </c>
      <c r="D2213" s="12" t="s">
        <v>1516</v>
      </c>
      <c r="E2213" s="264">
        <v>42610</v>
      </c>
      <c r="F2213" s="140" t="s">
        <v>360</v>
      </c>
      <c r="G2213" s="313" t="s">
        <v>1571</v>
      </c>
      <c r="H2213" s="113" t="s">
        <v>979</v>
      </c>
      <c r="I2213" s="129">
        <v>18</v>
      </c>
      <c r="J2213" s="129">
        <v>37500</v>
      </c>
      <c r="K2213" s="201">
        <f t="shared" si="197"/>
        <v>675000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hidden="1" customHeight="1">
      <c r="A2214" s="304" t="str">
        <f>IF(B2214&lt;&gt;"",IF(AND(B2214&gt;=_TM1,B2214&lt;=_TM2,OR(TH!L2214="1111",TH!M2214="1111")),TH!D2214,""),"")</f>
        <v/>
      </c>
      <c r="B2214" s="11">
        <f t="shared" si="198"/>
        <v>8</v>
      </c>
      <c r="C2214" s="111">
        <f t="shared" si="199"/>
        <v>42610</v>
      </c>
      <c r="D2214" s="12" t="s">
        <v>1516</v>
      </c>
      <c r="E2214" s="264">
        <v>42610</v>
      </c>
      <c r="F2214" s="140" t="s">
        <v>1356</v>
      </c>
      <c r="G2214" s="313" t="s">
        <v>1571</v>
      </c>
      <c r="H2214" s="113" t="s">
        <v>979</v>
      </c>
      <c r="I2214" s="129">
        <v>20</v>
      </c>
      <c r="J2214" s="129">
        <v>71000</v>
      </c>
      <c r="K2214" s="201">
        <f t="shared" si="197"/>
        <v>1420000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hidden="1" customHeight="1">
      <c r="A2215" s="304" t="str">
        <f>IF(B2215&lt;&gt;"",IF(AND(B2215&gt;=_TM1,B2215&lt;=_TM2,OR(TH!L2215="1111",TH!M2215="1111")),TH!D2215,""),"")</f>
        <v/>
      </c>
      <c r="B2215" s="11">
        <f t="shared" si="198"/>
        <v>8</v>
      </c>
      <c r="C2215" s="111">
        <f t="shared" si="199"/>
        <v>42610</v>
      </c>
      <c r="D2215" s="12" t="s">
        <v>1516</v>
      </c>
      <c r="E2215" s="264">
        <v>42610</v>
      </c>
      <c r="F2215" s="140" t="s">
        <v>1357</v>
      </c>
      <c r="G2215" s="313" t="s">
        <v>1571</v>
      </c>
      <c r="H2215" s="113" t="s">
        <v>979</v>
      </c>
      <c r="I2215" s="129">
        <v>8</v>
      </c>
      <c r="J2215" s="129">
        <v>82000</v>
      </c>
      <c r="K2215" s="201">
        <f t="shared" si="197"/>
        <v>656000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hidden="1" customHeight="1">
      <c r="A2216" s="304" t="str">
        <f>IF(B2216&lt;&gt;"",IF(AND(B2216&gt;=_TM1,B2216&lt;=_TM2,OR(TH!L2216="1111",TH!M2216="1111")),TH!D2216,""),"")</f>
        <v/>
      </c>
      <c r="B2216" s="11">
        <f t="shared" si="198"/>
        <v>8</v>
      </c>
      <c r="C2216" s="111">
        <f t="shared" si="199"/>
        <v>42610</v>
      </c>
      <c r="D2216" s="12" t="s">
        <v>1516</v>
      </c>
      <c r="E2216" s="264">
        <v>42610</v>
      </c>
      <c r="F2216" s="140" t="s">
        <v>1358</v>
      </c>
      <c r="G2216" s="313" t="s">
        <v>1571</v>
      </c>
      <c r="H2216" s="113" t="s">
        <v>979</v>
      </c>
      <c r="I2216" s="129">
        <v>9</v>
      </c>
      <c r="J2216" s="129">
        <v>79200</v>
      </c>
      <c r="K2216" s="201">
        <f t="shared" si="197"/>
        <v>712800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hidden="1" customHeight="1">
      <c r="A2217" s="304" t="str">
        <f>IF(B2217&lt;&gt;"",IF(AND(B2217&gt;=_TM1,B2217&lt;=_TM2,OR(TH!L2217="1111",TH!M2217="1111")),TH!D2217,""),"")</f>
        <v/>
      </c>
      <c r="B2217" s="11">
        <f t="shared" si="198"/>
        <v>8</v>
      </c>
      <c r="C2217" s="111">
        <f t="shared" si="199"/>
        <v>42610</v>
      </c>
      <c r="D2217" s="12" t="s">
        <v>1516</v>
      </c>
      <c r="E2217" s="264">
        <v>42610</v>
      </c>
      <c r="F2217" s="140" t="s">
        <v>1382</v>
      </c>
      <c r="G2217" s="313" t="s">
        <v>1571</v>
      </c>
      <c r="H2217" s="113" t="s">
        <v>979</v>
      </c>
      <c r="I2217" s="129">
        <v>700</v>
      </c>
      <c r="J2217" s="129">
        <v>4100</v>
      </c>
      <c r="K2217" s="201">
        <f t="shared" si="197"/>
        <v>2870000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hidden="1" customHeight="1">
      <c r="A2218" s="304" t="str">
        <f>IF(B2218&lt;&gt;"",IF(AND(B2218&gt;=_TM1,B2218&lt;=_TM2,OR(TH!L2218="1111",TH!M2218="1111")),TH!D2218,""),"")</f>
        <v/>
      </c>
      <c r="B2218" s="11">
        <f t="shared" si="198"/>
        <v>8</v>
      </c>
      <c r="C2218" s="111">
        <f t="shared" si="199"/>
        <v>42610</v>
      </c>
      <c r="D2218" s="12" t="s">
        <v>1516</v>
      </c>
      <c r="E2218" s="264">
        <v>42610</v>
      </c>
      <c r="F2218" s="140" t="s">
        <v>1383</v>
      </c>
      <c r="G2218" s="313" t="s">
        <v>1571</v>
      </c>
      <c r="H2218" s="113" t="s">
        <v>979</v>
      </c>
      <c r="I2218" s="129">
        <v>700</v>
      </c>
      <c r="J2218" s="129">
        <v>360</v>
      </c>
      <c r="K2218" s="201">
        <f t="shared" si="197"/>
        <v>252000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hidden="1" customHeight="1">
      <c r="A2219" s="304" t="str">
        <f>IF(B2219&lt;&gt;"",IF(AND(B2219&gt;=_TM1,B2219&lt;=_TM2,OR(TH!L2219="1111",TH!M2219="1111")),TH!D2219,""),"")</f>
        <v/>
      </c>
      <c r="B2219" s="11">
        <f t="shared" si="198"/>
        <v>8</v>
      </c>
      <c r="C2219" s="111">
        <f t="shared" si="199"/>
        <v>42610</v>
      </c>
      <c r="D2219" s="12" t="s">
        <v>1516</v>
      </c>
      <c r="E2219" s="264">
        <v>42610</v>
      </c>
      <c r="F2219" s="140" t="s">
        <v>1384</v>
      </c>
      <c r="G2219" s="313" t="s">
        <v>1571</v>
      </c>
      <c r="H2219" s="113" t="s">
        <v>979</v>
      </c>
      <c r="I2219" s="129">
        <v>3500</v>
      </c>
      <c r="J2219" s="129">
        <v>300</v>
      </c>
      <c r="K2219" s="201">
        <f t="shared" si="197"/>
        <v>1050000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hidden="1" customHeight="1">
      <c r="A2220" s="304" t="str">
        <f>IF(B2220&lt;&gt;"",IF(AND(B2220&gt;=_TM1,B2220&lt;=_TM2,OR(TH!L2220="1111",TH!M2220="1111")),TH!D2220,""),"")</f>
        <v/>
      </c>
      <c r="B2220" s="11">
        <f t="shared" si="198"/>
        <v>8</v>
      </c>
      <c r="C2220" s="111">
        <f t="shared" si="199"/>
        <v>42610</v>
      </c>
      <c r="D2220" s="12" t="s">
        <v>1516</v>
      </c>
      <c r="E2220" s="264">
        <v>42610</v>
      </c>
      <c r="F2220" s="140" t="s">
        <v>1386</v>
      </c>
      <c r="G2220" s="313" t="s">
        <v>1571</v>
      </c>
      <c r="H2220" s="113" t="s">
        <v>979</v>
      </c>
      <c r="I2220" s="129">
        <v>400</v>
      </c>
      <c r="J2220" s="129">
        <v>9400</v>
      </c>
      <c r="K2220" s="201">
        <f t="shared" si="197"/>
        <v>3760000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hidden="1" customHeight="1">
      <c r="A2221" s="304" t="str">
        <f>IF(B2221&lt;&gt;"",IF(AND(B2221&gt;=_TM1,B2221&lt;=_TM2,OR(TH!L2221="1111",TH!M2221="1111")),TH!D2221,""),"")</f>
        <v/>
      </c>
      <c r="B2221" s="11">
        <f t="shared" si="198"/>
        <v>8</v>
      </c>
      <c r="C2221" s="111">
        <f t="shared" si="199"/>
        <v>42610</v>
      </c>
      <c r="D2221" s="12" t="s">
        <v>1516</v>
      </c>
      <c r="E2221" s="264">
        <v>42610</v>
      </c>
      <c r="F2221" s="140" t="s">
        <v>1394</v>
      </c>
      <c r="G2221" s="313" t="s">
        <v>1571</v>
      </c>
      <c r="H2221" s="113" t="s">
        <v>979</v>
      </c>
      <c r="I2221" s="129">
        <v>300</v>
      </c>
      <c r="J2221" s="129">
        <v>10500</v>
      </c>
      <c r="K2221" s="201">
        <f t="shared" si="197"/>
        <v>3150000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hidden="1" customHeight="1">
      <c r="A2222" s="304" t="str">
        <f>IF(B2222&lt;&gt;"",IF(AND(B2222&gt;=_TM1,B2222&lt;=_TM2,OR(TH!L2222="1111",TH!M2222="1111")),TH!D2222,""),"")</f>
        <v/>
      </c>
      <c r="B2222" s="11">
        <f t="shared" si="198"/>
        <v>8</v>
      </c>
      <c r="C2222" s="111">
        <f t="shared" si="199"/>
        <v>42610</v>
      </c>
      <c r="D2222" s="12" t="s">
        <v>1517</v>
      </c>
      <c r="E2222" s="264">
        <v>42610</v>
      </c>
      <c r="F2222" s="140" t="s">
        <v>1397</v>
      </c>
      <c r="G2222" s="313" t="s">
        <v>1571</v>
      </c>
      <c r="H2222" s="113" t="s">
        <v>979</v>
      </c>
      <c r="I2222" s="129">
        <v>60</v>
      </c>
      <c r="J2222" s="129">
        <v>8100</v>
      </c>
      <c r="K2222" s="201">
        <f t="shared" si="197"/>
        <v>486000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hidden="1" customHeight="1">
      <c r="A2223" s="304" t="str">
        <f>IF(B2223&lt;&gt;"",IF(AND(B2223&gt;=_TM1,B2223&lt;=_TM2,OR(TH!L2223="1111",TH!M2223="1111")),TH!D2223,""),"")</f>
        <v/>
      </c>
      <c r="B2223" s="11">
        <f t="shared" si="198"/>
        <v>8</v>
      </c>
      <c r="C2223" s="111">
        <f t="shared" si="199"/>
        <v>42610</v>
      </c>
      <c r="D2223" s="12" t="s">
        <v>1517</v>
      </c>
      <c r="E2223" s="264">
        <v>42610</v>
      </c>
      <c r="F2223" s="140" t="s">
        <v>1400</v>
      </c>
      <c r="G2223" s="313" t="s">
        <v>1571</v>
      </c>
      <c r="H2223" s="113" t="s">
        <v>979</v>
      </c>
      <c r="I2223" s="129">
        <v>10</v>
      </c>
      <c r="J2223" s="129">
        <v>18100</v>
      </c>
      <c r="K2223" s="201">
        <f t="shared" si="197"/>
        <v>181000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hidden="1" customHeight="1">
      <c r="A2224" s="304" t="str">
        <f>IF(B2224&lt;&gt;"",IF(AND(B2224&gt;=_TM1,B2224&lt;=_TM2,OR(TH!L2224="1111",TH!M2224="1111")),TH!D2224,""),"")</f>
        <v/>
      </c>
      <c r="B2224" s="11">
        <f t="shared" si="198"/>
        <v>8</v>
      </c>
      <c r="C2224" s="111">
        <f t="shared" si="199"/>
        <v>42610</v>
      </c>
      <c r="D2224" s="12" t="s">
        <v>1517</v>
      </c>
      <c r="E2224" s="264">
        <v>42610</v>
      </c>
      <c r="F2224" s="140" t="s">
        <v>1404</v>
      </c>
      <c r="G2224" s="313" t="s">
        <v>1571</v>
      </c>
      <c r="H2224" s="113" t="s">
        <v>979</v>
      </c>
      <c r="I2224" s="129">
        <v>26</v>
      </c>
      <c r="J2224" s="129">
        <v>115100</v>
      </c>
      <c r="K2224" s="201">
        <f t="shared" si="197"/>
        <v>2992600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hidden="1" customHeight="1">
      <c r="A2225" s="304" t="str">
        <f>IF(B2225&lt;&gt;"",IF(AND(B2225&gt;=_TM1,B2225&lt;=_TM2,OR(TH!L2225="1111",TH!M2225="1111")),TH!D2225,""),"")</f>
        <v/>
      </c>
      <c r="B2225" s="11">
        <f t="shared" si="198"/>
        <v>8</v>
      </c>
      <c r="C2225" s="111">
        <f t="shared" si="199"/>
        <v>42610</v>
      </c>
      <c r="D2225" s="12" t="s">
        <v>1517</v>
      </c>
      <c r="E2225" s="264">
        <v>42610</v>
      </c>
      <c r="F2225" s="140" t="s">
        <v>1403</v>
      </c>
      <c r="G2225" s="313" t="s">
        <v>1571</v>
      </c>
      <c r="H2225" s="113" t="s">
        <v>979</v>
      </c>
      <c r="I2225" s="129">
        <v>26</v>
      </c>
      <c r="J2225" s="129">
        <v>8000</v>
      </c>
      <c r="K2225" s="201">
        <f t="shared" si="197"/>
        <v>208000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hidden="1" customHeight="1">
      <c r="A2226" s="304" t="str">
        <f>IF(B2226&lt;&gt;"",IF(AND(B2226&gt;=_TM1,B2226&lt;=_TM2,OR(TH!L2226="1111",TH!M2226="1111")),TH!D2226,""),"")</f>
        <v/>
      </c>
      <c r="B2226" s="11">
        <f t="shared" si="198"/>
        <v>8</v>
      </c>
      <c r="C2226" s="111">
        <f t="shared" si="199"/>
        <v>42610</v>
      </c>
      <c r="D2226" s="12" t="s">
        <v>1517</v>
      </c>
      <c r="E2226" s="264">
        <v>42610</v>
      </c>
      <c r="F2226" s="140" t="s">
        <v>1405</v>
      </c>
      <c r="G2226" s="313" t="s">
        <v>1571</v>
      </c>
      <c r="H2226" s="113" t="s">
        <v>979</v>
      </c>
      <c r="I2226" s="129">
        <v>35</v>
      </c>
      <c r="J2226" s="129">
        <v>51100</v>
      </c>
      <c r="K2226" s="201">
        <f t="shared" si="197"/>
        <v>1788500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hidden="1" customHeight="1">
      <c r="A2227" s="304" t="str">
        <f>IF(B2227&lt;&gt;"",IF(AND(B2227&gt;=_TM1,B2227&lt;=_TM2,OR(TH!L2227="1111",TH!M2227="1111")),TH!D2227,""),"")</f>
        <v/>
      </c>
      <c r="B2227" s="11">
        <f t="shared" si="198"/>
        <v>8</v>
      </c>
      <c r="C2227" s="111">
        <f t="shared" si="199"/>
        <v>42610</v>
      </c>
      <c r="D2227" s="12" t="s">
        <v>1517</v>
      </c>
      <c r="E2227" s="264">
        <v>42610</v>
      </c>
      <c r="F2227" s="140" t="s">
        <v>1406</v>
      </c>
      <c r="G2227" s="313" t="s">
        <v>1571</v>
      </c>
      <c r="H2227" s="113" t="s">
        <v>979</v>
      </c>
      <c r="I2227" s="129">
        <v>5</v>
      </c>
      <c r="J2227" s="129">
        <v>107000</v>
      </c>
      <c r="K2227" s="201">
        <f t="shared" si="197"/>
        <v>535000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hidden="1" customHeight="1">
      <c r="A2228" s="304" t="str">
        <f>IF(B2228&lt;&gt;"",IF(AND(B2228&gt;=_TM1,B2228&lt;=_TM2,OR(TH!L2228="1111",TH!M2228="1111")),TH!D2228,""),"")</f>
        <v/>
      </c>
      <c r="B2228" s="11">
        <f t="shared" si="198"/>
        <v>8</v>
      </c>
      <c r="C2228" s="111">
        <f t="shared" si="199"/>
        <v>42610</v>
      </c>
      <c r="D2228" s="12" t="s">
        <v>1517</v>
      </c>
      <c r="E2228" s="264">
        <v>42610</v>
      </c>
      <c r="F2228" s="140" t="s">
        <v>1407</v>
      </c>
      <c r="G2228" s="313" t="s">
        <v>1571</v>
      </c>
      <c r="H2228" s="113" t="s">
        <v>979</v>
      </c>
      <c r="I2228" s="129">
        <v>26</v>
      </c>
      <c r="J2228" s="129">
        <v>60000</v>
      </c>
      <c r="K2228" s="201">
        <f t="shared" si="197"/>
        <v>1560000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hidden="1" customHeight="1">
      <c r="A2229" s="304" t="str">
        <f>IF(B2229&lt;&gt;"",IF(AND(B2229&gt;=_TM1,B2229&lt;=_TM2,OR(TH!L2229="1111",TH!M2229="1111")),TH!D2229,""),"")</f>
        <v/>
      </c>
      <c r="B2229" s="11">
        <f t="shared" si="198"/>
        <v>8</v>
      </c>
      <c r="C2229" s="111">
        <f t="shared" si="199"/>
        <v>42610</v>
      </c>
      <c r="D2229" s="12" t="s">
        <v>1517</v>
      </c>
      <c r="E2229" s="264">
        <v>42610</v>
      </c>
      <c r="F2229" s="140" t="s">
        <v>1408</v>
      </c>
      <c r="G2229" s="313" t="s">
        <v>1571</v>
      </c>
      <c r="H2229" s="113" t="s">
        <v>979</v>
      </c>
      <c r="I2229" s="129">
        <v>21</v>
      </c>
      <c r="J2229" s="129">
        <v>61200</v>
      </c>
      <c r="K2229" s="201">
        <f t="shared" si="197"/>
        <v>1285200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hidden="1" customHeight="1">
      <c r="A2230" s="304" t="str">
        <f>IF(B2230&lt;&gt;"",IF(AND(B2230&gt;=_TM1,B2230&lt;=_TM2,OR(TH!L2230="1111",TH!M2230="1111")),TH!D2230,""),"")</f>
        <v/>
      </c>
      <c r="B2230" s="11">
        <f t="shared" si="198"/>
        <v>8</v>
      </c>
      <c r="C2230" s="111">
        <f t="shared" si="199"/>
        <v>42610</v>
      </c>
      <c r="D2230" s="12" t="s">
        <v>1517</v>
      </c>
      <c r="E2230" s="264">
        <v>42610</v>
      </c>
      <c r="F2230" s="140" t="s">
        <v>1409</v>
      </c>
      <c r="G2230" s="313" t="s">
        <v>1571</v>
      </c>
      <c r="H2230" s="113" t="s">
        <v>979</v>
      </c>
      <c r="I2230" s="129">
        <v>2</v>
      </c>
      <c r="J2230" s="129">
        <v>39300</v>
      </c>
      <c r="K2230" s="201">
        <f t="shared" si="197"/>
        <v>78600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hidden="1" customHeight="1">
      <c r="A2231" s="304" t="str">
        <f>IF(B2231&lt;&gt;"",IF(AND(B2231&gt;=_TM1,B2231&lt;=_TM2,OR(TH!L2231="1111",TH!M2231="1111")),TH!D2231,""),"")</f>
        <v/>
      </c>
      <c r="B2231" s="11">
        <f t="shared" si="198"/>
        <v>8</v>
      </c>
      <c r="C2231" s="111">
        <f t="shared" si="199"/>
        <v>42610</v>
      </c>
      <c r="D2231" s="12" t="s">
        <v>1517</v>
      </c>
      <c r="E2231" s="264">
        <v>42610</v>
      </c>
      <c r="F2231" s="140" t="s">
        <v>1410</v>
      </c>
      <c r="G2231" s="313" t="s">
        <v>1571</v>
      </c>
      <c r="H2231" s="113" t="s">
        <v>979</v>
      </c>
      <c r="I2231" s="129">
        <v>1</v>
      </c>
      <c r="J2231" s="129">
        <v>36000</v>
      </c>
      <c r="K2231" s="201">
        <f t="shared" si="197"/>
        <v>36000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hidden="1" customHeight="1">
      <c r="A2232" s="304" t="str">
        <f>IF(B2232&lt;&gt;"",IF(AND(B2232&gt;=_TM1,B2232&lt;=_TM2,OR(TH!L2232="1111",TH!M2232="1111")),TH!D2232,""),"")</f>
        <v/>
      </c>
      <c r="B2232" s="11">
        <f t="shared" si="198"/>
        <v>8</v>
      </c>
      <c r="C2232" s="111">
        <f t="shared" si="199"/>
        <v>42610</v>
      </c>
      <c r="D2232" s="12" t="s">
        <v>1517</v>
      </c>
      <c r="E2232" s="264">
        <v>42610</v>
      </c>
      <c r="F2232" s="140" t="s">
        <v>1412</v>
      </c>
      <c r="G2232" s="313" t="s">
        <v>1571</v>
      </c>
      <c r="H2232" s="113" t="s">
        <v>979</v>
      </c>
      <c r="I2232" s="129">
        <v>2</v>
      </c>
      <c r="J2232" s="129">
        <v>92500</v>
      </c>
      <c r="K2232" s="201">
        <f t="shared" si="197"/>
        <v>185000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hidden="1" customHeight="1">
      <c r="A2233" s="304" t="str">
        <f>IF(B2233&lt;&gt;"",IF(AND(B2233&gt;=_TM1,B2233&lt;=_TM2,OR(TH!L2233="1111",TH!M2233="1111")),TH!D2233,""),"")</f>
        <v/>
      </c>
      <c r="B2233" s="11">
        <f t="shared" si="198"/>
        <v>8</v>
      </c>
      <c r="C2233" s="111">
        <f t="shared" si="199"/>
        <v>42610</v>
      </c>
      <c r="D2233" s="12" t="s">
        <v>1517</v>
      </c>
      <c r="E2233" s="264">
        <v>42610</v>
      </c>
      <c r="F2233" s="140" t="s">
        <v>1413</v>
      </c>
      <c r="G2233" s="313" t="s">
        <v>1571</v>
      </c>
      <c r="H2233" s="113" t="s">
        <v>979</v>
      </c>
      <c r="I2233" s="129">
        <v>5</v>
      </c>
      <c r="J2233" s="129">
        <v>60000</v>
      </c>
      <c r="K2233" s="201">
        <f t="shared" si="197"/>
        <v>300000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hidden="1" customHeight="1">
      <c r="A2234" s="304" t="str">
        <f>IF(B2234&lt;&gt;"",IF(AND(B2234&gt;=_TM1,B2234&lt;=_TM2,OR(TH!L2234="1111",TH!M2234="1111")),TH!D2234,""),"")</f>
        <v/>
      </c>
      <c r="B2234" s="11">
        <f t="shared" si="198"/>
        <v>8</v>
      </c>
      <c r="C2234" s="111">
        <f t="shared" si="199"/>
        <v>42610</v>
      </c>
      <c r="D2234" s="12" t="s">
        <v>1518</v>
      </c>
      <c r="E2234" s="264">
        <v>42610</v>
      </c>
      <c r="F2234" s="140" t="s">
        <v>1414</v>
      </c>
      <c r="G2234" s="313" t="s">
        <v>1571</v>
      </c>
      <c r="H2234" s="113" t="s">
        <v>979</v>
      </c>
      <c r="I2234" s="129">
        <v>6</v>
      </c>
      <c r="J2234" s="129">
        <v>58500</v>
      </c>
      <c r="K2234" s="201">
        <f t="shared" si="197"/>
        <v>351000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hidden="1" customHeight="1">
      <c r="A2235" s="304" t="str">
        <f>IF(B2235&lt;&gt;"",IF(AND(B2235&gt;=_TM1,B2235&lt;=_TM2,OR(TH!L2235="1111",TH!M2235="1111")),TH!D2235,""),"")</f>
        <v/>
      </c>
      <c r="B2235" s="11">
        <f t="shared" si="198"/>
        <v>8</v>
      </c>
      <c r="C2235" s="111">
        <f t="shared" si="199"/>
        <v>42610</v>
      </c>
      <c r="D2235" s="12" t="s">
        <v>1518</v>
      </c>
      <c r="E2235" s="264">
        <v>42610</v>
      </c>
      <c r="F2235" s="140" t="s">
        <v>1415</v>
      </c>
      <c r="G2235" s="313" t="s">
        <v>1571</v>
      </c>
      <c r="H2235" s="113" t="s">
        <v>979</v>
      </c>
      <c r="I2235" s="129">
        <v>2</v>
      </c>
      <c r="J2235" s="129">
        <v>111000</v>
      </c>
      <c r="K2235" s="201">
        <f t="shared" si="197"/>
        <v>222000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hidden="1" customHeight="1">
      <c r="A2236" s="304" t="str">
        <f>IF(B2236&lt;&gt;"",IF(AND(B2236&gt;=_TM1,B2236&lt;=_TM2,OR(TH!L2236="1111",TH!M2236="1111")),TH!D2236,""),"")</f>
        <v/>
      </c>
      <c r="B2236" s="11">
        <f t="shared" si="198"/>
        <v>8</v>
      </c>
      <c r="C2236" s="111">
        <f t="shared" si="199"/>
        <v>42610</v>
      </c>
      <c r="D2236" s="12" t="s">
        <v>1518</v>
      </c>
      <c r="E2236" s="264">
        <v>42610</v>
      </c>
      <c r="F2236" s="140" t="s">
        <v>1416</v>
      </c>
      <c r="G2236" s="313" t="s">
        <v>1571</v>
      </c>
      <c r="H2236" s="113" t="s">
        <v>979</v>
      </c>
      <c r="I2236" s="129">
        <v>52</v>
      </c>
      <c r="J2236" s="129">
        <v>46000</v>
      </c>
      <c r="K2236" s="201">
        <f t="shared" si="197"/>
        <v>2392000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hidden="1" customHeight="1">
      <c r="A2237" s="304" t="str">
        <f>IF(B2237&lt;&gt;"",IF(AND(B2237&gt;=_TM1,B2237&lt;=_TM2,OR(TH!L2237="1111",TH!M2237="1111")),TH!D2237,""),"")</f>
        <v/>
      </c>
      <c r="B2237" s="11">
        <f t="shared" si="198"/>
        <v>8</v>
      </c>
      <c r="C2237" s="111">
        <f t="shared" si="199"/>
        <v>42610</v>
      </c>
      <c r="D2237" s="12" t="s">
        <v>1518</v>
      </c>
      <c r="E2237" s="264">
        <v>42610</v>
      </c>
      <c r="F2237" s="140" t="s">
        <v>1417</v>
      </c>
      <c r="G2237" s="313" t="s">
        <v>1571</v>
      </c>
      <c r="H2237" s="113" t="s">
        <v>979</v>
      </c>
      <c r="I2237" s="129">
        <v>3</v>
      </c>
      <c r="J2237" s="129">
        <v>17200</v>
      </c>
      <c r="K2237" s="201">
        <f t="shared" si="197"/>
        <v>51600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hidden="1" customHeight="1">
      <c r="A2238" s="304" t="str">
        <f>IF(B2238&lt;&gt;"",IF(AND(B2238&gt;=_TM1,B2238&lt;=_TM2,OR(TH!L2238="1111",TH!M2238="1111")),TH!D2238,""),"")</f>
        <v/>
      </c>
      <c r="B2238" s="11">
        <f t="shared" si="198"/>
        <v>8</v>
      </c>
      <c r="C2238" s="111">
        <f t="shared" si="199"/>
        <v>42610</v>
      </c>
      <c r="D2238" s="12" t="s">
        <v>1518</v>
      </c>
      <c r="E2238" s="264">
        <v>42610</v>
      </c>
      <c r="F2238" s="140" t="s">
        <v>1418</v>
      </c>
      <c r="G2238" s="313" t="s">
        <v>1571</v>
      </c>
      <c r="H2238" s="113" t="s">
        <v>979</v>
      </c>
      <c r="I2238" s="129">
        <v>3</v>
      </c>
      <c r="J2238" s="129">
        <v>86000</v>
      </c>
      <c r="K2238" s="201">
        <f t="shared" si="197"/>
        <v>258000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hidden="1" customHeight="1">
      <c r="A2239" s="304" t="str">
        <f>IF(B2239&lt;&gt;"",IF(AND(B2239&gt;=_TM1,B2239&lt;=_TM2,OR(TH!L2239="1111",TH!M2239="1111")),TH!D2239,""),"")</f>
        <v/>
      </c>
      <c r="B2239" s="11">
        <f t="shared" si="198"/>
        <v>8</v>
      </c>
      <c r="C2239" s="111">
        <f t="shared" si="199"/>
        <v>42610</v>
      </c>
      <c r="D2239" s="12" t="s">
        <v>1518</v>
      </c>
      <c r="E2239" s="264">
        <v>42610</v>
      </c>
      <c r="F2239" s="140" t="s">
        <v>1419</v>
      </c>
      <c r="G2239" s="313" t="s">
        <v>1571</v>
      </c>
      <c r="H2239" s="113" t="s">
        <v>979</v>
      </c>
      <c r="I2239" s="129">
        <v>4</v>
      </c>
      <c r="J2239" s="129">
        <v>35000</v>
      </c>
      <c r="K2239" s="201">
        <f t="shared" si="197"/>
        <v>140000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hidden="1" customHeight="1">
      <c r="A2240" s="304" t="str">
        <f>IF(B2240&lt;&gt;"",IF(AND(B2240&gt;=_TM1,B2240&lt;=_TM2,OR(TH!L2240="1111",TH!M2240="1111")),TH!D2240,""),"")</f>
        <v/>
      </c>
      <c r="B2240" s="11">
        <f t="shared" si="198"/>
        <v>8</v>
      </c>
      <c r="C2240" s="111">
        <f t="shared" si="199"/>
        <v>42610</v>
      </c>
      <c r="D2240" s="12" t="s">
        <v>1518</v>
      </c>
      <c r="E2240" s="264">
        <v>42610</v>
      </c>
      <c r="F2240" s="140" t="s">
        <v>1420</v>
      </c>
      <c r="G2240" s="313" t="s">
        <v>1571</v>
      </c>
      <c r="H2240" s="113" t="s">
        <v>979</v>
      </c>
      <c r="I2240" s="129">
        <v>4</v>
      </c>
      <c r="J2240" s="129">
        <v>47000</v>
      </c>
      <c r="K2240" s="201">
        <f t="shared" si="197"/>
        <v>188000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hidden="1" customHeight="1">
      <c r="A2241" s="304" t="str">
        <f>IF(B2241&lt;&gt;"",IF(AND(B2241&gt;=_TM1,B2241&lt;=_TM2,OR(TH!L2241="1111",TH!M2241="1111")),TH!D2241,""),"")</f>
        <v/>
      </c>
      <c r="B2241" s="11">
        <f t="shared" si="198"/>
        <v>8</v>
      </c>
      <c r="C2241" s="111">
        <f t="shared" si="199"/>
        <v>42610</v>
      </c>
      <c r="D2241" s="12" t="s">
        <v>1518</v>
      </c>
      <c r="E2241" s="264">
        <v>42610</v>
      </c>
      <c r="F2241" s="140" t="s">
        <v>1421</v>
      </c>
      <c r="G2241" s="313" t="s">
        <v>1571</v>
      </c>
      <c r="H2241" s="113" t="s">
        <v>979</v>
      </c>
      <c r="I2241" s="129">
        <v>20</v>
      </c>
      <c r="J2241" s="129">
        <v>47500</v>
      </c>
      <c r="K2241" s="201">
        <f t="shared" si="197"/>
        <v>950000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hidden="1" customHeight="1">
      <c r="A2242" s="304" t="str">
        <f>IF(B2242&lt;&gt;"",IF(AND(B2242&gt;=_TM1,B2242&lt;=_TM2,OR(TH!L2242="1111",TH!M2242="1111")),TH!D2242,""),"")</f>
        <v/>
      </c>
      <c r="B2242" s="11">
        <f t="shared" si="198"/>
        <v>8</v>
      </c>
      <c r="C2242" s="111">
        <f t="shared" si="199"/>
        <v>42610</v>
      </c>
      <c r="D2242" s="12" t="s">
        <v>1518</v>
      </c>
      <c r="E2242" s="264">
        <v>42610</v>
      </c>
      <c r="F2242" s="140" t="s">
        <v>1408</v>
      </c>
      <c r="G2242" s="313" t="s">
        <v>1571</v>
      </c>
      <c r="H2242" s="113" t="s">
        <v>979</v>
      </c>
      <c r="I2242" s="129">
        <v>21</v>
      </c>
      <c r="J2242" s="129">
        <v>31200</v>
      </c>
      <c r="K2242" s="201">
        <f t="shared" si="197"/>
        <v>655200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hidden="1" customHeight="1">
      <c r="A2243" s="304" t="str">
        <f>IF(B2243&lt;&gt;"",IF(AND(B2243&gt;=_TM1,B2243&lt;=_TM2,OR(TH!L2243="1111",TH!M2243="1111")),TH!D2243,""),"")</f>
        <v/>
      </c>
      <c r="B2243" s="11">
        <f t="shared" si="198"/>
        <v>8</v>
      </c>
      <c r="C2243" s="111">
        <f t="shared" si="199"/>
        <v>42610</v>
      </c>
      <c r="D2243" s="12" t="s">
        <v>1518</v>
      </c>
      <c r="E2243" s="264">
        <v>42610</v>
      </c>
      <c r="F2243" s="140" t="s">
        <v>1416</v>
      </c>
      <c r="G2243" s="313" t="s">
        <v>1571</v>
      </c>
      <c r="H2243" s="113" t="s">
        <v>979</v>
      </c>
      <c r="I2243" s="129">
        <v>52</v>
      </c>
      <c r="J2243" s="129">
        <v>46000</v>
      </c>
      <c r="K2243" s="201">
        <f t="shared" si="197"/>
        <v>2392000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hidden="1" customHeight="1">
      <c r="A2244" s="304" t="str">
        <f>IF(B2244&lt;&gt;"",IF(AND(B2244&gt;=_TM1,B2244&lt;=_TM2,OR(TH!L2244="1111",TH!M2244="1111")),TH!D2244,""),"")</f>
        <v/>
      </c>
      <c r="B2244" s="11">
        <f t="shared" si="198"/>
        <v>8</v>
      </c>
      <c r="C2244" s="111">
        <f t="shared" si="199"/>
        <v>42610</v>
      </c>
      <c r="D2244" s="12" t="s">
        <v>1518</v>
      </c>
      <c r="E2244" s="264">
        <v>42610</v>
      </c>
      <c r="F2244" s="140" t="s">
        <v>1422</v>
      </c>
      <c r="G2244" s="313" t="s">
        <v>1571</v>
      </c>
      <c r="H2244" s="113" t="s">
        <v>979</v>
      </c>
      <c r="I2244" s="129">
        <v>10</v>
      </c>
      <c r="J2244" s="129">
        <v>162000</v>
      </c>
      <c r="K2244" s="201">
        <f t="shared" si="197"/>
        <v>1620000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hidden="1" customHeight="1">
      <c r="A2245" s="304" t="str">
        <f>IF(B2245&lt;&gt;"",IF(AND(B2245&gt;=_TM1,B2245&lt;=_TM2,OR(TH!L2245="1111",TH!M2245="1111")),TH!D2245,""),"")</f>
        <v/>
      </c>
      <c r="B2245" s="11">
        <f t="shared" si="198"/>
        <v>8</v>
      </c>
      <c r="C2245" s="111">
        <f t="shared" si="199"/>
        <v>42610</v>
      </c>
      <c r="D2245" s="12" t="s">
        <v>1518</v>
      </c>
      <c r="E2245" s="264">
        <v>42610</v>
      </c>
      <c r="F2245" s="140" t="s">
        <v>1423</v>
      </c>
      <c r="G2245" s="313" t="s">
        <v>1571</v>
      </c>
      <c r="H2245" s="113" t="s">
        <v>979</v>
      </c>
      <c r="I2245" s="129">
        <v>10</v>
      </c>
      <c r="J2245" s="129">
        <v>27000</v>
      </c>
      <c r="K2245" s="201">
        <f t="shared" si="197"/>
        <v>270000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hidden="1" customHeight="1">
      <c r="A2246" s="304" t="str">
        <f>IF(B2246&lt;&gt;"",IF(AND(B2246&gt;=_TM1,B2246&lt;=_TM2,OR(TH!L2246="1111",TH!M2246="1111")),TH!D2246,""),"")</f>
        <v/>
      </c>
      <c r="B2246" s="11">
        <f t="shared" si="198"/>
        <v>8</v>
      </c>
      <c r="C2246" s="111">
        <f t="shared" si="199"/>
        <v>42610</v>
      </c>
      <c r="D2246" s="12" t="s">
        <v>1519</v>
      </c>
      <c r="E2246" s="264">
        <v>42610</v>
      </c>
      <c r="F2246" s="140" t="s">
        <v>1424</v>
      </c>
      <c r="G2246" s="313" t="s">
        <v>1571</v>
      </c>
      <c r="H2246" s="113" t="s">
        <v>979</v>
      </c>
      <c r="I2246" s="129">
        <v>1</v>
      </c>
      <c r="J2246" s="129">
        <v>60000</v>
      </c>
      <c r="K2246" s="201">
        <f t="shared" si="197"/>
        <v>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hidden="1" customHeight="1">
      <c r="A2247" s="304" t="str">
        <f>IF(B2247&lt;&gt;"",IF(AND(B2247&gt;=_TM1,B2247&lt;=_TM2,OR(TH!L2247="1111",TH!M2247="1111")),TH!D2247,""),"")</f>
        <v/>
      </c>
      <c r="B2247" s="11">
        <f t="shared" si="198"/>
        <v>8</v>
      </c>
      <c r="C2247" s="111">
        <f t="shared" si="199"/>
        <v>42610</v>
      </c>
      <c r="D2247" s="12" t="s">
        <v>1519</v>
      </c>
      <c r="E2247" s="264">
        <v>42610</v>
      </c>
      <c r="F2247" s="140" t="s">
        <v>1425</v>
      </c>
      <c r="G2247" s="313" t="s">
        <v>1571</v>
      </c>
      <c r="H2247" s="113" t="s">
        <v>979</v>
      </c>
      <c r="I2247" s="129">
        <v>40</v>
      </c>
      <c r="J2247" s="129">
        <v>54000</v>
      </c>
      <c r="K2247" s="201">
        <f t="shared" si="197"/>
        <v>2160000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hidden="1" customHeight="1">
      <c r="A2248" s="304" t="str">
        <f>IF(B2248&lt;&gt;"",IF(AND(B2248&gt;=_TM1,B2248&lt;=_TM2,OR(TH!L2248="1111",TH!M2248="1111")),TH!D2248,""),"")</f>
        <v/>
      </c>
      <c r="B2248" s="11">
        <f t="shared" si="198"/>
        <v>8</v>
      </c>
      <c r="C2248" s="111">
        <f t="shared" si="199"/>
        <v>42610</v>
      </c>
      <c r="D2248" s="12" t="s">
        <v>1519</v>
      </c>
      <c r="E2248" s="264">
        <v>42610</v>
      </c>
      <c r="F2248" s="140" t="s">
        <v>1426</v>
      </c>
      <c r="G2248" s="313" t="s">
        <v>1571</v>
      </c>
      <c r="H2248" s="113" t="s">
        <v>979</v>
      </c>
      <c r="I2248" s="129">
        <v>18</v>
      </c>
      <c r="J2248" s="129">
        <v>20400</v>
      </c>
      <c r="K2248" s="201">
        <f t="shared" si="197"/>
        <v>367200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hidden="1" customHeight="1">
      <c r="A2249" s="304" t="str">
        <f>IF(B2249&lt;&gt;"",IF(AND(B2249&gt;=_TM1,B2249&lt;=_TM2,OR(TH!L2249="1111",TH!M2249="1111")),TH!D2249,""),"")</f>
        <v/>
      </c>
      <c r="B2249" s="11">
        <f t="shared" si="198"/>
        <v>8</v>
      </c>
      <c r="C2249" s="111">
        <f t="shared" si="199"/>
        <v>42610</v>
      </c>
      <c r="D2249" s="12" t="s">
        <v>1519</v>
      </c>
      <c r="E2249" s="264">
        <v>42610</v>
      </c>
      <c r="F2249" s="140" t="s">
        <v>1427</v>
      </c>
      <c r="G2249" s="313" t="s">
        <v>1571</v>
      </c>
      <c r="H2249" s="113" t="s">
        <v>979</v>
      </c>
      <c r="I2249" s="129">
        <v>12</v>
      </c>
      <c r="J2249" s="129">
        <v>10200</v>
      </c>
      <c r="K2249" s="201">
        <f t="shared" si="197"/>
        <v>122400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hidden="1" customHeight="1">
      <c r="A2250" s="304" t="str">
        <f>IF(B2250&lt;&gt;"",IF(AND(B2250&gt;=_TM1,B2250&lt;=_TM2,OR(TH!L2250="1111",TH!M2250="1111")),TH!D2250,""),"")</f>
        <v/>
      </c>
      <c r="B2250" s="11">
        <f t="shared" si="198"/>
        <v>8</v>
      </c>
      <c r="C2250" s="111">
        <f t="shared" si="199"/>
        <v>42610</v>
      </c>
      <c r="D2250" s="12" t="s">
        <v>1519</v>
      </c>
      <c r="E2250" s="264">
        <v>42610</v>
      </c>
      <c r="F2250" s="140" t="s">
        <v>1428</v>
      </c>
      <c r="G2250" s="313" t="s">
        <v>1571</v>
      </c>
      <c r="H2250" s="113" t="s">
        <v>979</v>
      </c>
      <c r="I2250" s="129">
        <v>18</v>
      </c>
      <c r="J2250" s="129">
        <v>7500</v>
      </c>
      <c r="K2250" s="201">
        <f t="shared" si="197"/>
        <v>135000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hidden="1" customHeight="1">
      <c r="A2251" s="304" t="str">
        <f>IF(B2251&lt;&gt;"",IF(AND(B2251&gt;=_TM1,B2251&lt;=_TM2,OR(TH!L2251="1111",TH!M2251="1111")),TH!D2251,""),"")</f>
        <v/>
      </c>
      <c r="B2251" s="11">
        <f t="shared" si="198"/>
        <v>8</v>
      </c>
      <c r="C2251" s="111">
        <f t="shared" si="199"/>
        <v>42610</v>
      </c>
      <c r="D2251" s="12" t="s">
        <v>1519</v>
      </c>
      <c r="E2251" s="264">
        <v>42610</v>
      </c>
      <c r="F2251" s="140" t="s">
        <v>1429</v>
      </c>
      <c r="G2251" s="313" t="s">
        <v>1571</v>
      </c>
      <c r="H2251" s="113" t="s">
        <v>979</v>
      </c>
      <c r="I2251" s="129">
        <v>25</v>
      </c>
      <c r="J2251" s="129">
        <v>8100</v>
      </c>
      <c r="K2251" s="201">
        <f t="shared" ref="K2251:K2264" si="200">ROUND(I2251*J2251,0)</f>
        <v>202500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hidden="1" customHeight="1">
      <c r="A2252" s="304" t="str">
        <f>IF(B2252&lt;&gt;"",IF(AND(B2252&gt;=_TM1,B2252&lt;=_TM2,OR(TH!L2252="1111",TH!M2252="1111")),TH!D2252,""),"")</f>
        <v/>
      </c>
      <c r="B2252" s="11">
        <f t="shared" si="198"/>
        <v>8</v>
      </c>
      <c r="C2252" s="111">
        <f t="shared" si="199"/>
        <v>42610</v>
      </c>
      <c r="D2252" s="12" t="s">
        <v>1519</v>
      </c>
      <c r="E2252" s="264">
        <v>42610</v>
      </c>
      <c r="F2252" s="140" t="s">
        <v>1430</v>
      </c>
      <c r="G2252" s="313" t="s">
        <v>1571</v>
      </c>
      <c r="H2252" s="113" t="s">
        <v>979</v>
      </c>
      <c r="I2252" s="129">
        <v>20</v>
      </c>
      <c r="J2252" s="129">
        <v>75000</v>
      </c>
      <c r="K2252" s="201">
        <f t="shared" si="200"/>
        <v>1500000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hidden="1" customHeight="1">
      <c r="A2253" s="304" t="str">
        <f>IF(B2253&lt;&gt;"",IF(AND(B2253&gt;=_TM1,B2253&lt;=_TM2,OR(TH!L2253="1111",TH!M2253="1111")),TH!D2253,""),"")</f>
        <v/>
      </c>
      <c r="B2253" s="11">
        <f t="shared" si="198"/>
        <v>8</v>
      </c>
      <c r="C2253" s="111">
        <f t="shared" si="199"/>
        <v>42610</v>
      </c>
      <c r="D2253" s="12" t="s">
        <v>1519</v>
      </c>
      <c r="E2253" s="264">
        <v>42610</v>
      </c>
      <c r="F2253" s="140" t="s">
        <v>1431</v>
      </c>
      <c r="G2253" s="313" t="s">
        <v>1571</v>
      </c>
      <c r="H2253" s="113" t="s">
        <v>979</v>
      </c>
      <c r="I2253" s="129">
        <v>20</v>
      </c>
      <c r="J2253" s="129">
        <v>51000</v>
      </c>
      <c r="K2253" s="201">
        <f t="shared" si="200"/>
        <v>1020000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hidden="1" customHeight="1">
      <c r="A2254" s="304" t="str">
        <f>IF(B2254&lt;&gt;"",IF(AND(B2254&gt;=_TM1,B2254&lt;=_TM2,OR(TH!L2254="1111",TH!M2254="1111")),TH!D2254,""),"")</f>
        <v/>
      </c>
      <c r="B2254" s="11">
        <f t="shared" si="198"/>
        <v>8</v>
      </c>
      <c r="C2254" s="111">
        <f t="shared" si="199"/>
        <v>42610</v>
      </c>
      <c r="D2254" s="12" t="s">
        <v>1519</v>
      </c>
      <c r="E2254" s="264">
        <v>42610</v>
      </c>
      <c r="F2254" s="140" t="s">
        <v>1432</v>
      </c>
      <c r="G2254" s="313" t="s">
        <v>1571</v>
      </c>
      <c r="H2254" s="113" t="s">
        <v>979</v>
      </c>
      <c r="I2254" s="129">
        <v>53</v>
      </c>
      <c r="J2254" s="129">
        <v>26300</v>
      </c>
      <c r="K2254" s="201">
        <f t="shared" si="200"/>
        <v>1393900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hidden="1" customHeight="1">
      <c r="A2255" s="304" t="str">
        <f>IF(B2255&lt;&gt;"",IF(AND(B2255&gt;=_TM1,B2255&lt;=_TM2,OR(TH!L2255="1111",TH!M2255="1111")),TH!D2255,""),"")</f>
        <v/>
      </c>
      <c r="B2255" s="11">
        <f t="shared" si="198"/>
        <v>8</v>
      </c>
      <c r="C2255" s="111">
        <f t="shared" si="199"/>
        <v>42610</v>
      </c>
      <c r="D2255" s="12" t="s">
        <v>1519</v>
      </c>
      <c r="E2255" s="264">
        <v>42610</v>
      </c>
      <c r="F2255" s="140" t="s">
        <v>1433</v>
      </c>
      <c r="G2255" s="313" t="s">
        <v>1571</v>
      </c>
      <c r="H2255" s="113" t="s">
        <v>979</v>
      </c>
      <c r="I2255" s="129">
        <v>38</v>
      </c>
      <c r="J2255" s="129">
        <v>74200</v>
      </c>
      <c r="K2255" s="201">
        <f t="shared" si="200"/>
        <v>2819600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hidden="1" customHeight="1">
      <c r="A2256" s="304" t="str">
        <f>IF(B2256&lt;&gt;"",IF(AND(B2256&gt;=_TM1,B2256&lt;=_TM2,OR(TH!L2256="1111",TH!M2256="1111")),TH!D2256,""),"")</f>
        <v/>
      </c>
      <c r="B2256" s="11">
        <f t="shared" si="198"/>
        <v>8</v>
      </c>
      <c r="C2256" s="111">
        <f t="shared" si="199"/>
        <v>42610</v>
      </c>
      <c r="D2256" s="12" t="s">
        <v>1519</v>
      </c>
      <c r="E2256" s="264">
        <v>42610</v>
      </c>
      <c r="F2256" s="140" t="s">
        <v>1434</v>
      </c>
      <c r="G2256" s="313" t="s">
        <v>1571</v>
      </c>
      <c r="H2256" s="113" t="s">
        <v>979</v>
      </c>
      <c r="I2256" s="129">
        <v>10</v>
      </c>
      <c r="J2256" s="129">
        <v>55800</v>
      </c>
      <c r="K2256" s="201">
        <f t="shared" si="200"/>
        <v>558000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hidden="1" customHeight="1">
      <c r="A2257" s="304" t="str">
        <f>IF(B2257&lt;&gt;"",IF(AND(B2257&gt;=_TM1,B2257&lt;=_TM2,OR(TH!L2257="1111",TH!M2257="1111")),TH!D2257,""),"")</f>
        <v/>
      </c>
      <c r="B2257" s="11">
        <f t="shared" si="198"/>
        <v>8</v>
      </c>
      <c r="C2257" s="111">
        <f t="shared" si="199"/>
        <v>42610</v>
      </c>
      <c r="D2257" s="12" t="s">
        <v>1519</v>
      </c>
      <c r="E2257" s="264">
        <v>42610</v>
      </c>
      <c r="F2257" s="140" t="s">
        <v>1435</v>
      </c>
      <c r="G2257" s="313" t="s">
        <v>1571</v>
      </c>
      <c r="H2257" s="113" t="s">
        <v>979</v>
      </c>
      <c r="I2257" s="129">
        <v>8</v>
      </c>
      <c r="J2257" s="129">
        <v>43200</v>
      </c>
      <c r="K2257" s="201">
        <f t="shared" si="200"/>
        <v>345600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hidden="1" customHeight="1">
      <c r="A2258" s="304" t="str">
        <f>IF(B2258&lt;&gt;"",IF(AND(B2258&gt;=_TM1,B2258&lt;=_TM2,OR(TH!L2258="1111",TH!M2258="1111")),TH!D2258,""),"")</f>
        <v/>
      </c>
      <c r="B2258" s="11">
        <f t="shared" si="198"/>
        <v>8</v>
      </c>
      <c r="C2258" s="111">
        <f t="shared" si="199"/>
        <v>42610</v>
      </c>
      <c r="D2258" s="12" t="s">
        <v>1520</v>
      </c>
      <c r="E2258" s="264">
        <v>42610</v>
      </c>
      <c r="F2258" s="140" t="s">
        <v>1436</v>
      </c>
      <c r="G2258" s="313" t="s">
        <v>1571</v>
      </c>
      <c r="H2258" s="113" t="s">
        <v>979</v>
      </c>
      <c r="I2258" s="129">
        <v>54</v>
      </c>
      <c r="J2258" s="129">
        <v>43000</v>
      </c>
      <c r="K2258" s="201">
        <f t="shared" si="200"/>
        <v>2322000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hidden="1" customHeight="1">
      <c r="A2259" s="304" t="str">
        <f>IF(B2259&lt;&gt;"",IF(AND(B2259&gt;=_TM1,B2259&lt;=_TM2,OR(TH!L2259="1111",TH!M2259="1111")),TH!D2259,""),"")</f>
        <v/>
      </c>
      <c r="B2259" s="11">
        <f t="shared" si="198"/>
        <v>8</v>
      </c>
      <c r="C2259" s="111">
        <f t="shared" si="199"/>
        <v>42610</v>
      </c>
      <c r="D2259" s="12" t="s">
        <v>1520</v>
      </c>
      <c r="E2259" s="264">
        <v>42610</v>
      </c>
      <c r="F2259" s="140" t="s">
        <v>1437</v>
      </c>
      <c r="G2259" s="313" t="s">
        <v>1571</v>
      </c>
      <c r="H2259" s="113" t="s">
        <v>979</v>
      </c>
      <c r="I2259" s="129">
        <v>4</v>
      </c>
      <c r="J2259" s="129">
        <v>71500</v>
      </c>
      <c r="K2259" s="201">
        <f t="shared" si="200"/>
        <v>286000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hidden="1" customHeight="1">
      <c r="A2260" s="304" t="str">
        <f>IF(B2260&lt;&gt;"",IF(AND(B2260&gt;=_TM1,B2260&lt;=_TM2,OR(TH!L2260="1111",TH!M2260="1111")),TH!D2260,""),"")</f>
        <v/>
      </c>
      <c r="B2260" s="11">
        <f t="shared" si="198"/>
        <v>8</v>
      </c>
      <c r="C2260" s="111">
        <f t="shared" si="199"/>
        <v>42610</v>
      </c>
      <c r="D2260" s="12" t="s">
        <v>1520</v>
      </c>
      <c r="E2260" s="264">
        <v>42610</v>
      </c>
      <c r="F2260" s="139" t="s">
        <v>1438</v>
      </c>
      <c r="G2260" s="313" t="s">
        <v>1571</v>
      </c>
      <c r="H2260" s="113" t="s">
        <v>979</v>
      </c>
      <c r="I2260" s="129">
        <v>6</v>
      </c>
      <c r="J2260" s="129">
        <v>94300</v>
      </c>
      <c r="K2260" s="201">
        <f t="shared" si="200"/>
        <v>565800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hidden="1" customHeight="1">
      <c r="A2261" s="304" t="str">
        <f>IF(B2261&lt;&gt;"",IF(AND(B2261&gt;=_TM1,B2261&lt;=_TM2,OR(TH!L2261="1111",TH!M2261="1111")),TH!D2261,""),"")</f>
        <v/>
      </c>
      <c r="B2261" s="11">
        <f t="shared" si="198"/>
        <v>8</v>
      </c>
      <c r="C2261" s="111">
        <f t="shared" si="199"/>
        <v>42610</v>
      </c>
      <c r="D2261" s="12" t="s">
        <v>1520</v>
      </c>
      <c r="E2261" s="264">
        <v>42610</v>
      </c>
      <c r="F2261" s="139" t="s">
        <v>1439</v>
      </c>
      <c r="G2261" s="313" t="s">
        <v>1571</v>
      </c>
      <c r="H2261" s="113" t="s">
        <v>979</v>
      </c>
      <c r="I2261" s="129">
        <v>8</v>
      </c>
      <c r="J2261" s="129">
        <v>24700</v>
      </c>
      <c r="K2261" s="201">
        <f t="shared" si="200"/>
        <v>197600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hidden="1" customHeight="1">
      <c r="A2262" s="304" t="str">
        <f>IF(B2262&lt;&gt;"",IF(AND(B2262&gt;=_TM1,B2262&lt;=_TM2,OR(TH!L2262="1111",TH!M2262="1111")),TH!D2262,""),"")</f>
        <v/>
      </c>
      <c r="B2262" s="11">
        <f t="shared" si="198"/>
        <v>8</v>
      </c>
      <c r="C2262" s="111">
        <f t="shared" si="199"/>
        <v>42610</v>
      </c>
      <c r="D2262" s="12" t="s">
        <v>1520</v>
      </c>
      <c r="E2262" s="264">
        <v>42610</v>
      </c>
      <c r="F2262" s="140" t="s">
        <v>1440</v>
      </c>
      <c r="G2262" s="313" t="s">
        <v>1571</v>
      </c>
      <c r="H2262" s="113" t="s">
        <v>979</v>
      </c>
      <c r="I2262" s="129">
        <v>8</v>
      </c>
      <c r="J2262" s="129">
        <v>51300</v>
      </c>
      <c r="K2262" s="201">
        <f t="shared" si="200"/>
        <v>410400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hidden="1" customHeight="1">
      <c r="A2263" s="304" t="str">
        <f>IF(B2263&lt;&gt;"",IF(AND(B2263&gt;=_TM1,B2263&lt;=_TM2,OR(TH!L2263="1111",TH!M2263="1111")),TH!D2263,""),"")</f>
        <v/>
      </c>
      <c r="B2263" s="11">
        <f t="shared" si="198"/>
        <v>8</v>
      </c>
      <c r="C2263" s="111">
        <f t="shared" si="199"/>
        <v>42610</v>
      </c>
      <c r="D2263" s="12" t="s">
        <v>1520</v>
      </c>
      <c r="E2263" s="264">
        <v>42610</v>
      </c>
      <c r="F2263" s="140" t="s">
        <v>1441</v>
      </c>
      <c r="G2263" s="313" t="s">
        <v>1571</v>
      </c>
      <c r="H2263" s="113" t="s">
        <v>979</v>
      </c>
      <c r="I2263" s="129">
        <v>8</v>
      </c>
      <c r="J2263" s="129">
        <v>47300</v>
      </c>
      <c r="K2263" s="201">
        <f t="shared" si="200"/>
        <v>378400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hidden="1" customHeight="1">
      <c r="A2264" s="304" t="str">
        <f>IF(B2264&lt;&gt;"",IF(AND(B2264&gt;=_TM1,B2264&lt;=_TM2,OR(TH!L2264="1111",TH!M2264="1111")),TH!D2264,""),"")</f>
        <v/>
      </c>
      <c r="B2264" s="11">
        <f t="shared" si="198"/>
        <v>8</v>
      </c>
      <c r="C2264" s="111">
        <f t="shared" si="199"/>
        <v>42610</v>
      </c>
      <c r="D2264" s="12" t="s">
        <v>1520</v>
      </c>
      <c r="E2264" s="264">
        <v>42610</v>
      </c>
      <c r="F2264" s="140" t="s">
        <v>1442</v>
      </c>
      <c r="G2264" s="313" t="s">
        <v>1571</v>
      </c>
      <c r="H2264" s="113" t="s">
        <v>979</v>
      </c>
      <c r="I2264" s="129">
        <v>8</v>
      </c>
      <c r="J2264" s="129">
        <v>131100</v>
      </c>
      <c r="K2264" s="201">
        <f t="shared" si="200"/>
        <v>1048800</v>
      </c>
      <c r="L2264" s="202" t="s">
        <v>726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198" t="str">
        <f>IF(VLOOKUP(F2264,NXT!$B$12:$B$973,1,0)=F2264,"","x")</f>
        <v/>
      </c>
    </row>
    <row r="2265" spans="1:29" ht="15.75" hidden="1" customHeight="1">
      <c r="A2265" s="304" t="str">
        <f>IF(B2265&lt;&gt;"",IF(AND(B2265&gt;=_TM1,B2265&lt;=_TM2,OR(TH!L2265="1111",TH!M2265="1111")),TH!D2265,""),"")</f>
        <v/>
      </c>
      <c r="B2265" s="11">
        <f t="shared" si="198"/>
        <v>8</v>
      </c>
      <c r="C2265" s="111">
        <f t="shared" si="199"/>
        <v>42610</v>
      </c>
      <c r="D2265" s="12" t="s">
        <v>1520</v>
      </c>
      <c r="E2265" s="264">
        <v>42610</v>
      </c>
      <c r="F2265" s="15" t="s">
        <v>332</v>
      </c>
      <c r="G2265" s="313" t="s">
        <v>1571</v>
      </c>
      <c r="H2265" s="113" t="s">
        <v>979</v>
      </c>
      <c r="I2265" s="129"/>
      <c r="J2265" s="129"/>
      <c r="K2265" s="201">
        <v>9101756</v>
      </c>
      <c r="L2265" s="14" t="s">
        <v>9</v>
      </c>
      <c r="M2265" s="202" t="s">
        <v>8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/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>
        <v>3</v>
      </c>
      <c r="AA2265" s="322"/>
    </row>
    <row r="2266" spans="1:29" ht="15.75" hidden="1" customHeight="1">
      <c r="A2266" s="304" t="str">
        <f>IF(B2266&lt;&gt;"",IF(AND(B2266&gt;=_TM1,B2266&lt;=_TM2,OR(TH!L2266="1111",TH!M2266="1111")),TH!D2266,""),"")</f>
        <v>C24</v>
      </c>
      <c r="B2266" s="11">
        <f t="shared" si="198"/>
        <v>8</v>
      </c>
      <c r="C2266" s="111">
        <f t="shared" si="199"/>
        <v>42611</v>
      </c>
      <c r="D2266" s="111" t="s">
        <v>2150</v>
      </c>
      <c r="E2266" s="264">
        <v>42611</v>
      </c>
      <c r="F2266" s="112" t="s">
        <v>707</v>
      </c>
      <c r="G2266" s="310" t="s">
        <v>705</v>
      </c>
      <c r="H2266" s="113" t="s">
        <v>706</v>
      </c>
      <c r="I2266" s="129"/>
      <c r="J2266" s="129"/>
      <c r="K2266" s="201">
        <v>5150000</v>
      </c>
      <c r="L2266" s="114" t="s">
        <v>24</v>
      </c>
      <c r="M2266" s="14" t="s">
        <v>45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>x</v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hidden="1" customHeight="1">
      <c r="A2267" s="304" t="str">
        <f>IF(B2267&lt;&gt;"",IF(AND(B2267&gt;=_TM1,B2267&lt;=_TM2,OR(TH!L2267="1111",TH!M2267="1111")),TH!D2267,""),"")</f>
        <v/>
      </c>
      <c r="B2267" s="11">
        <f t="shared" si="198"/>
        <v>8</v>
      </c>
      <c r="C2267" s="111">
        <f t="shared" si="199"/>
        <v>42611</v>
      </c>
      <c r="D2267" s="111" t="s">
        <v>711</v>
      </c>
      <c r="E2267" s="264">
        <v>42611</v>
      </c>
      <c r="F2267" s="110" t="s">
        <v>713</v>
      </c>
      <c r="G2267" s="310" t="s">
        <v>705</v>
      </c>
      <c r="H2267" s="113" t="s">
        <v>306</v>
      </c>
      <c r="I2267" s="129"/>
      <c r="J2267" s="129"/>
      <c r="K2267" s="201">
        <v>5329302</v>
      </c>
      <c r="L2267" s="14" t="s">
        <v>8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/>
    </row>
    <row r="2268" spans="1:29" ht="15.75" hidden="1" customHeight="1">
      <c r="A2268" s="304" t="str">
        <f>IF(B2268&lt;&gt;"",IF(AND(B2268&gt;=_TM1,B2268&lt;=_TM2,OR(TH!L2268="1111",TH!M2268="1111")),TH!D2268,""),"")</f>
        <v/>
      </c>
      <c r="B2268" s="11">
        <f t="shared" ref="B2268:B2331" si="201">IF(C2268&lt;&gt;"",MONTH(C2268),"")</f>
        <v>8</v>
      </c>
      <c r="C2268" s="111">
        <f t="shared" ref="C2268:C2331" si="202">E2268</f>
        <v>42611</v>
      </c>
      <c r="D2268" s="111" t="s">
        <v>711</v>
      </c>
      <c r="E2268" s="264">
        <v>42611</v>
      </c>
      <c r="F2268" s="110" t="s">
        <v>1215</v>
      </c>
      <c r="G2268" s="310" t="s">
        <v>705</v>
      </c>
      <c r="H2268" s="4"/>
      <c r="I2268" s="129"/>
      <c r="J2268" s="129"/>
      <c r="K2268" s="201">
        <v>20000</v>
      </c>
      <c r="L2268" s="14" t="s">
        <v>81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hidden="1" customHeight="1">
      <c r="A2269" s="304" t="str">
        <f>IF(B2269&lt;&gt;"",IF(AND(B2269&gt;=_TM1,B2269&lt;=_TM2,OR(TH!L2269="1111",TH!M2269="1111")),TH!D2269,""),"")</f>
        <v/>
      </c>
      <c r="B2269" s="11">
        <f t="shared" si="201"/>
        <v>8</v>
      </c>
      <c r="C2269" s="111">
        <f t="shared" si="202"/>
        <v>42611</v>
      </c>
      <c r="D2269" s="111" t="s">
        <v>711</v>
      </c>
      <c r="E2269" s="264">
        <v>42611</v>
      </c>
      <c r="F2269" s="110" t="s">
        <v>1216</v>
      </c>
      <c r="G2269" s="310" t="s">
        <v>705</v>
      </c>
      <c r="H2269" s="4"/>
      <c r="I2269" s="129"/>
      <c r="J2269" s="129"/>
      <c r="K2269" s="201">
        <v>2000</v>
      </c>
      <c r="L2269" s="114" t="s">
        <v>9</v>
      </c>
      <c r="M2269" s="14" t="s">
        <v>24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>
        <v>3</v>
      </c>
    </row>
    <row r="2270" spans="1:29" ht="15.75" hidden="1" customHeight="1">
      <c r="A2270" s="304" t="str">
        <f>IF(B2270&lt;&gt;"",IF(AND(B2270&gt;=_TM1,B2270&lt;=_TM2,OR(TH!L2270="1111",TH!M2270="1111")),TH!D2270,""),"")</f>
        <v/>
      </c>
      <c r="B2270" s="11">
        <f t="shared" si="201"/>
        <v>8</v>
      </c>
      <c r="C2270" s="111">
        <f t="shared" si="202"/>
        <v>42611</v>
      </c>
      <c r="D2270" s="111" t="s">
        <v>1482</v>
      </c>
      <c r="E2270" s="273">
        <v>42611</v>
      </c>
      <c r="F2270" s="140" t="s">
        <v>1404</v>
      </c>
      <c r="G2270" s="310" t="s">
        <v>1401</v>
      </c>
      <c r="H2270" s="113" t="s">
        <v>1303</v>
      </c>
      <c r="I2270" s="129">
        <v>26</v>
      </c>
      <c r="J2270" s="129">
        <v>115858</v>
      </c>
      <c r="K2270" s="201">
        <f t="shared" ref="K2270:K2293" si="203">ROUND(I2270*J2270,0)</f>
        <v>3012308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ref="AA2270:AA2301" si="204">IF(VLOOKUP(H2270,DS_131,1,0)=H2270,"","x")</f>
        <v/>
      </c>
      <c r="AC2270" s="198"/>
    </row>
    <row r="2271" spans="1:29" ht="15.75" hidden="1" customHeight="1">
      <c r="A2271" s="304" t="str">
        <f>IF(B2271&lt;&gt;"",IF(AND(B2271&gt;=_TM1,B2271&lt;=_TM2,OR(TH!L2271="1111",TH!M2271="1111")),TH!D2271,""),"")</f>
        <v/>
      </c>
      <c r="B2271" s="11">
        <f t="shared" si="201"/>
        <v>8</v>
      </c>
      <c r="C2271" s="111">
        <f t="shared" si="202"/>
        <v>42611</v>
      </c>
      <c r="D2271" s="111" t="s">
        <v>1482</v>
      </c>
      <c r="E2271" s="273">
        <v>42611</v>
      </c>
      <c r="F2271" s="140" t="s">
        <v>1403</v>
      </c>
      <c r="G2271" s="310" t="s">
        <v>1402</v>
      </c>
      <c r="H2271" s="113" t="s">
        <v>1303</v>
      </c>
      <c r="I2271" s="129">
        <v>26</v>
      </c>
      <c r="J2271" s="129">
        <v>8265</v>
      </c>
      <c r="K2271" s="201">
        <f t="shared" si="203"/>
        <v>214890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4"/>
        <v/>
      </c>
    </row>
    <row r="2272" spans="1:29" ht="15.75" hidden="1" customHeight="1">
      <c r="A2272" s="304" t="str">
        <f>IF(B2272&lt;&gt;"",IF(AND(B2272&gt;=_TM1,B2272&lt;=_TM2,OR(TH!L2272="1111",TH!M2272="1111")),TH!D2272,""),"")</f>
        <v/>
      </c>
      <c r="B2272" s="11">
        <f t="shared" si="201"/>
        <v>8</v>
      </c>
      <c r="C2272" s="111">
        <f t="shared" si="202"/>
        <v>42611</v>
      </c>
      <c r="D2272" s="111" t="s">
        <v>1482</v>
      </c>
      <c r="E2272" s="273">
        <v>42611</v>
      </c>
      <c r="F2272" s="140" t="s">
        <v>1405</v>
      </c>
      <c r="G2272" s="310" t="s">
        <v>1402</v>
      </c>
      <c r="H2272" s="113" t="s">
        <v>1303</v>
      </c>
      <c r="I2272" s="129">
        <v>35</v>
      </c>
      <c r="J2272" s="129">
        <v>51433</v>
      </c>
      <c r="K2272" s="201">
        <f t="shared" si="203"/>
        <v>1800155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4"/>
        <v/>
      </c>
      <c r="AC2272" s="198"/>
    </row>
    <row r="2273" spans="1:29" ht="15.75" hidden="1" customHeight="1">
      <c r="A2273" s="304" t="str">
        <f>IF(B2273&lt;&gt;"",IF(AND(B2273&gt;=_TM1,B2273&lt;=_TM2,OR(TH!L2273="1111",TH!M2273="1111")),TH!D2273,""),"")</f>
        <v/>
      </c>
      <c r="B2273" s="11">
        <f t="shared" si="201"/>
        <v>8</v>
      </c>
      <c r="C2273" s="111">
        <f t="shared" si="202"/>
        <v>42611</v>
      </c>
      <c r="D2273" s="111" t="s">
        <v>1482</v>
      </c>
      <c r="E2273" s="273">
        <v>42611</v>
      </c>
      <c r="F2273" s="140" t="s">
        <v>1406</v>
      </c>
      <c r="G2273" s="310" t="s">
        <v>1402</v>
      </c>
      <c r="H2273" s="113" t="s">
        <v>1303</v>
      </c>
      <c r="I2273" s="129">
        <v>5</v>
      </c>
      <c r="J2273" s="129">
        <v>107276</v>
      </c>
      <c r="K2273" s="201">
        <f t="shared" si="203"/>
        <v>536380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4"/>
        <v/>
      </c>
    </row>
    <row r="2274" spans="1:29" ht="15.75" hidden="1" customHeight="1">
      <c r="A2274" s="304" t="str">
        <f>IF(B2274&lt;&gt;"",IF(AND(B2274&gt;=_TM1,B2274&lt;=_TM2,OR(TH!L2274="1111",TH!M2274="1111")),TH!D2274,""),"")</f>
        <v/>
      </c>
      <c r="B2274" s="11">
        <f t="shared" si="201"/>
        <v>8</v>
      </c>
      <c r="C2274" s="111">
        <f t="shared" si="202"/>
        <v>42611</v>
      </c>
      <c r="D2274" s="111" t="s">
        <v>1482</v>
      </c>
      <c r="E2274" s="273">
        <v>42611</v>
      </c>
      <c r="F2274" s="140" t="s">
        <v>1407</v>
      </c>
      <c r="G2274" s="310" t="s">
        <v>1402</v>
      </c>
      <c r="H2274" s="113" t="s">
        <v>1303</v>
      </c>
      <c r="I2274" s="129">
        <v>26</v>
      </c>
      <c r="J2274" s="129">
        <v>60452</v>
      </c>
      <c r="K2274" s="201">
        <f t="shared" si="203"/>
        <v>1571752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4"/>
        <v/>
      </c>
    </row>
    <row r="2275" spans="1:29" ht="15.75" hidden="1" customHeight="1">
      <c r="A2275" s="304" t="str">
        <f>IF(B2275&lt;&gt;"",IF(AND(B2275&gt;=_TM1,B2275&lt;=_TM2,OR(TH!L2275="1111",TH!M2275="1111")),TH!D2275,""),"")</f>
        <v/>
      </c>
      <c r="B2275" s="11">
        <f t="shared" si="201"/>
        <v>8</v>
      </c>
      <c r="C2275" s="111">
        <f t="shared" si="202"/>
        <v>42611</v>
      </c>
      <c r="D2275" s="111" t="s">
        <v>1482</v>
      </c>
      <c r="E2275" s="273">
        <v>42611</v>
      </c>
      <c r="F2275" s="140" t="s">
        <v>1408</v>
      </c>
      <c r="G2275" s="310" t="s">
        <v>1402</v>
      </c>
      <c r="H2275" s="113" t="s">
        <v>1303</v>
      </c>
      <c r="I2275" s="129">
        <v>20</v>
      </c>
      <c r="J2275" s="129">
        <v>31752</v>
      </c>
      <c r="K2275" s="201">
        <f t="shared" si="203"/>
        <v>635040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4"/>
        <v/>
      </c>
      <c r="AC2275" s="198"/>
    </row>
    <row r="2276" spans="1:29" ht="15.75" hidden="1" customHeight="1">
      <c r="A2276" s="304" t="str">
        <f>IF(B2276&lt;&gt;"",IF(AND(B2276&gt;=_TM1,B2276&lt;=_TM2,OR(TH!L2276="1111",TH!M2276="1111")),TH!D2276,""),"")</f>
        <v/>
      </c>
      <c r="B2276" s="11">
        <f t="shared" si="201"/>
        <v>8</v>
      </c>
      <c r="C2276" s="111">
        <f t="shared" si="202"/>
        <v>42611</v>
      </c>
      <c r="D2276" s="111" t="s">
        <v>1482</v>
      </c>
      <c r="E2276" s="273">
        <v>42611</v>
      </c>
      <c r="F2276" s="140" t="s">
        <v>1409</v>
      </c>
      <c r="G2276" s="310" t="s">
        <v>1402</v>
      </c>
      <c r="H2276" s="113" t="s">
        <v>1303</v>
      </c>
      <c r="I2276" s="129">
        <v>2</v>
      </c>
      <c r="J2276" s="129">
        <v>39866</v>
      </c>
      <c r="K2276" s="201">
        <f t="shared" si="203"/>
        <v>79732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4"/>
        <v/>
      </c>
    </row>
    <row r="2277" spans="1:29" ht="15.75" hidden="1" customHeight="1">
      <c r="A2277" s="304" t="str">
        <f>IF(B2277&lt;&gt;"",IF(AND(B2277&gt;=_TM1,B2277&lt;=_TM2,OR(TH!L2277="1111",TH!M2277="1111")),TH!D2277,""),"")</f>
        <v/>
      </c>
      <c r="B2277" s="11">
        <f t="shared" si="201"/>
        <v>8</v>
      </c>
      <c r="C2277" s="111">
        <f t="shared" si="202"/>
        <v>42611</v>
      </c>
      <c r="D2277" s="111" t="s">
        <v>1482</v>
      </c>
      <c r="E2277" s="273">
        <v>42611</v>
      </c>
      <c r="F2277" s="140" t="s">
        <v>1410</v>
      </c>
      <c r="G2277" s="310" t="s">
        <v>1402</v>
      </c>
      <c r="H2277" s="113" t="s">
        <v>1303</v>
      </c>
      <c r="I2277" s="129">
        <v>1</v>
      </c>
      <c r="J2277" s="129">
        <v>36702</v>
      </c>
      <c r="K2277" s="201">
        <f t="shared" si="203"/>
        <v>36702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4"/>
        <v/>
      </c>
    </row>
    <row r="2278" spans="1:29" ht="15.75" hidden="1" customHeight="1">
      <c r="A2278" s="304" t="str">
        <f>IF(B2278&lt;&gt;"",IF(AND(B2278&gt;=_TM1,B2278&lt;=_TM2,OR(TH!L2278="1111",TH!M2278="1111")),TH!D2278,""),"")</f>
        <v/>
      </c>
      <c r="B2278" s="11">
        <f t="shared" si="201"/>
        <v>8</v>
      </c>
      <c r="C2278" s="111">
        <f t="shared" si="202"/>
        <v>42611</v>
      </c>
      <c r="D2278" s="111" t="s">
        <v>1482</v>
      </c>
      <c r="E2278" s="273">
        <v>42611</v>
      </c>
      <c r="F2278" s="140" t="s">
        <v>1411</v>
      </c>
      <c r="G2278" s="310" t="s">
        <v>1402</v>
      </c>
      <c r="H2278" s="113" t="s">
        <v>1303</v>
      </c>
      <c r="I2278" s="129">
        <v>3</v>
      </c>
      <c r="J2278" s="129">
        <v>75272</v>
      </c>
      <c r="K2278" s="201">
        <f t="shared" si="203"/>
        <v>225816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4"/>
        <v/>
      </c>
      <c r="AC2278" s="198"/>
    </row>
    <row r="2279" spans="1:29" ht="15.75" hidden="1" customHeight="1">
      <c r="A2279" s="304" t="str">
        <f>IF(B2279&lt;&gt;"",IF(AND(B2279&gt;=_TM1,B2279&lt;=_TM2,OR(TH!L2279="1111",TH!M2279="1111")),TH!D2279,""),"")</f>
        <v/>
      </c>
      <c r="B2279" s="11">
        <f t="shared" si="201"/>
        <v>8</v>
      </c>
      <c r="C2279" s="111">
        <f t="shared" si="202"/>
        <v>42611</v>
      </c>
      <c r="D2279" s="111" t="s">
        <v>1482</v>
      </c>
      <c r="E2279" s="273">
        <v>42611</v>
      </c>
      <c r="F2279" s="140" t="s">
        <v>1412</v>
      </c>
      <c r="G2279" s="310" t="s">
        <v>1402</v>
      </c>
      <c r="H2279" s="113" t="s">
        <v>1303</v>
      </c>
      <c r="I2279" s="129">
        <v>2</v>
      </c>
      <c r="J2279" s="129">
        <v>93018</v>
      </c>
      <c r="K2279" s="201">
        <f t="shared" si="203"/>
        <v>186036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4"/>
        <v/>
      </c>
    </row>
    <row r="2280" spans="1:29" ht="15.75" hidden="1" customHeight="1">
      <c r="A2280" s="304" t="str">
        <f>IF(B2280&lt;&gt;"",IF(AND(B2280&gt;=_TM1,B2280&lt;=_TM2,OR(TH!L2280="1111",TH!M2280="1111")),TH!D2280,""),"")</f>
        <v/>
      </c>
      <c r="B2280" s="11">
        <f t="shared" si="201"/>
        <v>8</v>
      </c>
      <c r="C2280" s="111">
        <f t="shared" si="202"/>
        <v>42611</v>
      </c>
      <c r="D2280" s="111" t="s">
        <v>1482</v>
      </c>
      <c r="E2280" s="273">
        <v>42611</v>
      </c>
      <c r="F2280" s="140" t="s">
        <v>1413</v>
      </c>
      <c r="G2280" s="310" t="s">
        <v>1402</v>
      </c>
      <c r="H2280" s="113" t="s">
        <v>1303</v>
      </c>
      <c r="I2280" s="129">
        <v>5</v>
      </c>
      <c r="J2280" s="129">
        <v>60569</v>
      </c>
      <c r="K2280" s="201">
        <f t="shared" si="203"/>
        <v>302845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4"/>
        <v/>
      </c>
    </row>
    <row r="2281" spans="1:29" ht="15.75" hidden="1" customHeight="1">
      <c r="A2281" s="304" t="str">
        <f>IF(B2281&lt;&gt;"",IF(AND(B2281&gt;=_TM1,B2281&lt;=_TM2,OR(TH!L2281="1111",TH!M2281="1111")),TH!D2281,""),"")</f>
        <v/>
      </c>
      <c r="B2281" s="11">
        <f t="shared" si="201"/>
        <v>8</v>
      </c>
      <c r="C2281" s="111">
        <f t="shared" si="202"/>
        <v>42611</v>
      </c>
      <c r="D2281" s="111" t="s">
        <v>1482</v>
      </c>
      <c r="E2281" s="273">
        <v>42611</v>
      </c>
      <c r="F2281" s="140" t="s">
        <v>1414</v>
      </c>
      <c r="G2281" s="310" t="s">
        <v>1402</v>
      </c>
      <c r="H2281" s="113" t="s">
        <v>1303</v>
      </c>
      <c r="I2281" s="129">
        <v>6</v>
      </c>
      <c r="J2281" s="129">
        <v>59158</v>
      </c>
      <c r="K2281" s="201">
        <f t="shared" si="203"/>
        <v>354948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4"/>
        <v/>
      </c>
      <c r="AC2281" s="198"/>
    </row>
    <row r="2282" spans="1:29" ht="15.75" hidden="1" customHeight="1">
      <c r="A2282" s="304" t="str">
        <f>IF(B2282&lt;&gt;"",IF(AND(B2282&gt;=_TM1,B2282&lt;=_TM2,OR(TH!L2282="1111",TH!M2282="1111")),TH!D2282,""),"")</f>
        <v/>
      </c>
      <c r="B2282" s="11">
        <f t="shared" si="201"/>
        <v>8</v>
      </c>
      <c r="C2282" s="111">
        <f t="shared" si="202"/>
        <v>42611</v>
      </c>
      <c r="D2282" s="111" t="s">
        <v>1483</v>
      </c>
      <c r="E2282" s="273">
        <v>42611</v>
      </c>
      <c r="F2282" s="140" t="s">
        <v>1415</v>
      </c>
      <c r="G2282" s="310" t="s">
        <v>1402</v>
      </c>
      <c r="H2282" s="113" t="s">
        <v>1303</v>
      </c>
      <c r="I2282" s="129">
        <v>2</v>
      </c>
      <c r="J2282" s="129">
        <v>111328</v>
      </c>
      <c r="K2282" s="201">
        <f t="shared" si="203"/>
        <v>222656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4"/>
        <v/>
      </c>
    </row>
    <row r="2283" spans="1:29" ht="15.75" hidden="1" customHeight="1">
      <c r="A2283" s="304" t="str">
        <f>IF(B2283&lt;&gt;"",IF(AND(B2283&gt;=_TM1,B2283&lt;=_TM2,OR(TH!L2283="1111",TH!M2283="1111")),TH!D2283,""),"")</f>
        <v/>
      </c>
      <c r="B2283" s="11">
        <f t="shared" si="201"/>
        <v>8</v>
      </c>
      <c r="C2283" s="111">
        <f t="shared" si="202"/>
        <v>42611</v>
      </c>
      <c r="D2283" s="111" t="s">
        <v>1483</v>
      </c>
      <c r="E2283" s="273">
        <v>42611</v>
      </c>
      <c r="F2283" s="140" t="s">
        <v>1416</v>
      </c>
      <c r="G2283" s="310" t="s">
        <v>1402</v>
      </c>
      <c r="H2283" s="113" t="s">
        <v>1303</v>
      </c>
      <c r="I2283" s="129">
        <v>50</v>
      </c>
      <c r="J2283" s="129">
        <v>46446</v>
      </c>
      <c r="K2283" s="201">
        <f t="shared" si="203"/>
        <v>2322300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4"/>
        <v/>
      </c>
    </row>
    <row r="2284" spans="1:29" ht="15.75" hidden="1" customHeight="1">
      <c r="A2284" s="304" t="str">
        <f>IF(B2284&lt;&gt;"",IF(AND(B2284&gt;=_TM1,B2284&lt;=_TM2,OR(TH!L2284="1111",TH!M2284="1111")),TH!D2284,""),"")</f>
        <v/>
      </c>
      <c r="B2284" s="11">
        <f t="shared" si="201"/>
        <v>8</v>
      </c>
      <c r="C2284" s="111">
        <f t="shared" si="202"/>
        <v>42611</v>
      </c>
      <c r="D2284" s="111" t="s">
        <v>1483</v>
      </c>
      <c r="E2284" s="273">
        <v>42611</v>
      </c>
      <c r="F2284" s="140" t="s">
        <v>1417</v>
      </c>
      <c r="G2284" s="310" t="s">
        <v>1401</v>
      </c>
      <c r="H2284" s="113" t="s">
        <v>1303</v>
      </c>
      <c r="I2284" s="129">
        <v>3</v>
      </c>
      <c r="J2284" s="129">
        <v>17922</v>
      </c>
      <c r="K2284" s="201">
        <f t="shared" si="203"/>
        <v>53766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4"/>
        <v/>
      </c>
      <c r="AC2284" s="198"/>
    </row>
    <row r="2285" spans="1:29" ht="15.75" hidden="1" customHeight="1">
      <c r="A2285" s="304" t="str">
        <f>IF(B2285&lt;&gt;"",IF(AND(B2285&gt;=_TM1,B2285&lt;=_TM2,OR(TH!L2285="1111",TH!M2285="1111")),TH!D2285,""),"")</f>
        <v/>
      </c>
      <c r="B2285" s="11">
        <f t="shared" si="201"/>
        <v>8</v>
      </c>
      <c r="C2285" s="111">
        <f t="shared" si="202"/>
        <v>42611</v>
      </c>
      <c r="D2285" s="111" t="s">
        <v>1483</v>
      </c>
      <c r="E2285" s="273">
        <v>42611</v>
      </c>
      <c r="F2285" s="140" t="s">
        <v>1418</v>
      </c>
      <c r="G2285" s="310" t="s">
        <v>1402</v>
      </c>
      <c r="H2285" s="113" t="s">
        <v>1303</v>
      </c>
      <c r="I2285" s="129">
        <v>3</v>
      </c>
      <c r="J2285" s="129">
        <v>86360</v>
      </c>
      <c r="K2285" s="201">
        <f t="shared" si="203"/>
        <v>259080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4"/>
        <v/>
      </c>
    </row>
    <row r="2286" spans="1:29" ht="15.75" hidden="1" customHeight="1">
      <c r="A2286" s="304" t="str">
        <f>IF(B2286&lt;&gt;"",IF(AND(B2286&gt;=_TM1,B2286&lt;=_TM2,OR(TH!L2286="1111",TH!M2286="1111")),TH!D2286,""),"")</f>
        <v/>
      </c>
      <c r="B2286" s="11">
        <f t="shared" si="201"/>
        <v>8</v>
      </c>
      <c r="C2286" s="111">
        <f t="shared" si="202"/>
        <v>42611</v>
      </c>
      <c r="D2286" s="111" t="s">
        <v>1483</v>
      </c>
      <c r="E2286" s="273">
        <v>42611</v>
      </c>
      <c r="F2286" s="140" t="s">
        <v>1419</v>
      </c>
      <c r="G2286" s="310" t="s">
        <v>1402</v>
      </c>
      <c r="H2286" s="113" t="s">
        <v>1303</v>
      </c>
      <c r="I2286" s="129">
        <v>4</v>
      </c>
      <c r="J2286" s="129">
        <v>35123</v>
      </c>
      <c r="K2286" s="201">
        <f t="shared" si="203"/>
        <v>140492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4"/>
        <v/>
      </c>
      <c r="AC2286" s="198"/>
    </row>
    <row r="2287" spans="1:29" ht="15.75" hidden="1" customHeight="1">
      <c r="A2287" s="304" t="str">
        <f>IF(B2287&lt;&gt;"",IF(AND(B2287&gt;=_TM1,B2287&lt;=_TM2,OR(TH!L2287="1111",TH!M2287="1111")),TH!D2287,""),"")</f>
        <v/>
      </c>
      <c r="B2287" s="11">
        <f t="shared" si="201"/>
        <v>8</v>
      </c>
      <c r="C2287" s="111">
        <f t="shared" si="202"/>
        <v>42611</v>
      </c>
      <c r="D2287" s="111" t="s">
        <v>1483</v>
      </c>
      <c r="E2287" s="273">
        <v>42611</v>
      </c>
      <c r="F2287" s="140" t="s">
        <v>1420</v>
      </c>
      <c r="G2287" s="310" t="s">
        <v>1402</v>
      </c>
      <c r="H2287" s="113" t="s">
        <v>1303</v>
      </c>
      <c r="I2287" s="129">
        <v>4</v>
      </c>
      <c r="J2287" s="129">
        <v>47432</v>
      </c>
      <c r="K2287" s="201">
        <f t="shared" si="203"/>
        <v>189728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4"/>
        <v/>
      </c>
    </row>
    <row r="2288" spans="1:29" ht="15.75" hidden="1" customHeight="1">
      <c r="A2288" s="304" t="str">
        <f>IF(B2288&lt;&gt;"",IF(AND(B2288&gt;=_TM1,B2288&lt;=_TM2,OR(TH!L2288="1111",TH!M2288="1111")),TH!D2288,""),"")</f>
        <v/>
      </c>
      <c r="B2288" s="11">
        <f t="shared" si="201"/>
        <v>8</v>
      </c>
      <c r="C2288" s="111">
        <f t="shared" si="202"/>
        <v>42611</v>
      </c>
      <c r="D2288" s="111" t="s">
        <v>1483</v>
      </c>
      <c r="E2288" s="273">
        <v>42611</v>
      </c>
      <c r="F2288" s="140" t="s">
        <v>1421</v>
      </c>
      <c r="G2288" s="310" t="s">
        <v>1402</v>
      </c>
      <c r="H2288" s="113" t="s">
        <v>1303</v>
      </c>
      <c r="I2288" s="129">
        <v>20</v>
      </c>
      <c r="J2288" s="129">
        <v>48081</v>
      </c>
      <c r="K2288" s="201">
        <f t="shared" si="203"/>
        <v>961620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4"/>
        <v/>
      </c>
    </row>
    <row r="2289" spans="1:29" ht="15.75" hidden="1" customHeight="1">
      <c r="A2289" s="304" t="str">
        <f>IF(B2289&lt;&gt;"",IF(AND(B2289&gt;=_TM1,B2289&lt;=_TM2,OR(TH!L2289="1111",TH!M2289="1111")),TH!D2289,""),"")</f>
        <v/>
      </c>
      <c r="B2289" s="11">
        <f t="shared" si="201"/>
        <v>8</v>
      </c>
      <c r="C2289" s="111">
        <f t="shared" si="202"/>
        <v>42611</v>
      </c>
      <c r="D2289" s="111" t="s">
        <v>1483</v>
      </c>
      <c r="E2289" s="273">
        <v>42611</v>
      </c>
      <c r="F2289" s="140" t="s">
        <v>1408</v>
      </c>
      <c r="G2289" s="310" t="s">
        <v>1402</v>
      </c>
      <c r="H2289" s="113" t="s">
        <v>1303</v>
      </c>
      <c r="I2289" s="129">
        <v>1</v>
      </c>
      <c r="J2289" s="129">
        <v>31752</v>
      </c>
      <c r="K2289" s="201">
        <f t="shared" si="203"/>
        <v>31752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4"/>
        <v/>
      </c>
      <c r="AC2289" s="198"/>
    </row>
    <row r="2290" spans="1:29" ht="15.75" hidden="1" customHeight="1">
      <c r="A2290" s="304" t="str">
        <f>IF(B2290&lt;&gt;"",IF(AND(B2290&gt;=_TM1,B2290&lt;=_TM2,OR(TH!L2290="1111",TH!M2290="1111")),TH!D2290,""),"")</f>
        <v/>
      </c>
      <c r="B2290" s="11">
        <f t="shared" si="201"/>
        <v>8</v>
      </c>
      <c r="C2290" s="111">
        <f t="shared" si="202"/>
        <v>42611</v>
      </c>
      <c r="D2290" s="111" t="s">
        <v>1483</v>
      </c>
      <c r="E2290" s="273">
        <v>42611</v>
      </c>
      <c r="F2290" s="140" t="s">
        <v>1416</v>
      </c>
      <c r="G2290" s="310" t="s">
        <v>1402</v>
      </c>
      <c r="H2290" s="113" t="s">
        <v>1303</v>
      </c>
      <c r="I2290" s="129">
        <v>2</v>
      </c>
      <c r="J2290" s="129">
        <v>46446</v>
      </c>
      <c r="K2290" s="201">
        <f t="shared" si="203"/>
        <v>92892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4"/>
        <v/>
      </c>
    </row>
    <row r="2291" spans="1:29" ht="15.75" hidden="1" customHeight="1">
      <c r="A2291" s="304" t="str">
        <f>IF(B2291&lt;&gt;"",IF(AND(B2291&gt;=_TM1,B2291&lt;=_TM2,OR(TH!L2291="1111",TH!M2291="1111")),TH!D2291,""),"")</f>
        <v/>
      </c>
      <c r="B2291" s="11">
        <f t="shared" si="201"/>
        <v>8</v>
      </c>
      <c r="C2291" s="111">
        <f t="shared" si="202"/>
        <v>42611</v>
      </c>
      <c r="D2291" s="111" t="s">
        <v>1483</v>
      </c>
      <c r="E2291" s="273">
        <v>42611</v>
      </c>
      <c r="F2291" s="140" t="s">
        <v>1422</v>
      </c>
      <c r="G2291" s="310" t="s">
        <v>1402</v>
      </c>
      <c r="H2291" s="113" t="s">
        <v>1303</v>
      </c>
      <c r="I2291" s="129">
        <v>10</v>
      </c>
      <c r="J2291" s="129">
        <v>162435</v>
      </c>
      <c r="K2291" s="201">
        <f t="shared" si="203"/>
        <v>1624350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4"/>
        <v/>
      </c>
    </row>
    <row r="2292" spans="1:29" ht="15.75" hidden="1" customHeight="1">
      <c r="A2292" s="304" t="str">
        <f>IF(B2292&lt;&gt;"",IF(AND(B2292&gt;=_TM1,B2292&lt;=_TM2,OR(TH!L2292="1111",TH!M2292="1111")),TH!D2292,""),"")</f>
        <v/>
      </c>
      <c r="B2292" s="11">
        <f t="shared" si="201"/>
        <v>8</v>
      </c>
      <c r="C2292" s="111">
        <f t="shared" si="202"/>
        <v>42611</v>
      </c>
      <c r="D2292" s="111" t="s">
        <v>1483</v>
      </c>
      <c r="E2292" s="273">
        <v>42611</v>
      </c>
      <c r="F2292" s="140" t="s">
        <v>1423</v>
      </c>
      <c r="G2292" s="310" t="s">
        <v>1402</v>
      </c>
      <c r="H2292" s="113" t="s">
        <v>1303</v>
      </c>
      <c r="I2292" s="129">
        <v>10</v>
      </c>
      <c r="J2292" s="129">
        <v>27300</v>
      </c>
      <c r="K2292" s="201">
        <f t="shared" si="203"/>
        <v>273000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4"/>
        <v/>
      </c>
      <c r="AC2292" s="198"/>
    </row>
    <row r="2293" spans="1:29" ht="15.75" hidden="1" customHeight="1">
      <c r="A2293" s="304" t="str">
        <f>IF(B2293&lt;&gt;"",IF(AND(B2293&gt;=_TM1,B2293&lt;=_TM2,OR(TH!L2293="1111",TH!M2293="1111")),TH!D2293,""),"")</f>
        <v/>
      </c>
      <c r="B2293" s="11">
        <f t="shared" si="201"/>
        <v>8</v>
      </c>
      <c r="C2293" s="111">
        <f t="shared" si="202"/>
        <v>42611</v>
      </c>
      <c r="D2293" s="111" t="s">
        <v>1483</v>
      </c>
      <c r="E2293" s="273">
        <v>42611</v>
      </c>
      <c r="F2293" s="140" t="s">
        <v>1424</v>
      </c>
      <c r="G2293" s="310" t="s">
        <v>1402</v>
      </c>
      <c r="H2293" s="113" t="s">
        <v>1303</v>
      </c>
      <c r="I2293" s="129">
        <v>1</v>
      </c>
      <c r="J2293" s="129">
        <v>60100</v>
      </c>
      <c r="K2293" s="201">
        <f t="shared" si="203"/>
        <v>60100</v>
      </c>
      <c r="L2293" s="114" t="s">
        <v>238</v>
      </c>
      <c r="M2293" s="114" t="s">
        <v>162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4"/>
        <v/>
      </c>
    </row>
    <row r="2294" spans="1:29" ht="15.75" hidden="1" customHeight="1">
      <c r="A2294" s="304" t="str">
        <f>IF(B2294&lt;&gt;"",IF(AND(B2294&gt;=_TM1,B2294&lt;=_TM2,OR(TH!L2294="1111",TH!M2294="1111")),TH!D2294,""),"")</f>
        <v/>
      </c>
      <c r="B2294" s="11">
        <f t="shared" si="201"/>
        <v>8</v>
      </c>
      <c r="C2294" s="111">
        <f t="shared" si="202"/>
        <v>42611</v>
      </c>
      <c r="D2294" s="111" t="s">
        <v>1483</v>
      </c>
      <c r="E2294" s="273">
        <v>42611</v>
      </c>
      <c r="F2294" s="112" t="s">
        <v>332</v>
      </c>
      <c r="G2294" s="310" t="s">
        <v>1401</v>
      </c>
      <c r="H2294" s="113" t="s">
        <v>1303</v>
      </c>
      <c r="I2294" s="129"/>
      <c r="J2294" s="129"/>
      <c r="K2294" s="201">
        <v>1518834</v>
      </c>
      <c r="L2294" s="114" t="s">
        <v>238</v>
      </c>
      <c r="M2294" s="114" t="s">
        <v>278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4"/>
        <v/>
      </c>
    </row>
    <row r="2295" spans="1:29" ht="15.75" hidden="1" customHeight="1">
      <c r="A2295" s="304" t="str">
        <f>IF(B2295&lt;&gt;"",IF(AND(B2295&gt;=_TM1,B2295&lt;=_TM2,OR(TH!L2295="1111",TH!M2295="1111")),TH!D2295,""),"")</f>
        <v/>
      </c>
      <c r="B2295" s="11">
        <f t="shared" si="201"/>
        <v>8</v>
      </c>
      <c r="C2295" s="111">
        <f t="shared" si="202"/>
        <v>42612</v>
      </c>
      <c r="D2295" s="111" t="s">
        <v>1484</v>
      </c>
      <c r="E2295" s="273">
        <v>42612</v>
      </c>
      <c r="F2295" s="140" t="s">
        <v>744</v>
      </c>
      <c r="G2295" s="310" t="s">
        <v>1402</v>
      </c>
      <c r="H2295" s="113" t="s">
        <v>547</v>
      </c>
      <c r="I2295" s="129">
        <v>12</v>
      </c>
      <c r="J2295" s="129">
        <v>50190</v>
      </c>
      <c r="K2295" s="201">
        <f t="shared" ref="K2295:K2326" si="205">ROUND(I2295*J2295,0)</f>
        <v>602280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4"/>
        <v/>
      </c>
    </row>
    <row r="2296" spans="1:29" ht="15.75" hidden="1" customHeight="1">
      <c r="A2296" s="304" t="str">
        <f>IF(B2296&lt;&gt;"",IF(AND(B2296&gt;=_TM1,B2296&lt;=_TM2,OR(TH!L2296="1111",TH!M2296="1111")),TH!D2296,""),"")</f>
        <v/>
      </c>
      <c r="B2296" s="11">
        <f t="shared" si="201"/>
        <v>8</v>
      </c>
      <c r="C2296" s="111">
        <f t="shared" si="202"/>
        <v>42612</v>
      </c>
      <c r="D2296" s="111" t="s">
        <v>1484</v>
      </c>
      <c r="E2296" s="273">
        <v>42612</v>
      </c>
      <c r="F2296" s="140" t="s">
        <v>364</v>
      </c>
      <c r="G2296" s="310" t="s">
        <v>1402</v>
      </c>
      <c r="H2296" s="113" t="s">
        <v>547</v>
      </c>
      <c r="I2296" s="129">
        <v>28</v>
      </c>
      <c r="J2296" s="129">
        <v>50190</v>
      </c>
      <c r="K2296" s="201">
        <f t="shared" si="205"/>
        <v>1405320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4"/>
        <v/>
      </c>
      <c r="AC2296" s="198"/>
    </row>
    <row r="2297" spans="1:29" ht="15.75" hidden="1" customHeight="1">
      <c r="A2297" s="304" t="str">
        <f>IF(B2297&lt;&gt;"",IF(AND(B2297&gt;=_TM1,B2297&lt;=_TM2,OR(TH!L2297="1111",TH!M2297="1111")),TH!D2297,""),"")</f>
        <v/>
      </c>
      <c r="B2297" s="11">
        <f t="shared" si="201"/>
        <v>8</v>
      </c>
      <c r="C2297" s="111">
        <f t="shared" si="202"/>
        <v>42612</v>
      </c>
      <c r="D2297" s="111" t="s">
        <v>1484</v>
      </c>
      <c r="E2297" s="273">
        <v>42612</v>
      </c>
      <c r="F2297" s="140" t="s">
        <v>339</v>
      </c>
      <c r="G2297" s="310" t="s">
        <v>1402</v>
      </c>
      <c r="H2297" s="113" t="s">
        <v>547</v>
      </c>
      <c r="I2297" s="129">
        <v>75</v>
      </c>
      <c r="J2297" s="129">
        <v>69654</v>
      </c>
      <c r="K2297" s="201">
        <f t="shared" si="205"/>
        <v>5224050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4"/>
        <v/>
      </c>
    </row>
    <row r="2298" spans="1:29" ht="15.75" hidden="1" customHeight="1">
      <c r="A2298" s="304" t="str">
        <f>IF(B2298&lt;&gt;"",IF(AND(B2298&gt;=_TM1,B2298&lt;=_TM2,OR(TH!L2298="1111",TH!M2298="1111")),TH!D2298,""),"")</f>
        <v/>
      </c>
      <c r="B2298" s="11">
        <f t="shared" si="201"/>
        <v>8</v>
      </c>
      <c r="C2298" s="111">
        <f t="shared" si="202"/>
        <v>42612</v>
      </c>
      <c r="D2298" s="111" t="s">
        <v>1484</v>
      </c>
      <c r="E2298" s="273">
        <v>42612</v>
      </c>
      <c r="F2298" s="140" t="s">
        <v>574</v>
      </c>
      <c r="G2298" s="310" t="s">
        <v>1402</v>
      </c>
      <c r="H2298" s="113" t="s">
        <v>547</v>
      </c>
      <c r="I2298" s="129">
        <v>56</v>
      </c>
      <c r="J2298" s="129">
        <v>40018</v>
      </c>
      <c r="K2298" s="201">
        <f t="shared" si="205"/>
        <v>2241008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4"/>
        <v/>
      </c>
    </row>
    <row r="2299" spans="1:29" ht="15.75" hidden="1" customHeight="1">
      <c r="A2299" s="304" t="str">
        <f>IF(B2299&lt;&gt;"",IF(AND(B2299&gt;=_TM1,B2299&lt;=_TM2,OR(TH!L2299="1111",TH!M2299="1111")),TH!D2299,""),"")</f>
        <v/>
      </c>
      <c r="B2299" s="11">
        <f t="shared" si="201"/>
        <v>8</v>
      </c>
      <c r="C2299" s="111">
        <f t="shared" si="202"/>
        <v>42612</v>
      </c>
      <c r="D2299" s="111" t="s">
        <v>1484</v>
      </c>
      <c r="E2299" s="273">
        <v>42612</v>
      </c>
      <c r="F2299" s="140" t="s">
        <v>341</v>
      </c>
      <c r="G2299" s="310" t="s">
        <v>1402</v>
      </c>
      <c r="H2299" s="113" t="s">
        <v>547</v>
      </c>
      <c r="I2299" s="129">
        <v>12</v>
      </c>
      <c r="J2299" s="129">
        <v>88115</v>
      </c>
      <c r="K2299" s="201">
        <f t="shared" si="205"/>
        <v>1057380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4"/>
        <v/>
      </c>
      <c r="AC2299" s="198"/>
    </row>
    <row r="2300" spans="1:29" ht="15.75" hidden="1" customHeight="1">
      <c r="A2300" s="304" t="str">
        <f>IF(B2300&lt;&gt;"",IF(AND(B2300&gt;=_TM1,B2300&lt;=_TM2,OR(TH!L2300="1111",TH!M2300="1111")),TH!D2300,""),"")</f>
        <v/>
      </c>
      <c r="B2300" s="11">
        <f t="shared" si="201"/>
        <v>8</v>
      </c>
      <c r="C2300" s="111">
        <f t="shared" si="202"/>
        <v>42612</v>
      </c>
      <c r="D2300" s="111" t="s">
        <v>1484</v>
      </c>
      <c r="E2300" s="273">
        <v>42612</v>
      </c>
      <c r="F2300" s="140" t="s">
        <v>335</v>
      </c>
      <c r="G2300" s="310" t="s">
        <v>1402</v>
      </c>
      <c r="H2300" s="113" t="s">
        <v>547</v>
      </c>
      <c r="I2300" s="129">
        <v>24</v>
      </c>
      <c r="J2300" s="129">
        <v>140025</v>
      </c>
      <c r="K2300" s="201">
        <f t="shared" si="205"/>
        <v>3360600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4"/>
        <v/>
      </c>
    </row>
    <row r="2301" spans="1:29" ht="15.75" hidden="1" customHeight="1">
      <c r="A2301" s="304" t="str">
        <f>IF(B2301&lt;&gt;"",IF(AND(B2301&gt;=_TM1,B2301&lt;=_TM2,OR(TH!L2301="1111",TH!M2301="1111")),TH!D2301,""),"")</f>
        <v/>
      </c>
      <c r="B2301" s="11">
        <f t="shared" si="201"/>
        <v>8</v>
      </c>
      <c r="C2301" s="111">
        <f t="shared" si="202"/>
        <v>42612</v>
      </c>
      <c r="D2301" s="111" t="s">
        <v>1484</v>
      </c>
      <c r="E2301" s="273">
        <v>42612</v>
      </c>
      <c r="F2301" s="140" t="s">
        <v>1425</v>
      </c>
      <c r="G2301" s="310" t="s">
        <v>1402</v>
      </c>
      <c r="H2301" s="113" t="s">
        <v>547</v>
      </c>
      <c r="I2301" s="129">
        <v>40</v>
      </c>
      <c r="J2301" s="129">
        <v>54424</v>
      </c>
      <c r="K2301" s="201">
        <f t="shared" si="205"/>
        <v>2176960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si="204"/>
        <v/>
      </c>
    </row>
    <row r="2302" spans="1:29" ht="15.75" hidden="1" customHeight="1">
      <c r="A2302" s="304" t="str">
        <f>IF(B2302&lt;&gt;"",IF(AND(B2302&gt;=_TM1,B2302&lt;=_TM2,OR(TH!L2302="1111",TH!M2302="1111")),TH!D2302,""),"")</f>
        <v/>
      </c>
      <c r="B2302" s="11">
        <f t="shared" si="201"/>
        <v>8</v>
      </c>
      <c r="C2302" s="111">
        <f t="shared" si="202"/>
        <v>42612</v>
      </c>
      <c r="D2302" s="111" t="s">
        <v>1484</v>
      </c>
      <c r="E2302" s="273">
        <v>42612</v>
      </c>
      <c r="F2302" s="140" t="s">
        <v>423</v>
      </c>
      <c r="G2302" s="310" t="s">
        <v>1402</v>
      </c>
      <c r="H2302" s="113" t="s">
        <v>547</v>
      </c>
      <c r="I2302" s="129">
        <v>24</v>
      </c>
      <c r="J2302" s="129">
        <v>36391</v>
      </c>
      <c r="K2302" s="201">
        <f t="shared" si="205"/>
        <v>873384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ref="AA2302:AA2333" si="206">IF(VLOOKUP(H2302,DS_131,1,0)=H2302,"","x")</f>
        <v/>
      </c>
      <c r="AC2302" s="198"/>
    </row>
    <row r="2303" spans="1:29" ht="15.75" hidden="1" customHeight="1">
      <c r="A2303" s="304" t="str">
        <f>IF(B2303&lt;&gt;"",IF(AND(B2303&gt;=_TM1,B2303&lt;=_TM2,OR(TH!L2303="1111",TH!M2303="1111")),TH!D2303,""),"")</f>
        <v/>
      </c>
      <c r="B2303" s="11">
        <f t="shared" si="201"/>
        <v>8</v>
      </c>
      <c r="C2303" s="111">
        <f t="shared" si="202"/>
        <v>42612</v>
      </c>
      <c r="D2303" s="111" t="s">
        <v>1484</v>
      </c>
      <c r="E2303" s="273">
        <v>42612</v>
      </c>
      <c r="F2303" s="140" t="s">
        <v>424</v>
      </c>
      <c r="G2303" s="310" t="s">
        <v>1402</v>
      </c>
      <c r="H2303" s="113" t="s">
        <v>547</v>
      </c>
      <c r="I2303" s="129">
        <v>24</v>
      </c>
      <c r="J2303" s="129">
        <v>41174</v>
      </c>
      <c r="K2303" s="201">
        <f t="shared" si="205"/>
        <v>988176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6"/>
        <v/>
      </c>
    </row>
    <row r="2304" spans="1:29" ht="15.75" hidden="1" customHeight="1">
      <c r="A2304" s="304" t="str">
        <f>IF(B2304&lt;&gt;"",IF(AND(B2304&gt;=_TM1,B2304&lt;=_TM2,OR(TH!L2304="1111",TH!M2304="1111")),TH!D2304,""),"")</f>
        <v/>
      </c>
      <c r="B2304" s="11">
        <f t="shared" si="201"/>
        <v>8</v>
      </c>
      <c r="C2304" s="111">
        <f t="shared" si="202"/>
        <v>42612</v>
      </c>
      <c r="D2304" s="111" t="s">
        <v>1484</v>
      </c>
      <c r="E2304" s="273">
        <v>42612</v>
      </c>
      <c r="F2304" s="140" t="s">
        <v>569</v>
      </c>
      <c r="G2304" s="310" t="s">
        <v>1402</v>
      </c>
      <c r="H2304" s="113" t="s">
        <v>547</v>
      </c>
      <c r="I2304" s="129">
        <v>36</v>
      </c>
      <c r="J2304" s="129">
        <v>20772</v>
      </c>
      <c r="K2304" s="201">
        <f t="shared" si="205"/>
        <v>747792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6"/>
        <v/>
      </c>
    </row>
    <row r="2305" spans="1:29" ht="15.75" hidden="1" customHeight="1">
      <c r="A2305" s="304" t="str">
        <f>IF(B2305&lt;&gt;"",IF(AND(B2305&gt;=_TM1,B2305&lt;=_TM2,OR(TH!L2305="1111",TH!M2305="1111")),TH!D2305,""),"")</f>
        <v/>
      </c>
      <c r="B2305" s="11">
        <f t="shared" si="201"/>
        <v>8</v>
      </c>
      <c r="C2305" s="111">
        <f t="shared" si="202"/>
        <v>42612</v>
      </c>
      <c r="D2305" s="111" t="s">
        <v>1484</v>
      </c>
      <c r="E2305" s="273">
        <v>42612</v>
      </c>
      <c r="F2305" s="140" t="s">
        <v>1426</v>
      </c>
      <c r="G2305" s="310" t="s">
        <v>1402</v>
      </c>
      <c r="H2305" s="113" t="s">
        <v>547</v>
      </c>
      <c r="I2305" s="129">
        <v>18</v>
      </c>
      <c r="J2305" s="129">
        <v>20993</v>
      </c>
      <c r="K2305" s="201">
        <f t="shared" si="205"/>
        <v>377874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6"/>
        <v/>
      </c>
      <c r="AC2305" s="198"/>
    </row>
    <row r="2306" spans="1:29" ht="15.75" hidden="1" customHeight="1">
      <c r="A2306" s="304" t="str">
        <f>IF(B2306&lt;&gt;"",IF(AND(B2306&gt;=_TM1,B2306&lt;=_TM2,OR(TH!L2306="1111",TH!M2306="1111")),TH!D2306,""),"")</f>
        <v/>
      </c>
      <c r="B2306" s="11">
        <f t="shared" si="201"/>
        <v>8</v>
      </c>
      <c r="C2306" s="111">
        <f t="shared" si="202"/>
        <v>42612</v>
      </c>
      <c r="D2306" s="111" t="s">
        <v>1484</v>
      </c>
      <c r="E2306" s="273">
        <v>42612</v>
      </c>
      <c r="F2306" s="140" t="s">
        <v>436</v>
      </c>
      <c r="G2306" s="310" t="s">
        <v>1402</v>
      </c>
      <c r="H2306" s="113" t="s">
        <v>547</v>
      </c>
      <c r="I2306" s="129">
        <v>24</v>
      </c>
      <c r="J2306" s="129">
        <v>9919</v>
      </c>
      <c r="K2306" s="201">
        <f t="shared" si="205"/>
        <v>238056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6"/>
        <v/>
      </c>
    </row>
    <row r="2307" spans="1:29" ht="15.75" hidden="1" customHeight="1">
      <c r="A2307" s="304" t="str">
        <f>IF(B2307&lt;&gt;"",IF(AND(B2307&gt;=_TM1,B2307&lt;=_TM2,OR(TH!L2307="1111",TH!M2307="1111")),TH!D2307,""),"")</f>
        <v/>
      </c>
      <c r="B2307" s="11">
        <f t="shared" si="201"/>
        <v>8</v>
      </c>
      <c r="C2307" s="111">
        <f t="shared" si="202"/>
        <v>42612</v>
      </c>
      <c r="D2307" s="111" t="s">
        <v>1485</v>
      </c>
      <c r="E2307" s="273">
        <v>42612</v>
      </c>
      <c r="F2307" s="140" t="s">
        <v>676</v>
      </c>
      <c r="G2307" s="310" t="s">
        <v>1402</v>
      </c>
      <c r="H2307" s="113" t="s">
        <v>547</v>
      </c>
      <c r="I2307" s="129">
        <v>12</v>
      </c>
      <c r="J2307" s="129">
        <v>7963</v>
      </c>
      <c r="K2307" s="201">
        <f t="shared" si="205"/>
        <v>95556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6"/>
        <v/>
      </c>
    </row>
    <row r="2308" spans="1:29" ht="15.75" hidden="1" customHeight="1">
      <c r="A2308" s="304" t="str">
        <f>IF(B2308&lt;&gt;"",IF(AND(B2308&gt;=_TM1,B2308&lt;=_TM2,OR(TH!L2308="1111",TH!M2308="1111")),TH!D2308,""),"")</f>
        <v/>
      </c>
      <c r="B2308" s="11">
        <f t="shared" si="201"/>
        <v>8</v>
      </c>
      <c r="C2308" s="111">
        <f t="shared" si="202"/>
        <v>42612</v>
      </c>
      <c r="D2308" s="111" t="s">
        <v>1485</v>
      </c>
      <c r="E2308" s="273">
        <v>42612</v>
      </c>
      <c r="F2308" s="140" t="s">
        <v>1427</v>
      </c>
      <c r="G2308" s="310" t="s">
        <v>1402</v>
      </c>
      <c r="H2308" s="113" t="s">
        <v>547</v>
      </c>
      <c r="I2308" s="129">
        <v>12</v>
      </c>
      <c r="J2308" s="129">
        <v>10721</v>
      </c>
      <c r="K2308" s="201">
        <f t="shared" si="205"/>
        <v>128652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6"/>
        <v/>
      </c>
      <c r="AC2308" s="198"/>
    </row>
    <row r="2309" spans="1:29" ht="15.75" hidden="1" customHeight="1">
      <c r="A2309" s="304" t="str">
        <f>IF(B2309&lt;&gt;"",IF(AND(B2309&gt;=_TM1,B2309&lt;=_TM2,OR(TH!L2309="1111",TH!M2309="1111")),TH!D2309,""),"")</f>
        <v/>
      </c>
      <c r="B2309" s="11">
        <f t="shared" si="201"/>
        <v>8</v>
      </c>
      <c r="C2309" s="111">
        <f t="shared" si="202"/>
        <v>42612</v>
      </c>
      <c r="D2309" s="111" t="s">
        <v>1485</v>
      </c>
      <c r="E2309" s="273">
        <v>42612</v>
      </c>
      <c r="F2309" s="140" t="s">
        <v>1428</v>
      </c>
      <c r="G2309" s="310" t="s">
        <v>1402</v>
      </c>
      <c r="H2309" s="113" t="s">
        <v>547</v>
      </c>
      <c r="I2309" s="129">
        <v>18</v>
      </c>
      <c r="J2309" s="129">
        <v>7998</v>
      </c>
      <c r="K2309" s="201">
        <f t="shared" si="205"/>
        <v>143964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6"/>
        <v/>
      </c>
    </row>
    <row r="2310" spans="1:29" ht="15.75" hidden="1" customHeight="1">
      <c r="A2310" s="304" t="str">
        <f>IF(B2310&lt;&gt;"",IF(AND(B2310&gt;=_TM1,B2310&lt;=_TM2,OR(TH!L2310="1111",TH!M2310="1111")),TH!D2310,""),"")</f>
        <v/>
      </c>
      <c r="B2310" s="11">
        <f t="shared" si="201"/>
        <v>8</v>
      </c>
      <c r="C2310" s="111">
        <f t="shared" si="202"/>
        <v>42612</v>
      </c>
      <c r="D2310" s="111" t="s">
        <v>1485</v>
      </c>
      <c r="E2310" s="273">
        <v>42612</v>
      </c>
      <c r="F2310" s="140" t="s">
        <v>1429</v>
      </c>
      <c r="G2310" s="310" t="s">
        <v>1402</v>
      </c>
      <c r="H2310" s="113" t="s">
        <v>547</v>
      </c>
      <c r="I2310" s="129">
        <v>25</v>
      </c>
      <c r="J2310" s="129">
        <v>8656</v>
      </c>
      <c r="K2310" s="201">
        <f t="shared" si="205"/>
        <v>216400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6"/>
        <v/>
      </c>
    </row>
    <row r="2311" spans="1:29" ht="15.75" hidden="1" customHeight="1">
      <c r="A2311" s="304" t="str">
        <f>IF(B2311&lt;&gt;"",IF(AND(B2311&gt;=_TM1,B2311&lt;=_TM2,OR(TH!L2311="1111",TH!M2311="1111")),TH!D2311,""),"")</f>
        <v/>
      </c>
      <c r="B2311" s="11">
        <f t="shared" si="201"/>
        <v>8</v>
      </c>
      <c r="C2311" s="111">
        <f t="shared" si="202"/>
        <v>42612</v>
      </c>
      <c r="D2311" s="111" t="s">
        <v>1485</v>
      </c>
      <c r="E2311" s="273">
        <v>42612</v>
      </c>
      <c r="F2311" s="140" t="s">
        <v>1430</v>
      </c>
      <c r="G2311" s="310" t="s">
        <v>1402</v>
      </c>
      <c r="H2311" s="113" t="s">
        <v>547</v>
      </c>
      <c r="I2311" s="129">
        <v>10</v>
      </c>
      <c r="J2311" s="129">
        <v>75286</v>
      </c>
      <c r="K2311" s="201">
        <f t="shared" si="205"/>
        <v>752860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6"/>
        <v/>
      </c>
      <c r="AC2311" s="198"/>
    </row>
    <row r="2312" spans="1:29" ht="15.75" hidden="1" customHeight="1">
      <c r="A2312" s="304" t="str">
        <f>IF(B2312&lt;&gt;"",IF(AND(B2312&gt;=_TM1,B2312&lt;=_TM2,OR(TH!L2312="1111",TH!M2312="1111")),TH!D2312,""),"")</f>
        <v/>
      </c>
      <c r="B2312" s="11">
        <f t="shared" si="201"/>
        <v>8</v>
      </c>
      <c r="C2312" s="111">
        <f t="shared" si="202"/>
        <v>42612</v>
      </c>
      <c r="D2312" s="111" t="s">
        <v>1485</v>
      </c>
      <c r="E2312" s="273">
        <v>42612</v>
      </c>
      <c r="F2312" s="140" t="s">
        <v>374</v>
      </c>
      <c r="G2312" s="310" t="s">
        <v>1402</v>
      </c>
      <c r="H2312" s="113" t="s">
        <v>547</v>
      </c>
      <c r="I2312" s="129">
        <v>30</v>
      </c>
      <c r="J2312" s="129">
        <v>25481</v>
      </c>
      <c r="K2312" s="201">
        <f t="shared" si="205"/>
        <v>764430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6"/>
        <v/>
      </c>
    </row>
    <row r="2313" spans="1:29" ht="15.75" hidden="1" customHeight="1">
      <c r="A2313" s="304" t="str">
        <f>IF(B2313&lt;&gt;"",IF(AND(B2313&gt;=_TM1,B2313&lt;=_TM2,OR(TH!L2313="1111",TH!M2313="1111")),TH!D2313,""),"")</f>
        <v/>
      </c>
      <c r="B2313" s="11">
        <f t="shared" si="201"/>
        <v>8</v>
      </c>
      <c r="C2313" s="111">
        <f t="shared" si="202"/>
        <v>42612</v>
      </c>
      <c r="D2313" s="111" t="s">
        <v>1485</v>
      </c>
      <c r="E2313" s="273">
        <v>42612</v>
      </c>
      <c r="F2313" s="112" t="s">
        <v>382</v>
      </c>
      <c r="G2313" s="310" t="s">
        <v>1402</v>
      </c>
      <c r="H2313" s="113" t="s">
        <v>547</v>
      </c>
      <c r="I2313" s="129">
        <v>64</v>
      </c>
      <c r="J2313" s="129">
        <v>20239</v>
      </c>
      <c r="K2313" s="201">
        <f t="shared" si="205"/>
        <v>1295296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6"/>
        <v/>
      </c>
    </row>
    <row r="2314" spans="1:29" ht="15.75" hidden="1" customHeight="1">
      <c r="A2314" s="304" t="str">
        <f>IF(B2314&lt;&gt;"",IF(AND(B2314&gt;=_TM1,B2314&lt;=_TM2,OR(TH!L2314="1111",TH!M2314="1111")),TH!D2314,""),"")</f>
        <v/>
      </c>
      <c r="B2314" s="11">
        <f t="shared" si="201"/>
        <v>8</v>
      </c>
      <c r="C2314" s="111">
        <f t="shared" si="202"/>
        <v>42612</v>
      </c>
      <c r="D2314" s="111" t="s">
        <v>1485</v>
      </c>
      <c r="E2314" s="273">
        <v>42612</v>
      </c>
      <c r="F2314" s="140" t="s">
        <v>1431</v>
      </c>
      <c r="G2314" s="310" t="s">
        <v>1402</v>
      </c>
      <c r="H2314" s="113" t="s">
        <v>547</v>
      </c>
      <c r="I2314" s="129">
        <v>20</v>
      </c>
      <c r="J2314" s="129">
        <v>51595</v>
      </c>
      <c r="K2314" s="201">
        <f t="shared" si="205"/>
        <v>1031900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6"/>
        <v/>
      </c>
      <c r="AC2314" s="198"/>
    </row>
    <row r="2315" spans="1:29" ht="15.75" hidden="1" customHeight="1">
      <c r="A2315" s="304" t="str">
        <f>IF(B2315&lt;&gt;"",IF(AND(B2315&gt;=_TM1,B2315&lt;=_TM2,OR(TH!L2315="1111",TH!M2315="1111")),TH!D2315,""),"")</f>
        <v/>
      </c>
      <c r="B2315" s="11">
        <f t="shared" si="201"/>
        <v>8</v>
      </c>
      <c r="C2315" s="111">
        <f t="shared" si="202"/>
        <v>42612</v>
      </c>
      <c r="D2315" s="111" t="s">
        <v>1485</v>
      </c>
      <c r="E2315" s="273">
        <v>42612</v>
      </c>
      <c r="F2315" s="140" t="s">
        <v>1432</v>
      </c>
      <c r="G2315" s="310" t="s">
        <v>1402</v>
      </c>
      <c r="H2315" s="113" t="s">
        <v>547</v>
      </c>
      <c r="I2315" s="129">
        <v>53</v>
      </c>
      <c r="J2315" s="129">
        <v>26873</v>
      </c>
      <c r="K2315" s="201">
        <f t="shared" si="205"/>
        <v>1424269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6"/>
        <v/>
      </c>
    </row>
    <row r="2316" spans="1:29" ht="15.75" hidden="1" customHeight="1">
      <c r="A2316" s="304" t="str">
        <f>IF(B2316&lt;&gt;"",IF(AND(B2316&gt;=_TM1,B2316&lt;=_TM2,OR(TH!L2316="1111",TH!M2316="1111")),TH!D2316,""),"")</f>
        <v/>
      </c>
      <c r="B2316" s="11">
        <f t="shared" si="201"/>
        <v>8</v>
      </c>
      <c r="C2316" s="111">
        <f t="shared" si="202"/>
        <v>42612</v>
      </c>
      <c r="D2316" s="111" t="s">
        <v>1485</v>
      </c>
      <c r="E2316" s="273">
        <v>42612</v>
      </c>
      <c r="F2316" s="140" t="s">
        <v>360</v>
      </c>
      <c r="G2316" s="310" t="s">
        <v>1402</v>
      </c>
      <c r="H2316" s="113" t="s">
        <v>547</v>
      </c>
      <c r="I2316" s="129">
        <v>18</v>
      </c>
      <c r="J2316" s="129">
        <v>38130</v>
      </c>
      <c r="K2316" s="201">
        <f t="shared" si="205"/>
        <v>686340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6"/>
        <v/>
      </c>
    </row>
    <row r="2317" spans="1:29" ht="15.75" hidden="1" customHeight="1">
      <c r="A2317" s="304" t="str">
        <f>IF(B2317&lt;&gt;"",IF(AND(B2317&gt;=_TM1,B2317&lt;=_TM2,OR(TH!L2317="1111",TH!M2317="1111")),TH!D2317,""),"")</f>
        <v/>
      </c>
      <c r="B2317" s="11">
        <f t="shared" si="201"/>
        <v>8</v>
      </c>
      <c r="C2317" s="111">
        <f t="shared" si="202"/>
        <v>42612</v>
      </c>
      <c r="D2317" s="111" t="s">
        <v>1485</v>
      </c>
      <c r="E2317" s="273">
        <v>42612</v>
      </c>
      <c r="F2317" s="140" t="s">
        <v>740</v>
      </c>
      <c r="G2317" s="310" t="s">
        <v>1402</v>
      </c>
      <c r="H2317" s="113" t="s">
        <v>547</v>
      </c>
      <c r="I2317" s="129">
        <v>10</v>
      </c>
      <c r="J2317" s="129">
        <v>40602</v>
      </c>
      <c r="K2317" s="201">
        <f t="shared" si="205"/>
        <v>406020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6"/>
        <v/>
      </c>
      <c r="AC2317" s="198"/>
    </row>
    <row r="2318" spans="1:29" ht="15.75" hidden="1" customHeight="1">
      <c r="A2318" s="304" t="str">
        <f>IF(B2318&lt;&gt;"",IF(AND(B2318&gt;=_TM1,B2318&lt;=_TM2,OR(TH!L2318="1111",TH!M2318="1111")),TH!D2318,""),"")</f>
        <v/>
      </c>
      <c r="B2318" s="11">
        <f t="shared" si="201"/>
        <v>8</v>
      </c>
      <c r="C2318" s="111">
        <f t="shared" si="202"/>
        <v>42612</v>
      </c>
      <c r="D2318" s="111" t="s">
        <v>1485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50</v>
      </c>
      <c r="J2318" s="129">
        <v>41758</v>
      </c>
      <c r="K2318" s="201">
        <f t="shared" si="205"/>
        <v>2087900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6"/>
        <v/>
      </c>
    </row>
    <row r="2319" spans="1:29" ht="15.75" hidden="1" customHeight="1">
      <c r="A2319" s="304" t="str">
        <f>IF(B2319&lt;&gt;"",IF(AND(B2319&gt;=_TM1,B2319&lt;=_TM2,OR(TH!L2319="1111",TH!M2319="1111")),TH!D2319,""),"")</f>
        <v/>
      </c>
      <c r="B2319" s="11">
        <f t="shared" si="201"/>
        <v>8</v>
      </c>
      <c r="C2319" s="111">
        <f t="shared" si="202"/>
        <v>42612</v>
      </c>
      <c r="D2319" s="111" t="s">
        <v>1486</v>
      </c>
      <c r="E2319" s="273">
        <v>42612</v>
      </c>
      <c r="F2319" s="140" t="s">
        <v>873</v>
      </c>
      <c r="G2319" s="310" t="s">
        <v>1402</v>
      </c>
      <c r="H2319" s="113" t="s">
        <v>547</v>
      </c>
      <c r="I2319" s="129">
        <v>24</v>
      </c>
      <c r="J2319" s="129">
        <v>41758</v>
      </c>
      <c r="K2319" s="201">
        <f t="shared" si="205"/>
        <v>1002192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6"/>
        <v/>
      </c>
    </row>
    <row r="2320" spans="1:29" ht="15.75" hidden="1" customHeight="1">
      <c r="A2320" s="304" t="str">
        <f>IF(B2320&lt;&gt;"",IF(AND(B2320&gt;=_TM1,B2320&lt;=_TM2,OR(TH!L2320="1111",TH!M2320="1111")),TH!D2320,""),"")</f>
        <v/>
      </c>
      <c r="B2320" s="11">
        <f t="shared" si="201"/>
        <v>8</v>
      </c>
      <c r="C2320" s="111">
        <f t="shared" si="202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18</v>
      </c>
      <c r="J2320" s="129">
        <v>74012</v>
      </c>
      <c r="K2320" s="201">
        <f t="shared" si="205"/>
        <v>1332216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6"/>
        <v/>
      </c>
    </row>
    <row r="2321" spans="1:29" ht="15.75" hidden="1" customHeight="1">
      <c r="A2321" s="304" t="str">
        <f>IF(B2321&lt;&gt;"",IF(AND(B2321&gt;=_TM1,B2321&lt;=_TM2,OR(TH!L2321="1111",TH!M2321="1111")),TH!D2321,""),"")</f>
        <v/>
      </c>
      <c r="B2321" s="11">
        <f t="shared" si="201"/>
        <v>8</v>
      </c>
      <c r="C2321" s="111">
        <f t="shared" si="202"/>
        <v>42612</v>
      </c>
      <c r="D2321" s="111" t="s">
        <v>1486</v>
      </c>
      <c r="E2321" s="273">
        <v>42612</v>
      </c>
      <c r="F2321" s="140" t="s">
        <v>1433</v>
      </c>
      <c r="G2321" s="310" t="s">
        <v>1402</v>
      </c>
      <c r="H2321" s="113" t="s">
        <v>547</v>
      </c>
      <c r="I2321" s="129">
        <v>20</v>
      </c>
      <c r="J2321" s="129">
        <v>75012</v>
      </c>
      <c r="K2321" s="201">
        <f t="shared" si="205"/>
        <v>1500240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6"/>
        <v/>
      </c>
      <c r="AC2321" s="198"/>
    </row>
    <row r="2322" spans="1:29" ht="15.75" hidden="1" customHeight="1">
      <c r="A2322" s="304" t="str">
        <f>IF(B2322&lt;&gt;"",IF(AND(B2322&gt;=_TM1,B2322&lt;=_TM2,OR(TH!L2322="1111",TH!M2322="1111")),TH!D2322,""),"")</f>
        <v/>
      </c>
      <c r="B2322" s="11">
        <f t="shared" si="201"/>
        <v>8</v>
      </c>
      <c r="C2322" s="111">
        <f t="shared" si="202"/>
        <v>42612</v>
      </c>
      <c r="D2322" s="111" t="s">
        <v>1486</v>
      </c>
      <c r="E2322" s="273">
        <v>42612</v>
      </c>
      <c r="F2322" s="140" t="s">
        <v>1434</v>
      </c>
      <c r="G2322" s="310" t="s">
        <v>1402</v>
      </c>
      <c r="H2322" s="113" t="s">
        <v>547</v>
      </c>
      <c r="I2322" s="129">
        <v>10</v>
      </c>
      <c r="J2322" s="129">
        <v>56003</v>
      </c>
      <c r="K2322" s="201">
        <f t="shared" si="205"/>
        <v>560030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6"/>
        <v/>
      </c>
    </row>
    <row r="2323" spans="1:29" ht="15.75" hidden="1" customHeight="1">
      <c r="A2323" s="304" t="str">
        <f>IF(B2323&lt;&gt;"",IF(AND(B2323&gt;=_TM1,B2323&lt;=_TM2,OR(TH!L2323="1111",TH!M2323="1111")),TH!D2323,""),"")</f>
        <v/>
      </c>
      <c r="B2323" s="11">
        <f t="shared" si="201"/>
        <v>8</v>
      </c>
      <c r="C2323" s="111">
        <f t="shared" si="202"/>
        <v>42612</v>
      </c>
      <c r="D2323" s="111" t="s">
        <v>1486</v>
      </c>
      <c r="E2323" s="273">
        <v>42612</v>
      </c>
      <c r="F2323" s="140" t="s">
        <v>413</v>
      </c>
      <c r="G2323" s="310" t="s">
        <v>1402</v>
      </c>
      <c r="H2323" s="113" t="s">
        <v>547</v>
      </c>
      <c r="I2323" s="129">
        <v>8</v>
      </c>
      <c r="J2323" s="129">
        <v>46570</v>
      </c>
      <c r="K2323" s="201">
        <f t="shared" si="205"/>
        <v>372560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6"/>
        <v/>
      </c>
    </row>
    <row r="2324" spans="1:29" ht="15.75" hidden="1" customHeight="1">
      <c r="A2324" s="304" t="str">
        <f>IF(B2324&lt;&gt;"",IF(AND(B2324&gt;=_TM1,B2324&lt;=_TM2,OR(TH!L2324="1111",TH!M2324="1111")),TH!D2324,""),"")</f>
        <v/>
      </c>
      <c r="B2324" s="11">
        <f t="shared" si="201"/>
        <v>8</v>
      </c>
      <c r="C2324" s="111">
        <f t="shared" si="202"/>
        <v>42612</v>
      </c>
      <c r="D2324" s="111" t="s">
        <v>1486</v>
      </c>
      <c r="E2324" s="273">
        <v>42612</v>
      </c>
      <c r="F2324" s="140" t="s">
        <v>1435</v>
      </c>
      <c r="G2324" s="310" t="s">
        <v>1402</v>
      </c>
      <c r="H2324" s="113" t="s">
        <v>547</v>
      </c>
      <c r="I2324" s="129">
        <v>8</v>
      </c>
      <c r="J2324" s="129">
        <v>43924</v>
      </c>
      <c r="K2324" s="201">
        <f t="shared" si="205"/>
        <v>351392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6"/>
        <v/>
      </c>
      <c r="AC2324" s="198"/>
    </row>
    <row r="2325" spans="1:29" ht="15.75" hidden="1" customHeight="1">
      <c r="A2325" s="304" t="str">
        <f>IF(B2325&lt;&gt;"",IF(AND(B2325&gt;=_TM1,B2325&lt;=_TM2,OR(TH!L2325="1111",TH!M2325="1111")),TH!D2325,""),"")</f>
        <v/>
      </c>
      <c r="B2325" s="11">
        <f t="shared" si="201"/>
        <v>8</v>
      </c>
      <c r="C2325" s="111">
        <f t="shared" si="202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14</v>
      </c>
      <c r="J2325" s="129">
        <v>43472</v>
      </c>
      <c r="K2325" s="201">
        <f t="shared" si="205"/>
        <v>608608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6"/>
        <v/>
      </c>
    </row>
    <row r="2326" spans="1:29" ht="15.75" hidden="1" customHeight="1">
      <c r="A2326" s="304" t="str">
        <f>IF(B2326&lt;&gt;"",IF(AND(B2326&gt;=_TM1,B2326&lt;=_TM2,OR(TH!L2326="1111",TH!M2326="1111")),TH!D2326,""),"")</f>
        <v/>
      </c>
      <c r="B2326" s="11">
        <f t="shared" si="201"/>
        <v>8</v>
      </c>
      <c r="C2326" s="111">
        <f t="shared" si="202"/>
        <v>42612</v>
      </c>
      <c r="D2326" s="111" t="s">
        <v>1486</v>
      </c>
      <c r="E2326" s="273">
        <v>42612</v>
      </c>
      <c r="F2326" s="140" t="s">
        <v>1436</v>
      </c>
      <c r="G2326" s="310" t="s">
        <v>1402</v>
      </c>
      <c r="H2326" s="113" t="s">
        <v>547</v>
      </c>
      <c r="I2326" s="129">
        <v>40</v>
      </c>
      <c r="J2326" s="129">
        <v>43472</v>
      </c>
      <c r="K2326" s="201">
        <f t="shared" si="205"/>
        <v>1738880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6"/>
        <v/>
      </c>
    </row>
    <row r="2327" spans="1:29" ht="15.75" hidden="1" customHeight="1">
      <c r="A2327" s="304" t="str">
        <f>IF(B2327&lt;&gt;"",IF(AND(B2327&gt;=_TM1,B2327&lt;=_TM2,OR(TH!L2327="1111",TH!M2327="1111")),TH!D2327,""),"")</f>
        <v/>
      </c>
      <c r="B2327" s="11">
        <f t="shared" si="201"/>
        <v>8</v>
      </c>
      <c r="C2327" s="111">
        <f t="shared" si="202"/>
        <v>42612</v>
      </c>
      <c r="D2327" s="111" t="s">
        <v>1486</v>
      </c>
      <c r="E2327" s="273">
        <v>42612</v>
      </c>
      <c r="F2327" s="140" t="s">
        <v>1437</v>
      </c>
      <c r="G2327" s="310" t="s">
        <v>1402</v>
      </c>
      <c r="H2327" s="113" t="s">
        <v>547</v>
      </c>
      <c r="I2327" s="129">
        <v>4</v>
      </c>
      <c r="J2327" s="129">
        <v>72059</v>
      </c>
      <c r="K2327" s="201">
        <f t="shared" ref="K2327:K2348" si="207">ROUND(I2327*J2327,0)</f>
        <v>288236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6"/>
        <v/>
      </c>
      <c r="AC2327" s="198"/>
    </row>
    <row r="2328" spans="1:29" ht="15.75" hidden="1" customHeight="1">
      <c r="A2328" s="304" t="str">
        <f>IF(B2328&lt;&gt;"",IF(AND(B2328&gt;=_TM1,B2328&lt;=_TM2,OR(TH!L2328="1111",TH!M2328="1111")),TH!D2328,""),"")</f>
        <v/>
      </c>
      <c r="B2328" s="11">
        <f t="shared" si="201"/>
        <v>8</v>
      </c>
      <c r="C2328" s="111">
        <f t="shared" si="202"/>
        <v>42612</v>
      </c>
      <c r="D2328" s="111" t="s">
        <v>1486</v>
      </c>
      <c r="E2328" s="273">
        <v>42612</v>
      </c>
      <c r="F2328" s="140" t="s">
        <v>1438</v>
      </c>
      <c r="G2328" s="310" t="s">
        <v>1402</v>
      </c>
      <c r="H2328" s="113" t="s">
        <v>547</v>
      </c>
      <c r="I2328" s="129">
        <v>6</v>
      </c>
      <c r="J2328" s="129">
        <v>94815</v>
      </c>
      <c r="K2328" s="201">
        <f t="shared" si="207"/>
        <v>568890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6"/>
        <v/>
      </c>
    </row>
    <row r="2329" spans="1:29" ht="15.75" hidden="1" customHeight="1">
      <c r="A2329" s="304" t="str">
        <f>IF(B2329&lt;&gt;"",IF(AND(B2329&gt;=_TM1,B2329&lt;=_TM2,OR(TH!L2329="1111",TH!M2329="1111")),TH!D2329,""),"")</f>
        <v/>
      </c>
      <c r="B2329" s="11">
        <f t="shared" si="201"/>
        <v>8</v>
      </c>
      <c r="C2329" s="111">
        <f t="shared" si="202"/>
        <v>42612</v>
      </c>
      <c r="D2329" s="111" t="s">
        <v>1486</v>
      </c>
      <c r="E2329" s="273">
        <v>42612</v>
      </c>
      <c r="F2329" s="140" t="s">
        <v>1439</v>
      </c>
      <c r="G2329" s="310" t="s">
        <v>1402</v>
      </c>
      <c r="H2329" s="113" t="s">
        <v>547</v>
      </c>
      <c r="I2329" s="129">
        <v>8</v>
      </c>
      <c r="J2329" s="129">
        <v>25194</v>
      </c>
      <c r="K2329" s="201">
        <f t="shared" si="207"/>
        <v>201552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6"/>
        <v/>
      </c>
    </row>
    <row r="2330" spans="1:29" ht="15.75" hidden="1" customHeight="1">
      <c r="A2330" s="304" t="str">
        <f>IF(B2330&lt;&gt;"",IF(AND(B2330&gt;=_TM1,B2330&lt;=_TM2,OR(TH!L2330="1111",TH!M2330="1111")),TH!D2330,""),"")</f>
        <v/>
      </c>
      <c r="B2330" s="11">
        <f t="shared" si="201"/>
        <v>8</v>
      </c>
      <c r="C2330" s="111">
        <f t="shared" si="202"/>
        <v>42612</v>
      </c>
      <c r="D2330" s="111" t="s">
        <v>1486</v>
      </c>
      <c r="E2330" s="273">
        <v>42612</v>
      </c>
      <c r="F2330" s="140" t="s">
        <v>594</v>
      </c>
      <c r="G2330" s="310" t="s">
        <v>1402</v>
      </c>
      <c r="H2330" s="113" t="s">
        <v>547</v>
      </c>
      <c r="I2330" s="129">
        <v>16</v>
      </c>
      <c r="J2330" s="129">
        <v>19606</v>
      </c>
      <c r="K2330" s="201">
        <f t="shared" si="207"/>
        <v>313696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6"/>
        <v/>
      </c>
      <c r="AC2330" s="198"/>
    </row>
    <row r="2331" spans="1:29" ht="15.75" hidden="1" customHeight="1">
      <c r="A2331" s="304" t="str">
        <f>IF(B2331&lt;&gt;"",IF(AND(B2331&gt;=_TM1,B2331&lt;=_TM2,OR(TH!L2331="1111",TH!M2331="1111")),TH!D2331,""),"")</f>
        <v/>
      </c>
      <c r="B2331" s="11">
        <f t="shared" si="201"/>
        <v>8</v>
      </c>
      <c r="C2331" s="111">
        <f t="shared" si="202"/>
        <v>42612</v>
      </c>
      <c r="D2331" s="111" t="s">
        <v>1487</v>
      </c>
      <c r="E2331" s="273">
        <v>42612</v>
      </c>
      <c r="F2331" s="140" t="s">
        <v>347</v>
      </c>
      <c r="G2331" s="310" t="s">
        <v>1402</v>
      </c>
      <c r="H2331" s="113" t="s">
        <v>547</v>
      </c>
      <c r="I2331" s="129">
        <v>13</v>
      </c>
      <c r="J2331" s="129">
        <v>40310</v>
      </c>
      <c r="K2331" s="201">
        <f t="shared" si="207"/>
        <v>524030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6"/>
        <v/>
      </c>
    </row>
    <row r="2332" spans="1:29" ht="15.75" hidden="1" customHeight="1">
      <c r="A2332" s="304" t="str">
        <f>IF(B2332&lt;&gt;"",IF(AND(B2332&gt;=_TM1,B2332&lt;=_TM2,OR(TH!L2332="1111",TH!M2332="1111")),TH!D2332,""),"")</f>
        <v/>
      </c>
      <c r="B2332" s="11">
        <f t="shared" ref="B2332:B2395" si="208">IF(C2332&lt;&gt;"",MONTH(C2332),"")</f>
        <v>8</v>
      </c>
      <c r="C2332" s="111">
        <f t="shared" ref="C2332:C2395" si="209">E2332</f>
        <v>42612</v>
      </c>
      <c r="D2332" s="111" t="s">
        <v>1487</v>
      </c>
      <c r="E2332" s="273">
        <v>42612</v>
      </c>
      <c r="F2332" s="140" t="s">
        <v>335</v>
      </c>
      <c r="G2332" s="310" t="s">
        <v>1402</v>
      </c>
      <c r="H2332" s="113" t="s">
        <v>547</v>
      </c>
      <c r="I2332" s="129">
        <v>10</v>
      </c>
      <c r="J2332" s="129">
        <v>147063</v>
      </c>
      <c r="K2332" s="201">
        <f t="shared" si="207"/>
        <v>1470630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6"/>
        <v/>
      </c>
    </row>
    <row r="2333" spans="1:29" ht="15.75" hidden="1" customHeight="1">
      <c r="A2333" s="304" t="str">
        <f>IF(B2333&lt;&gt;"",IF(AND(B2333&gt;=_TM1,B2333&lt;=_TM2,OR(TH!L2333="1111",TH!M2333="1111")),TH!D2333,""),"")</f>
        <v/>
      </c>
      <c r="B2333" s="11">
        <f t="shared" si="208"/>
        <v>8</v>
      </c>
      <c r="C2333" s="111">
        <f t="shared" si="209"/>
        <v>42612</v>
      </c>
      <c r="D2333" s="111" t="s">
        <v>1487</v>
      </c>
      <c r="E2333" s="273">
        <v>42612</v>
      </c>
      <c r="F2333" s="140" t="s">
        <v>356</v>
      </c>
      <c r="G2333" s="310" t="s">
        <v>1402</v>
      </c>
      <c r="H2333" s="113" t="s">
        <v>547</v>
      </c>
      <c r="I2333" s="129">
        <v>10</v>
      </c>
      <c r="J2333" s="129">
        <v>46851</v>
      </c>
      <c r="K2333" s="201">
        <f t="shared" si="207"/>
        <v>468510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si="206"/>
        <v/>
      </c>
      <c r="AC2333" s="198"/>
    </row>
    <row r="2334" spans="1:29" ht="15.75" hidden="1" customHeight="1">
      <c r="A2334" s="304" t="str">
        <f>IF(B2334&lt;&gt;"",IF(AND(B2334&gt;=_TM1,B2334&lt;=_TM2,OR(TH!L2334="1111",TH!M2334="1111")),TH!D2334,""),"")</f>
        <v/>
      </c>
      <c r="B2334" s="11">
        <f t="shared" si="208"/>
        <v>8</v>
      </c>
      <c r="C2334" s="111">
        <f t="shared" si="209"/>
        <v>42612</v>
      </c>
      <c r="D2334" s="111" t="s">
        <v>1487</v>
      </c>
      <c r="E2334" s="273">
        <v>42612</v>
      </c>
      <c r="F2334" s="140" t="s">
        <v>589</v>
      </c>
      <c r="G2334" s="310" t="s">
        <v>1402</v>
      </c>
      <c r="H2334" s="113" t="s">
        <v>547</v>
      </c>
      <c r="I2334" s="129">
        <v>16</v>
      </c>
      <c r="J2334" s="129">
        <v>84672</v>
      </c>
      <c r="K2334" s="201">
        <f t="shared" si="207"/>
        <v>1354752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ref="AA2334:AA2349" si="210">IF(VLOOKUP(H2334,DS_131,1,0)=H2334,"","x")</f>
        <v/>
      </c>
    </row>
    <row r="2335" spans="1:29" ht="15.75" hidden="1" customHeight="1">
      <c r="A2335" s="304" t="str">
        <f>IF(B2335&lt;&gt;"",IF(AND(B2335&gt;=_TM1,B2335&lt;=_TM2,OR(TH!L2335="1111",TH!M2335="1111")),TH!D2335,""),"")</f>
        <v/>
      </c>
      <c r="B2335" s="11">
        <f t="shared" si="208"/>
        <v>8</v>
      </c>
      <c r="C2335" s="111">
        <f t="shared" si="209"/>
        <v>42612</v>
      </c>
      <c r="D2335" s="111" t="s">
        <v>1487</v>
      </c>
      <c r="E2335" s="273">
        <v>42612</v>
      </c>
      <c r="F2335" s="112" t="s">
        <v>382</v>
      </c>
      <c r="G2335" s="310" t="s">
        <v>1402</v>
      </c>
      <c r="H2335" s="113" t="s">
        <v>547</v>
      </c>
      <c r="I2335" s="129">
        <v>60</v>
      </c>
      <c r="J2335" s="129">
        <v>30278</v>
      </c>
      <c r="K2335" s="201">
        <f t="shared" si="207"/>
        <v>1816680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10"/>
        <v/>
      </c>
    </row>
    <row r="2336" spans="1:29" ht="15.75" hidden="1" customHeight="1">
      <c r="A2336" s="304" t="str">
        <f>IF(B2336&lt;&gt;"",IF(AND(B2336&gt;=_TM1,B2336&lt;=_TM2,OR(TH!L2336="1111",TH!M2336="1111")),TH!D2336,""),"")</f>
        <v/>
      </c>
      <c r="B2336" s="11">
        <f t="shared" si="208"/>
        <v>8</v>
      </c>
      <c r="C2336" s="111">
        <f t="shared" si="209"/>
        <v>42612</v>
      </c>
      <c r="D2336" s="111" t="s">
        <v>1487</v>
      </c>
      <c r="E2336" s="273">
        <v>42612</v>
      </c>
      <c r="F2336" s="140" t="s">
        <v>339</v>
      </c>
      <c r="G2336" s="310" t="s">
        <v>1402</v>
      </c>
      <c r="H2336" s="113" t="s">
        <v>547</v>
      </c>
      <c r="I2336" s="129">
        <v>25</v>
      </c>
      <c r="J2336" s="129">
        <v>73302</v>
      </c>
      <c r="K2336" s="201">
        <f t="shared" si="207"/>
        <v>1832550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10"/>
        <v/>
      </c>
    </row>
    <row r="2337" spans="1:30" ht="15.75" hidden="1" customHeight="1">
      <c r="A2337" s="304" t="str">
        <f>IF(B2337&lt;&gt;"",IF(AND(B2337&gt;=_TM1,B2337&lt;=_TM2,OR(TH!L2337="1111",TH!M2337="1111")),TH!D2337,""),"")</f>
        <v/>
      </c>
      <c r="B2337" s="11">
        <f t="shared" si="208"/>
        <v>8</v>
      </c>
      <c r="C2337" s="111">
        <f t="shared" si="209"/>
        <v>42612</v>
      </c>
      <c r="D2337" s="111" t="s">
        <v>1487</v>
      </c>
      <c r="E2337" s="273">
        <v>42612</v>
      </c>
      <c r="F2337" s="140" t="s">
        <v>346</v>
      </c>
      <c r="G2337" s="310" t="s">
        <v>1402</v>
      </c>
      <c r="H2337" s="113" t="s">
        <v>547</v>
      </c>
      <c r="I2337" s="129">
        <v>8</v>
      </c>
      <c r="J2337" s="129">
        <v>88115</v>
      </c>
      <c r="K2337" s="201">
        <f t="shared" si="207"/>
        <v>704920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10"/>
        <v/>
      </c>
      <c r="AC2337" s="198"/>
    </row>
    <row r="2338" spans="1:30" ht="15.75" hidden="1" customHeight="1">
      <c r="A2338" s="304" t="str">
        <f>IF(B2338&lt;&gt;"",IF(AND(B2338&gt;=_TM1,B2338&lt;=_TM2,OR(TH!L2338="1111",TH!M2338="1111")),TH!D2338,""),"")</f>
        <v/>
      </c>
      <c r="B2338" s="11">
        <f t="shared" si="208"/>
        <v>8</v>
      </c>
      <c r="C2338" s="111">
        <f t="shared" si="209"/>
        <v>42612</v>
      </c>
      <c r="D2338" s="111" t="s">
        <v>1487</v>
      </c>
      <c r="E2338" s="273">
        <v>42612</v>
      </c>
      <c r="F2338" s="140" t="s">
        <v>738</v>
      </c>
      <c r="G2338" s="310" t="s">
        <v>1402</v>
      </c>
      <c r="H2338" s="113" t="s">
        <v>547</v>
      </c>
      <c r="I2338" s="129">
        <v>40</v>
      </c>
      <c r="J2338" s="129">
        <v>19395</v>
      </c>
      <c r="K2338" s="201">
        <f t="shared" si="207"/>
        <v>775800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10"/>
        <v/>
      </c>
    </row>
    <row r="2339" spans="1:30" ht="15.75" hidden="1" customHeight="1">
      <c r="A2339" s="304" t="str">
        <f>IF(B2339&lt;&gt;"",IF(AND(B2339&gt;=_TM1,B2339&lt;=_TM2,OR(TH!L2339="1111",TH!M2339="1111")),TH!D2339,""),"")</f>
        <v/>
      </c>
      <c r="B2339" s="11">
        <f t="shared" si="208"/>
        <v>8</v>
      </c>
      <c r="C2339" s="111">
        <f t="shared" si="209"/>
        <v>42612</v>
      </c>
      <c r="D2339" s="111" t="s">
        <v>1487</v>
      </c>
      <c r="E2339" s="273">
        <v>42612</v>
      </c>
      <c r="F2339" s="140" t="s">
        <v>732</v>
      </c>
      <c r="G2339" s="310" t="s">
        <v>1402</v>
      </c>
      <c r="H2339" s="113" t="s">
        <v>547</v>
      </c>
      <c r="I2339" s="129">
        <v>40</v>
      </c>
      <c r="J2339" s="129">
        <v>20295</v>
      </c>
      <c r="K2339" s="201">
        <f t="shared" si="207"/>
        <v>811800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10"/>
        <v/>
      </c>
    </row>
    <row r="2340" spans="1:30" ht="15.75" hidden="1" customHeight="1">
      <c r="A2340" s="304" t="str">
        <f>IF(B2340&lt;&gt;"",IF(AND(B2340&gt;=_TM1,B2340&lt;=_TM2,OR(TH!L2340="1111",TH!M2340="1111")),TH!D2340,""),"")</f>
        <v/>
      </c>
      <c r="B2340" s="11">
        <f t="shared" si="208"/>
        <v>8</v>
      </c>
      <c r="C2340" s="111">
        <f t="shared" si="209"/>
        <v>42612</v>
      </c>
      <c r="D2340" s="111" t="s">
        <v>1487</v>
      </c>
      <c r="E2340" s="273">
        <v>42612</v>
      </c>
      <c r="F2340" s="140" t="s">
        <v>385</v>
      </c>
      <c r="G2340" s="310" t="s">
        <v>1402</v>
      </c>
      <c r="H2340" s="113" t="s">
        <v>547</v>
      </c>
      <c r="I2340" s="129">
        <v>30</v>
      </c>
      <c r="J2340" s="129">
        <v>29812</v>
      </c>
      <c r="K2340" s="201">
        <f t="shared" si="207"/>
        <v>894360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10"/>
        <v/>
      </c>
      <c r="AC2340" s="198"/>
    </row>
    <row r="2341" spans="1:30" ht="15.75" hidden="1" customHeight="1">
      <c r="A2341" s="304" t="str">
        <f>IF(B2341&lt;&gt;"",IF(AND(B2341&gt;=_TM1,B2341&lt;=_TM2,OR(TH!L2341="1111",TH!M2341="1111")),TH!D2341,""),"")</f>
        <v/>
      </c>
      <c r="B2341" s="11">
        <f t="shared" si="208"/>
        <v>8</v>
      </c>
      <c r="C2341" s="111">
        <f t="shared" si="209"/>
        <v>42612</v>
      </c>
      <c r="D2341" s="111" t="s">
        <v>1487</v>
      </c>
      <c r="E2341" s="273">
        <v>42612</v>
      </c>
      <c r="F2341" s="140" t="s">
        <v>682</v>
      </c>
      <c r="G2341" s="310" t="s">
        <v>1402</v>
      </c>
      <c r="H2341" s="113" t="s">
        <v>547</v>
      </c>
      <c r="I2341" s="129">
        <v>50</v>
      </c>
      <c r="J2341" s="129">
        <v>49818</v>
      </c>
      <c r="K2341" s="201">
        <f t="shared" si="207"/>
        <v>2490900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10"/>
        <v/>
      </c>
    </row>
    <row r="2342" spans="1:30" ht="15.75" hidden="1" customHeight="1">
      <c r="A2342" s="304" t="str">
        <f>IF(B2342&lt;&gt;"",IF(AND(B2342&gt;=_TM1,B2342&lt;=_TM2,OR(TH!L2342="1111",TH!M2342="1111")),TH!D2342,""),"")</f>
        <v/>
      </c>
      <c r="B2342" s="11">
        <f t="shared" si="208"/>
        <v>8</v>
      </c>
      <c r="C2342" s="111">
        <f t="shared" si="209"/>
        <v>42612</v>
      </c>
      <c r="D2342" s="111" t="s">
        <v>1487</v>
      </c>
      <c r="E2342" s="273">
        <v>42612</v>
      </c>
      <c r="F2342" s="140" t="s">
        <v>1440</v>
      </c>
      <c r="G2342" s="310" t="s">
        <v>1402</v>
      </c>
      <c r="H2342" s="113" t="s">
        <v>547</v>
      </c>
      <c r="I2342" s="129">
        <v>8</v>
      </c>
      <c r="J2342" s="129">
        <v>51773</v>
      </c>
      <c r="K2342" s="201">
        <f t="shared" si="207"/>
        <v>414184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10"/>
        <v/>
      </c>
    </row>
    <row r="2343" spans="1:30" ht="15.75" hidden="1" customHeight="1">
      <c r="A2343" s="304" t="str">
        <f>IF(B2343&lt;&gt;"",IF(AND(B2343&gt;=_TM1,B2343&lt;=_TM2,OR(TH!L2343="1111",TH!M2343="1111")),TH!D2343,""),"")</f>
        <v/>
      </c>
      <c r="B2343" s="11">
        <f t="shared" si="208"/>
        <v>8</v>
      </c>
      <c r="C2343" s="111">
        <f t="shared" si="209"/>
        <v>42612</v>
      </c>
      <c r="D2343" s="111" t="s">
        <v>1488</v>
      </c>
      <c r="E2343" s="273">
        <v>42612</v>
      </c>
      <c r="F2343" s="140" t="s">
        <v>1441</v>
      </c>
      <c r="G2343" s="310" t="s">
        <v>1402</v>
      </c>
      <c r="H2343" s="113" t="s">
        <v>547</v>
      </c>
      <c r="I2343" s="129">
        <v>8</v>
      </c>
      <c r="J2343" s="129">
        <v>49721</v>
      </c>
      <c r="K2343" s="201">
        <f t="shared" si="207"/>
        <v>397768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10"/>
        <v/>
      </c>
      <c r="AC2343" s="198"/>
    </row>
    <row r="2344" spans="1:30" ht="15.75" hidden="1" customHeight="1">
      <c r="A2344" s="304" t="str">
        <f>IF(B2344&lt;&gt;"",IF(AND(B2344&gt;=_TM1,B2344&lt;=_TM2,OR(TH!L2344="1111",TH!M2344="1111")),TH!D2344,""),"")</f>
        <v/>
      </c>
      <c r="B2344" s="11">
        <f t="shared" si="208"/>
        <v>8</v>
      </c>
      <c r="C2344" s="111">
        <f t="shared" si="209"/>
        <v>42612</v>
      </c>
      <c r="D2344" s="111" t="s">
        <v>1488</v>
      </c>
      <c r="E2344" s="273">
        <v>42612</v>
      </c>
      <c r="F2344" s="140" t="s">
        <v>1442</v>
      </c>
      <c r="G2344" s="310" t="s">
        <v>1402</v>
      </c>
      <c r="H2344" s="113" t="s">
        <v>547</v>
      </c>
      <c r="I2344" s="129">
        <v>8</v>
      </c>
      <c r="J2344" s="129">
        <v>131580</v>
      </c>
      <c r="K2344" s="201">
        <f t="shared" si="207"/>
        <v>1052640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10"/>
        <v/>
      </c>
    </row>
    <row r="2345" spans="1:30" ht="15.75" hidden="1" customHeight="1">
      <c r="A2345" s="304" t="str">
        <f>IF(B2345&lt;&gt;"",IF(AND(B2345&gt;=_TM1,B2345&lt;=_TM2,OR(TH!L2345="1111",TH!M2345="1111")),TH!D2345,""),"")</f>
        <v/>
      </c>
      <c r="B2345" s="11">
        <f t="shared" si="208"/>
        <v>8</v>
      </c>
      <c r="C2345" s="111">
        <f t="shared" si="209"/>
        <v>42612</v>
      </c>
      <c r="D2345" s="111" t="s">
        <v>1488</v>
      </c>
      <c r="E2345" s="273">
        <v>42612</v>
      </c>
      <c r="F2345" s="140" t="s">
        <v>732</v>
      </c>
      <c r="G2345" s="310" t="s">
        <v>1402</v>
      </c>
      <c r="H2345" s="113" t="s">
        <v>547</v>
      </c>
      <c r="I2345" s="129">
        <v>16</v>
      </c>
      <c r="J2345" s="129">
        <v>20295</v>
      </c>
      <c r="K2345" s="201">
        <f t="shared" si="207"/>
        <v>324720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10"/>
        <v/>
      </c>
    </row>
    <row r="2346" spans="1:30" ht="15.75" hidden="1" customHeight="1">
      <c r="A2346" s="304" t="str">
        <f>IF(B2346&lt;&gt;"",IF(AND(B2346&gt;=_TM1,B2346&lt;=_TM2,OR(TH!L2346="1111",TH!M2346="1111")),TH!D2346,""),"")</f>
        <v/>
      </c>
      <c r="B2346" s="11">
        <f t="shared" si="208"/>
        <v>8</v>
      </c>
      <c r="C2346" s="111">
        <f t="shared" si="209"/>
        <v>42612</v>
      </c>
      <c r="D2346" s="111" t="s">
        <v>1488</v>
      </c>
      <c r="E2346" s="273">
        <v>42612</v>
      </c>
      <c r="F2346" s="140" t="s">
        <v>1430</v>
      </c>
      <c r="G2346" s="310" t="s">
        <v>1402</v>
      </c>
      <c r="H2346" s="113" t="s">
        <v>547</v>
      </c>
      <c r="I2346" s="129">
        <v>10</v>
      </c>
      <c r="J2346" s="129">
        <v>75286</v>
      </c>
      <c r="K2346" s="201">
        <f t="shared" si="207"/>
        <v>752860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10"/>
        <v/>
      </c>
      <c r="AC2346" s="198"/>
    </row>
    <row r="2347" spans="1:30" ht="15.75" hidden="1" customHeight="1">
      <c r="A2347" s="304" t="str">
        <f>IF(B2347&lt;&gt;"",IF(AND(B2347&gt;=_TM1,B2347&lt;=_TM2,OR(TH!L2347="1111",TH!M2347="1111")),TH!D2347,""),"")</f>
        <v/>
      </c>
      <c r="B2347" s="11">
        <f t="shared" si="208"/>
        <v>8</v>
      </c>
      <c r="C2347" s="111">
        <f t="shared" si="209"/>
        <v>42612</v>
      </c>
      <c r="D2347" s="111" t="s">
        <v>1488</v>
      </c>
      <c r="E2347" s="273">
        <v>42612</v>
      </c>
      <c r="F2347" s="140" t="s">
        <v>370</v>
      </c>
      <c r="G2347" s="310" t="s">
        <v>1402</v>
      </c>
      <c r="H2347" s="113" t="s">
        <v>547</v>
      </c>
      <c r="I2347" s="129">
        <v>24</v>
      </c>
      <c r="J2347" s="129">
        <v>35387</v>
      </c>
      <c r="K2347" s="201">
        <f t="shared" si="207"/>
        <v>849288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10"/>
        <v/>
      </c>
    </row>
    <row r="2348" spans="1:30" ht="15.75" hidden="1" customHeight="1">
      <c r="A2348" s="304" t="str">
        <f>IF(B2348&lt;&gt;"",IF(AND(B2348&gt;=_TM1,B2348&lt;=_TM2,OR(TH!L2348="1111",TH!M2348="1111")),TH!D2348,""),"")</f>
        <v/>
      </c>
      <c r="B2348" s="11">
        <f t="shared" si="208"/>
        <v>8</v>
      </c>
      <c r="C2348" s="111">
        <f t="shared" si="209"/>
        <v>42612</v>
      </c>
      <c r="D2348" s="111" t="s">
        <v>1488</v>
      </c>
      <c r="E2348" s="273">
        <v>42612</v>
      </c>
      <c r="F2348" s="140" t="s">
        <v>405</v>
      </c>
      <c r="G2348" s="310" t="s">
        <v>1402</v>
      </c>
      <c r="H2348" s="113" t="s">
        <v>547</v>
      </c>
      <c r="I2348" s="129">
        <v>16</v>
      </c>
      <c r="J2348" s="129">
        <v>90277</v>
      </c>
      <c r="K2348" s="201">
        <f t="shared" si="207"/>
        <v>1444432</v>
      </c>
      <c r="L2348" s="114" t="s">
        <v>238</v>
      </c>
      <c r="M2348" s="114" t="s">
        <v>162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10"/>
        <v/>
      </c>
    </row>
    <row r="2349" spans="1:30" ht="15.75" hidden="1" customHeight="1">
      <c r="A2349" s="304" t="str">
        <f>IF(B2349&lt;&gt;"",IF(AND(B2349&gt;=_TM1,B2349&lt;=_TM2,OR(TH!L2349="1111",TH!M2349="1111")),TH!D2349,""),"")</f>
        <v/>
      </c>
      <c r="B2349" s="11">
        <f t="shared" si="208"/>
        <v>8</v>
      </c>
      <c r="C2349" s="111">
        <f t="shared" si="209"/>
        <v>42612</v>
      </c>
      <c r="D2349" s="111" t="s">
        <v>1488</v>
      </c>
      <c r="E2349" s="273">
        <v>42612</v>
      </c>
      <c r="F2349" s="112" t="s">
        <v>332</v>
      </c>
      <c r="G2349" s="310" t="s">
        <v>1402</v>
      </c>
      <c r="H2349" s="113" t="s">
        <v>547</v>
      </c>
      <c r="I2349" s="129"/>
      <c r="J2349" s="129"/>
      <c r="K2349" s="201">
        <v>5554578</v>
      </c>
      <c r="L2349" s="114" t="s">
        <v>238</v>
      </c>
      <c r="M2349" s="114" t="s">
        <v>278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  <c r="AA2349" s="198" t="str">
        <f t="shared" si="210"/>
        <v/>
      </c>
    </row>
    <row r="2350" spans="1:30" ht="15.75" hidden="1" customHeight="1">
      <c r="A2350" s="304" t="str">
        <f>IF(B2350&lt;&gt;"",IF(AND(B2350&gt;=_TM1,B2350&lt;=_TM2,OR(TH!L2350="1111",TH!M2350="1111")),TH!D2350,""),"")</f>
        <v/>
      </c>
      <c r="B2350" s="11">
        <f t="shared" si="208"/>
        <v>8</v>
      </c>
      <c r="C2350" s="111">
        <f t="shared" si="209"/>
        <v>42613</v>
      </c>
      <c r="D2350" s="111" t="s">
        <v>711</v>
      </c>
      <c r="E2350" s="264">
        <v>42613</v>
      </c>
      <c r="F2350" s="110" t="s">
        <v>709</v>
      </c>
      <c r="G2350" s="310" t="s">
        <v>2077</v>
      </c>
      <c r="H2350" s="113"/>
      <c r="I2350" s="129"/>
      <c r="J2350" s="129"/>
      <c r="K2350" s="201">
        <v>1454</v>
      </c>
      <c r="L2350" s="14" t="s">
        <v>24</v>
      </c>
      <c r="M2350" s="14" t="s">
        <v>38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03"/>
    </row>
    <row r="2351" spans="1:30" ht="15.75" hidden="1" customHeight="1">
      <c r="A2351" s="304" t="str">
        <f>IF(B2351&lt;&gt;"",IF(AND(B2351&gt;=_TM1,B2351&lt;=_TM2,OR(TH!L2351="1111",TH!M2351="1111")),TH!D2351,""),"")</f>
        <v/>
      </c>
      <c r="B2351" s="11">
        <f t="shared" si="208"/>
        <v>8</v>
      </c>
      <c r="C2351" s="346">
        <f t="shared" si="209"/>
        <v>42613</v>
      </c>
      <c r="D2351" s="346" t="s">
        <v>255</v>
      </c>
      <c r="E2351" s="411">
        <v>42613</v>
      </c>
      <c r="F2351" s="348" t="s">
        <v>1182</v>
      </c>
      <c r="G2351" s="375">
        <f>K2351</f>
        <v>11000000</v>
      </c>
      <c r="H2351" s="350"/>
      <c r="I2351" s="351"/>
      <c r="J2351" s="351"/>
      <c r="K2351" s="352">
        <v>11000000</v>
      </c>
      <c r="L2351" s="376" t="s">
        <v>81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hidden="1" customHeight="1">
      <c r="A2352" s="304" t="str">
        <f>IF(B2352&lt;&gt;"",IF(AND(B2352&gt;=_TM1,B2352&lt;=_TM2,OR(TH!L2352="1111",TH!M2352="1111")),TH!D2352,""),"")</f>
        <v/>
      </c>
      <c r="B2352" s="11">
        <f t="shared" si="208"/>
        <v>8</v>
      </c>
      <c r="C2352" s="346">
        <f t="shared" si="209"/>
        <v>42613</v>
      </c>
      <c r="D2352" s="346" t="s">
        <v>255</v>
      </c>
      <c r="E2352" s="411">
        <v>42613</v>
      </c>
      <c r="F2352" s="348" t="s">
        <v>1183</v>
      </c>
      <c r="G2352" s="375">
        <f>K2352</f>
        <v>3500000</v>
      </c>
      <c r="H2352" s="350"/>
      <c r="I2352" s="351"/>
      <c r="J2352" s="351"/>
      <c r="K2352" s="352">
        <v>3500000</v>
      </c>
      <c r="L2352" s="376" t="s">
        <v>81</v>
      </c>
      <c r="M2352" s="376" t="s">
        <v>240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/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hidden="1" customHeight="1">
      <c r="A2353" s="304" t="str">
        <f>IF(B2353&lt;&gt;"",IF(AND(B2353&gt;=_TM1,B2353&lt;=_TM2,OR(TH!L2353="1111",TH!M2353="1111")),TH!D2353,""),"")</f>
        <v>C25</v>
      </c>
      <c r="B2353" s="11">
        <f t="shared" si="208"/>
        <v>8</v>
      </c>
      <c r="C2353" s="346">
        <f t="shared" si="209"/>
        <v>42613</v>
      </c>
      <c r="D2353" s="347" t="s">
        <v>2157</v>
      </c>
      <c r="E2353" s="411">
        <v>42613</v>
      </c>
      <c r="F2353" s="348" t="s">
        <v>1210</v>
      </c>
      <c r="G2353" s="375"/>
      <c r="H2353" s="4" t="s">
        <v>706</v>
      </c>
      <c r="I2353" s="351"/>
      <c r="J2353" s="351"/>
      <c r="K2353" s="352">
        <v>12977500</v>
      </c>
      <c r="L2353" s="376" t="s">
        <v>240</v>
      </c>
      <c r="M2353" s="376" t="s">
        <v>45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>x</v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hidden="1" customHeight="1">
      <c r="A2354" s="304" t="str">
        <f>IF(B2354&lt;&gt;"",IF(AND(B2354&gt;=_TM1,B2354&lt;=_TM2,OR(TH!L2354="1111",TH!M2354="1111")),TH!D2354,""),"")</f>
        <v/>
      </c>
      <c r="B2354" s="11">
        <f t="shared" si="208"/>
        <v>8</v>
      </c>
      <c r="C2354" s="346">
        <f t="shared" si="209"/>
        <v>42613</v>
      </c>
      <c r="D2354" s="346" t="s">
        <v>255</v>
      </c>
      <c r="E2354" s="411">
        <v>42613</v>
      </c>
      <c r="F2354" s="348" t="s">
        <v>1186</v>
      </c>
      <c r="G2354" s="375" t="s">
        <v>1187</v>
      </c>
      <c r="H2354" s="350"/>
      <c r="I2354" s="351"/>
      <c r="J2354" s="351"/>
      <c r="K2354" s="352">
        <f>ROUND(G2351*$G2354,0)</f>
        <v>880000</v>
      </c>
      <c r="L2354" s="378" t="s">
        <v>240</v>
      </c>
      <c r="M2354" s="378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hidden="1" customHeight="1">
      <c r="A2355" s="304" t="str">
        <f>IF(B2355&lt;&gt;"",IF(AND(B2355&gt;=_TM1,B2355&lt;=_TM2,OR(TH!L2355="1111",TH!M2355="1111")),TH!D2355,""),"")</f>
        <v/>
      </c>
      <c r="B2355" s="11">
        <f t="shared" si="208"/>
        <v>8</v>
      </c>
      <c r="C2355" s="346">
        <f t="shared" si="209"/>
        <v>42613</v>
      </c>
      <c r="D2355" s="346" t="s">
        <v>255</v>
      </c>
      <c r="E2355" s="411">
        <v>42613</v>
      </c>
      <c r="F2355" s="348" t="s">
        <v>1197</v>
      </c>
      <c r="G2355" s="375"/>
      <c r="H2355" s="350"/>
      <c r="I2355" s="351"/>
      <c r="J2355" s="351"/>
      <c r="K2355" s="352">
        <f>ROUND(G2354*G2352,0)</f>
        <v>280000</v>
      </c>
      <c r="L2355" s="376" t="s">
        <v>240</v>
      </c>
      <c r="M2355" s="379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hidden="1" customHeight="1">
      <c r="A2356" s="304" t="str">
        <f>IF(B2356&lt;&gt;"",IF(AND(B2356&gt;=_TM1,B2356&lt;=_TM2,OR(TH!L2356="1111",TH!M2356="1111")),TH!D2356,""),"")</f>
        <v/>
      </c>
      <c r="B2356" s="11">
        <f t="shared" si="208"/>
        <v>8</v>
      </c>
      <c r="C2356" s="346">
        <f t="shared" si="209"/>
        <v>42613</v>
      </c>
      <c r="D2356" s="347" t="s">
        <v>255</v>
      </c>
      <c r="E2356" s="411">
        <v>42613</v>
      </c>
      <c r="F2356" s="348" t="s">
        <v>1188</v>
      </c>
      <c r="G2356" s="375" t="s">
        <v>1189</v>
      </c>
      <c r="H2356" s="4"/>
      <c r="I2356" s="351"/>
      <c r="J2356" s="351"/>
      <c r="K2356" s="352">
        <f>ROUND(G2351*$G2356,0)</f>
        <v>1980000</v>
      </c>
      <c r="L2356" s="378" t="s">
        <v>239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hidden="1" customHeight="1">
      <c r="A2357" s="304" t="str">
        <f>IF(B2357&lt;&gt;"",IF(AND(B2357&gt;=_TM1,B2357&lt;=_TM2,OR(TH!L2357="1111",TH!M2357="1111")),TH!D2357,""),"")</f>
        <v/>
      </c>
      <c r="B2357" s="11">
        <f t="shared" si="208"/>
        <v>8</v>
      </c>
      <c r="C2357" s="346">
        <f t="shared" si="209"/>
        <v>42613</v>
      </c>
      <c r="D2357" s="346" t="s">
        <v>255</v>
      </c>
      <c r="E2357" s="411">
        <v>42613</v>
      </c>
      <c r="F2357" s="348" t="s">
        <v>1198</v>
      </c>
      <c r="G2357" s="375"/>
      <c r="H2357" s="350"/>
      <c r="I2357" s="351"/>
      <c r="J2357" s="351"/>
      <c r="K2357" s="352">
        <f>ROUND(G2352*$G2356,0)</f>
        <v>630000</v>
      </c>
      <c r="L2357" s="376" t="s">
        <v>81</v>
      </c>
      <c r="M2357" s="378" t="s">
        <v>961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hidden="1" customHeight="1">
      <c r="A2358" s="304" t="str">
        <f>IF(B2358&lt;&gt;"",IF(AND(B2358&gt;=_TM1,B2358&lt;=_TM2,OR(TH!L2358="1111",TH!M2358="1111")),TH!D2358,""),"")</f>
        <v/>
      </c>
      <c r="B2358" s="11">
        <f t="shared" si="208"/>
        <v>8</v>
      </c>
      <c r="C2358" s="346">
        <f t="shared" si="209"/>
        <v>42613</v>
      </c>
      <c r="D2358" s="346" t="s">
        <v>255</v>
      </c>
      <c r="E2358" s="411">
        <v>42613</v>
      </c>
      <c r="F2358" s="348" t="s">
        <v>1190</v>
      </c>
      <c r="G2358" s="375" t="s">
        <v>1191</v>
      </c>
      <c r="H2358" s="350"/>
      <c r="I2358" s="351"/>
      <c r="J2358" s="351"/>
      <c r="K2358" s="352">
        <f>G2351*$G2358</f>
        <v>165000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hidden="1" customHeight="1">
      <c r="A2359" s="304" t="str">
        <f>IF(B2359&lt;&gt;"",IF(AND(B2359&gt;=_TM1,B2359&lt;=_TM2,OR(TH!L2359="1111",TH!M2359="1111")),TH!D2359,""),"")</f>
        <v/>
      </c>
      <c r="B2359" s="11">
        <f t="shared" si="208"/>
        <v>8</v>
      </c>
      <c r="C2359" s="346">
        <f t="shared" si="209"/>
        <v>42613</v>
      </c>
      <c r="D2359" s="347" t="s">
        <v>255</v>
      </c>
      <c r="E2359" s="411">
        <v>42613</v>
      </c>
      <c r="F2359" s="348" t="s">
        <v>1199</v>
      </c>
      <c r="G2359" s="375"/>
      <c r="H2359" s="4"/>
      <c r="I2359" s="351"/>
      <c r="J2359" s="351"/>
      <c r="K2359" s="352">
        <f>G2352*$G2358</f>
        <v>52500</v>
      </c>
      <c r="L2359" s="378" t="s">
        <v>240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hidden="1" customHeight="1">
      <c r="A2360" s="304" t="str">
        <f>IF(B2360&lt;&gt;"",IF(AND(B2360&gt;=_TM1,B2360&lt;=_TM2,OR(TH!L2360="1111",TH!M2360="1111")),TH!D2360,""),"")</f>
        <v/>
      </c>
      <c r="B2360" s="11">
        <f t="shared" si="208"/>
        <v>8</v>
      </c>
      <c r="C2360" s="346">
        <f t="shared" si="209"/>
        <v>42613</v>
      </c>
      <c r="D2360" s="346" t="s">
        <v>255</v>
      </c>
      <c r="E2360" s="411">
        <v>42613</v>
      </c>
      <c r="F2360" s="348" t="s">
        <v>1192</v>
      </c>
      <c r="G2360" s="375" t="s">
        <v>1193</v>
      </c>
      <c r="H2360" s="350"/>
      <c r="I2360" s="351"/>
      <c r="J2360" s="351"/>
      <c r="K2360" s="352">
        <f>G2351*$G2360</f>
        <v>330000</v>
      </c>
      <c r="L2360" s="378" t="s">
        <v>239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hidden="1" customHeight="1">
      <c r="A2361" s="304" t="str">
        <f>IF(B2361&lt;&gt;"",IF(AND(B2361&gt;=_TM1,B2361&lt;=_TM2,OR(TH!L2361="1111",TH!M2361="1111")),TH!D2361,""),"")</f>
        <v/>
      </c>
      <c r="B2361" s="11">
        <f t="shared" si="208"/>
        <v>8</v>
      </c>
      <c r="C2361" s="346">
        <f t="shared" si="209"/>
        <v>42613</v>
      </c>
      <c r="D2361" s="346" t="s">
        <v>255</v>
      </c>
      <c r="E2361" s="411">
        <v>42613</v>
      </c>
      <c r="F2361" s="348" t="s">
        <v>1200</v>
      </c>
      <c r="G2361" s="375"/>
      <c r="H2361" s="350"/>
      <c r="I2361" s="351"/>
      <c r="J2361" s="351"/>
      <c r="K2361" s="352">
        <f>G2352*$G2360</f>
        <v>105000</v>
      </c>
      <c r="L2361" s="376" t="s">
        <v>81</v>
      </c>
      <c r="M2361" s="378" t="s">
        <v>960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hidden="1" customHeight="1">
      <c r="A2362" s="304" t="str">
        <f>IF(B2362&lt;&gt;"",IF(AND(B2362&gt;=_TM1,B2362&lt;=_TM2,OR(TH!L2362="1111",TH!M2362="1111")),TH!D2362,""),"")</f>
        <v/>
      </c>
      <c r="B2362" s="11">
        <f t="shared" si="208"/>
        <v>8</v>
      </c>
      <c r="C2362" s="346">
        <f t="shared" si="209"/>
        <v>42613</v>
      </c>
      <c r="D2362" s="347" t="s">
        <v>255</v>
      </c>
      <c r="E2362" s="411">
        <v>42613</v>
      </c>
      <c r="F2362" s="348" t="s">
        <v>1194</v>
      </c>
      <c r="G2362" s="375" t="s">
        <v>1195</v>
      </c>
      <c r="H2362" s="4"/>
      <c r="I2362" s="351"/>
      <c r="J2362" s="351"/>
      <c r="K2362" s="352">
        <f>G2351*$G2362</f>
        <v>110000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hidden="1" customHeight="1">
      <c r="A2363" s="304" t="str">
        <f>IF(B2363&lt;&gt;"",IF(AND(B2363&gt;=_TM1,B2363&lt;=_TM2,OR(TH!L2363="1111",TH!M2363="1111")),TH!D2363,""),"")</f>
        <v/>
      </c>
      <c r="B2363" s="11">
        <f t="shared" si="208"/>
        <v>8</v>
      </c>
      <c r="C2363" s="346">
        <f t="shared" si="209"/>
        <v>42613</v>
      </c>
      <c r="D2363" s="346" t="s">
        <v>255</v>
      </c>
      <c r="E2363" s="411">
        <v>42613</v>
      </c>
      <c r="F2363" s="348" t="s">
        <v>1201</v>
      </c>
      <c r="G2363" s="375"/>
      <c r="H2363" s="350"/>
      <c r="I2363" s="351"/>
      <c r="J2363" s="351"/>
      <c r="K2363" s="352">
        <f>G2352*$G2362</f>
        <v>35000</v>
      </c>
      <c r="L2363" s="378" t="s">
        <v>240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hidden="1" customHeight="1">
      <c r="A2364" s="304" t="str">
        <f>IF(B2364&lt;&gt;"",IF(AND(B2364&gt;=_TM1,B2364&lt;=_TM2,OR(TH!L2364="1111",TH!M2364="1111")),TH!D2364,""),"")</f>
        <v/>
      </c>
      <c r="B2364" s="11">
        <f t="shared" si="208"/>
        <v>8</v>
      </c>
      <c r="C2364" s="346">
        <f t="shared" si="209"/>
        <v>42613</v>
      </c>
      <c r="D2364" s="346" t="s">
        <v>255</v>
      </c>
      <c r="E2364" s="411">
        <v>42613</v>
      </c>
      <c r="F2364" s="348" t="s">
        <v>1196</v>
      </c>
      <c r="G2364" s="375" t="s">
        <v>1195</v>
      </c>
      <c r="H2364" s="350"/>
      <c r="I2364" s="351"/>
      <c r="J2364" s="351"/>
      <c r="K2364" s="352">
        <f>K2362</f>
        <v>110000</v>
      </c>
      <c r="L2364" s="378" t="s">
        <v>239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hidden="1" customHeight="1">
      <c r="A2365" s="304" t="str">
        <f>IF(B2365&lt;&gt;"",IF(AND(B2365&gt;=_TM1,B2365&lt;=_TM2,OR(TH!L2365="1111",TH!M2365="1111")),TH!D2365,""),"")</f>
        <v/>
      </c>
      <c r="B2365" s="11">
        <f t="shared" si="208"/>
        <v>8</v>
      </c>
      <c r="C2365" s="346">
        <f t="shared" si="209"/>
        <v>42613</v>
      </c>
      <c r="D2365" s="347" t="s">
        <v>255</v>
      </c>
      <c r="E2365" s="411">
        <v>42613</v>
      </c>
      <c r="F2365" s="348" t="s">
        <v>1202</v>
      </c>
      <c r="G2365" s="375"/>
      <c r="H2365" s="4"/>
      <c r="I2365" s="351"/>
      <c r="J2365" s="351"/>
      <c r="K2365" s="352">
        <f>K2363</f>
        <v>35000</v>
      </c>
      <c r="L2365" s="376" t="s">
        <v>81</v>
      </c>
      <c r="M2365" s="378" t="s">
        <v>964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hidden="1" customHeight="1">
      <c r="A2366" s="304" t="str">
        <f>IF(B2366&lt;&gt;"",IF(AND(B2366&gt;=_TM1,B2366&lt;=_TM2,OR(TH!L2366="1111",TH!M2366="1111")),TH!D2366,""),"")</f>
        <v/>
      </c>
      <c r="B2366" s="11">
        <f t="shared" si="208"/>
        <v>8</v>
      </c>
      <c r="C2366" s="346">
        <f t="shared" si="209"/>
        <v>42613</v>
      </c>
      <c r="D2366" s="347" t="s">
        <v>255</v>
      </c>
      <c r="E2366" s="411">
        <v>42613</v>
      </c>
      <c r="F2366" s="348" t="s">
        <v>1206</v>
      </c>
      <c r="G2366" s="375"/>
      <c r="H2366" s="4"/>
      <c r="I2366" s="351"/>
      <c r="J2366" s="351"/>
      <c r="K2366" s="352">
        <v>12313</v>
      </c>
      <c r="L2366" s="378" t="s">
        <v>85</v>
      </c>
      <c r="M2366" s="378" t="s">
        <v>961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/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77"/>
      <c r="AA2366" s="198"/>
      <c r="AD2366" s="198"/>
    </row>
    <row r="2367" spans="1:30" ht="15.75" hidden="1" customHeight="1">
      <c r="A2367" s="304" t="str">
        <f>IF(B2367&lt;&gt;"",IF(AND(B2367&gt;=_TM1,B2367&lt;=_TM2,OR(TH!L2367="1111",TH!M2367="1111")),TH!D2367,""),"")</f>
        <v>C26</v>
      </c>
      <c r="B2367" s="11">
        <f t="shared" si="208"/>
        <v>8</v>
      </c>
      <c r="C2367" s="111">
        <f t="shared" si="209"/>
        <v>42613</v>
      </c>
      <c r="D2367" s="12" t="s">
        <v>2158</v>
      </c>
      <c r="E2367" s="264">
        <v>42613</v>
      </c>
      <c r="F2367" s="110" t="s">
        <v>296</v>
      </c>
      <c r="G2367" s="313" t="s">
        <v>1240</v>
      </c>
      <c r="H2367" s="113" t="s">
        <v>294</v>
      </c>
      <c r="I2367" s="129"/>
      <c r="J2367" s="129"/>
      <c r="K2367" s="201">
        <v>1818224</v>
      </c>
      <c r="L2367" s="14" t="s">
        <v>81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hidden="1" customHeight="1">
      <c r="A2368" s="304" t="str">
        <f>IF(B2368&lt;&gt;"",IF(AND(B2368&gt;=_TM1,B2368&lt;=_TM2,OR(TH!L2368="1111",TH!M2368="1111")),TH!D2368,""),"")</f>
        <v>C26</v>
      </c>
      <c r="B2368" s="11">
        <f t="shared" si="208"/>
        <v>8</v>
      </c>
      <c r="C2368" s="111">
        <f t="shared" si="209"/>
        <v>42613</v>
      </c>
      <c r="D2368" s="12" t="s">
        <v>2158</v>
      </c>
      <c r="E2368" s="264">
        <v>42613</v>
      </c>
      <c r="F2368" s="110" t="s">
        <v>297</v>
      </c>
      <c r="G2368" s="313" t="s">
        <v>1240</v>
      </c>
      <c r="H2368" s="113" t="s">
        <v>294</v>
      </c>
      <c r="I2368" s="129"/>
      <c r="J2368" s="129"/>
      <c r="K2368" s="201">
        <v>181822</v>
      </c>
      <c r="L2368" s="114" t="s">
        <v>9</v>
      </c>
      <c r="M2368" s="14" t="s">
        <v>45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>x</v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</row>
    <row r="2369" spans="1:27" ht="15.75" hidden="1" customHeight="1">
      <c r="A2369" s="304" t="str">
        <f>IF(B2369&lt;&gt;"",IF(AND(B2369&gt;=_TM1,B2369&lt;=_TM2,OR(TH!L2369="1111",TH!M2369="1111")),TH!D2369,""),"")</f>
        <v/>
      </c>
      <c r="B2369" s="11">
        <f t="shared" si="208"/>
        <v>8</v>
      </c>
      <c r="C2369" s="111">
        <f t="shared" si="209"/>
        <v>42613</v>
      </c>
      <c r="D2369" s="12" t="s">
        <v>1521</v>
      </c>
      <c r="E2369" s="264">
        <v>42613</v>
      </c>
      <c r="F2369" s="110" t="s">
        <v>1267</v>
      </c>
      <c r="G2369" s="313" t="s">
        <v>1265</v>
      </c>
      <c r="H2369" s="113" t="s">
        <v>1266</v>
      </c>
      <c r="I2369" s="129">
        <v>151</v>
      </c>
      <c r="J2369" s="129">
        <v>17010</v>
      </c>
      <c r="K2369" s="201">
        <f t="shared" ref="K2369:K2399" si="211">ROUND(I2369*J2369,0)</f>
        <v>2568510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hidden="1" customHeight="1">
      <c r="A2370" s="304" t="str">
        <f>IF(B2370&lt;&gt;"",IF(AND(B2370&gt;=_TM1,B2370&lt;=_TM2,OR(TH!L2370="1111",TH!M2370="1111")),TH!D2370,""),"")</f>
        <v/>
      </c>
      <c r="B2370" s="11">
        <f t="shared" si="208"/>
        <v>8</v>
      </c>
      <c r="C2370" s="111">
        <f t="shared" si="209"/>
        <v>42613</v>
      </c>
      <c r="D2370" s="12" t="s">
        <v>1521</v>
      </c>
      <c r="E2370" s="264">
        <v>42613</v>
      </c>
      <c r="F2370" s="110" t="s">
        <v>1268</v>
      </c>
      <c r="G2370" s="313" t="s">
        <v>1265</v>
      </c>
      <c r="H2370" s="113" t="s">
        <v>1266</v>
      </c>
      <c r="I2370" s="129">
        <v>200</v>
      </c>
      <c r="J2370" s="129">
        <v>19251</v>
      </c>
      <c r="K2370" s="201">
        <f t="shared" si="211"/>
        <v>3850200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hidden="1" customHeight="1">
      <c r="A2371" s="304" t="str">
        <f>IF(B2371&lt;&gt;"",IF(AND(B2371&gt;=_TM1,B2371&lt;=_TM2,OR(TH!L2371="1111",TH!M2371="1111")),TH!D2371,""),"")</f>
        <v/>
      </c>
      <c r="B2371" s="11">
        <f t="shared" si="208"/>
        <v>8</v>
      </c>
      <c r="C2371" s="111">
        <f t="shared" si="209"/>
        <v>42613</v>
      </c>
      <c r="D2371" s="12" t="s">
        <v>1521</v>
      </c>
      <c r="E2371" s="264">
        <v>42613</v>
      </c>
      <c r="F2371" s="110" t="s">
        <v>1269</v>
      </c>
      <c r="G2371" s="313" t="s">
        <v>1265</v>
      </c>
      <c r="H2371" s="113" t="s">
        <v>1266</v>
      </c>
      <c r="I2371" s="129">
        <v>40</v>
      </c>
      <c r="J2371" s="129">
        <v>21375</v>
      </c>
      <c r="K2371" s="201">
        <f t="shared" si="211"/>
        <v>855000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hidden="1" customHeight="1">
      <c r="A2372" s="304" t="str">
        <f>IF(B2372&lt;&gt;"",IF(AND(B2372&gt;=_TM1,B2372&lt;=_TM2,OR(TH!L2372="1111",TH!M2372="1111")),TH!D2372,""),"")</f>
        <v/>
      </c>
      <c r="B2372" s="11">
        <f t="shared" si="208"/>
        <v>8</v>
      </c>
      <c r="C2372" s="111">
        <f t="shared" si="209"/>
        <v>42613</v>
      </c>
      <c r="D2372" s="12" t="s">
        <v>1521</v>
      </c>
      <c r="E2372" s="264">
        <v>42613</v>
      </c>
      <c r="F2372" s="110" t="s">
        <v>1270</v>
      </c>
      <c r="G2372" s="313" t="s">
        <v>1265</v>
      </c>
      <c r="H2372" s="113" t="s">
        <v>1266</v>
      </c>
      <c r="I2372" s="129">
        <v>18</v>
      </c>
      <c r="J2372" s="129">
        <v>26325</v>
      </c>
      <c r="K2372" s="201">
        <f t="shared" si="211"/>
        <v>473850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hidden="1" customHeight="1">
      <c r="A2373" s="304" t="str">
        <f>IF(B2373&lt;&gt;"",IF(AND(B2373&gt;=_TM1,B2373&lt;=_TM2,OR(TH!L2373="1111",TH!M2373="1111")),TH!D2373,""),"")</f>
        <v/>
      </c>
      <c r="B2373" s="11">
        <f t="shared" si="208"/>
        <v>8</v>
      </c>
      <c r="C2373" s="111">
        <f t="shared" si="209"/>
        <v>42613</v>
      </c>
      <c r="D2373" s="12" t="s">
        <v>1521</v>
      </c>
      <c r="E2373" s="264">
        <v>42613</v>
      </c>
      <c r="F2373" s="110" t="s">
        <v>1271</v>
      </c>
      <c r="G2373" s="313" t="s">
        <v>1265</v>
      </c>
      <c r="H2373" s="113" t="s">
        <v>1266</v>
      </c>
      <c r="I2373" s="129">
        <v>49</v>
      </c>
      <c r="J2373" s="129">
        <v>18216</v>
      </c>
      <c r="K2373" s="201">
        <f t="shared" si="211"/>
        <v>892584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hidden="1" customHeight="1">
      <c r="A2374" s="304" t="str">
        <f>IF(B2374&lt;&gt;"",IF(AND(B2374&gt;=_TM1,B2374&lt;=_TM2,OR(TH!L2374="1111",TH!M2374="1111")),TH!D2374,""),"")</f>
        <v/>
      </c>
      <c r="B2374" s="11">
        <f t="shared" si="208"/>
        <v>8</v>
      </c>
      <c r="C2374" s="111">
        <f t="shared" si="209"/>
        <v>42613</v>
      </c>
      <c r="D2374" s="12" t="s">
        <v>1521</v>
      </c>
      <c r="E2374" s="264">
        <v>42613</v>
      </c>
      <c r="F2374" s="110" t="s">
        <v>1272</v>
      </c>
      <c r="G2374" s="313" t="s">
        <v>1265</v>
      </c>
      <c r="H2374" s="113" t="s">
        <v>1266</v>
      </c>
      <c r="I2374" s="129">
        <v>350</v>
      </c>
      <c r="J2374" s="129">
        <v>19940</v>
      </c>
      <c r="K2374" s="201">
        <f t="shared" si="211"/>
        <v>6979000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hidden="1" customHeight="1">
      <c r="A2375" s="304" t="str">
        <f>IF(B2375&lt;&gt;"",IF(AND(B2375&gt;=_TM1,B2375&lt;=_TM2,OR(TH!L2375="1111",TH!M2375="1111")),TH!D2375,""),"")</f>
        <v/>
      </c>
      <c r="B2375" s="11">
        <f t="shared" si="208"/>
        <v>8</v>
      </c>
      <c r="C2375" s="111">
        <f t="shared" si="209"/>
        <v>42613</v>
      </c>
      <c r="D2375" s="12" t="s">
        <v>1521</v>
      </c>
      <c r="E2375" s="264">
        <v>42613</v>
      </c>
      <c r="F2375" s="110" t="s">
        <v>1273</v>
      </c>
      <c r="G2375" s="313" t="s">
        <v>1265</v>
      </c>
      <c r="H2375" s="113" t="s">
        <v>1266</v>
      </c>
      <c r="I2375" s="129">
        <v>400</v>
      </c>
      <c r="J2375" s="129">
        <v>18216</v>
      </c>
      <c r="K2375" s="201">
        <f t="shared" si="211"/>
        <v>7286400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hidden="1" customHeight="1">
      <c r="A2376" s="304" t="str">
        <f>IF(B2376&lt;&gt;"",IF(AND(B2376&gt;=_TM1,B2376&lt;=_TM2,OR(TH!L2376="1111",TH!M2376="1111")),TH!D2376,""),"")</f>
        <v/>
      </c>
      <c r="B2376" s="11">
        <f t="shared" si="208"/>
        <v>8</v>
      </c>
      <c r="C2376" s="111">
        <f t="shared" si="209"/>
        <v>42613</v>
      </c>
      <c r="D2376" s="12" t="s">
        <v>1521</v>
      </c>
      <c r="E2376" s="264">
        <v>42613</v>
      </c>
      <c r="F2376" s="110" t="s">
        <v>1274</v>
      </c>
      <c r="G2376" s="313" t="s">
        <v>1265</v>
      </c>
      <c r="H2376" s="113" t="s">
        <v>1266</v>
      </c>
      <c r="I2376" s="129">
        <v>118</v>
      </c>
      <c r="J2376" s="129">
        <v>13860</v>
      </c>
      <c r="K2376" s="201">
        <f t="shared" si="211"/>
        <v>1635480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hidden="1" customHeight="1">
      <c r="A2377" s="304" t="str">
        <f>IF(B2377&lt;&gt;"",IF(AND(B2377&gt;=_TM1,B2377&lt;=_TM2,OR(TH!L2377="1111",TH!M2377="1111")),TH!D2377,""),"")</f>
        <v/>
      </c>
      <c r="B2377" s="11">
        <f t="shared" si="208"/>
        <v>8</v>
      </c>
      <c r="C2377" s="111">
        <f t="shared" si="209"/>
        <v>42613</v>
      </c>
      <c r="D2377" s="12" t="s">
        <v>1521</v>
      </c>
      <c r="E2377" s="264">
        <v>42613</v>
      </c>
      <c r="F2377" s="110" t="s">
        <v>1275</v>
      </c>
      <c r="G2377" s="313" t="s">
        <v>1265</v>
      </c>
      <c r="H2377" s="113" t="s">
        <v>1266</v>
      </c>
      <c r="I2377" s="129">
        <v>124</v>
      </c>
      <c r="J2377" s="129">
        <v>15246</v>
      </c>
      <c r="K2377" s="201">
        <f t="shared" si="211"/>
        <v>1890504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hidden="1" customHeight="1">
      <c r="A2378" s="304" t="str">
        <f>IF(B2378&lt;&gt;"",IF(AND(B2378&gt;=_TM1,B2378&lt;=_TM2,OR(TH!L2378="1111",TH!M2378="1111")),TH!D2378,""),"")</f>
        <v/>
      </c>
      <c r="B2378" s="11">
        <f t="shared" si="208"/>
        <v>8</v>
      </c>
      <c r="C2378" s="111">
        <f t="shared" si="209"/>
        <v>42613</v>
      </c>
      <c r="D2378" s="12" t="s">
        <v>1521</v>
      </c>
      <c r="E2378" s="264">
        <v>42613</v>
      </c>
      <c r="F2378" s="110" t="s">
        <v>1276</v>
      </c>
      <c r="G2378" s="313" t="s">
        <v>1265</v>
      </c>
      <c r="H2378" s="113" t="s">
        <v>1266</v>
      </c>
      <c r="I2378" s="129">
        <v>138</v>
      </c>
      <c r="J2378" s="129">
        <v>17809</v>
      </c>
      <c r="K2378" s="201">
        <f t="shared" si="211"/>
        <v>2457642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hidden="1" customHeight="1">
      <c r="A2379" s="304" t="str">
        <f>IF(B2379&lt;&gt;"",IF(AND(B2379&gt;=_TM1,B2379&lt;=_TM2,OR(TH!L2379="1111",TH!M2379="1111")),TH!D2379,""),"")</f>
        <v/>
      </c>
      <c r="B2379" s="11">
        <f t="shared" si="208"/>
        <v>8</v>
      </c>
      <c r="C2379" s="111">
        <f t="shared" si="209"/>
        <v>42613</v>
      </c>
      <c r="D2379" s="12" t="s">
        <v>1521</v>
      </c>
      <c r="E2379" s="264">
        <v>42613</v>
      </c>
      <c r="F2379" s="110" t="s">
        <v>1277</v>
      </c>
      <c r="G2379" s="313" t="s">
        <v>1265</v>
      </c>
      <c r="H2379" s="113" t="s">
        <v>1266</v>
      </c>
      <c r="I2379" s="129">
        <v>99</v>
      </c>
      <c r="J2379" s="129">
        <v>19810</v>
      </c>
      <c r="K2379" s="201">
        <f t="shared" si="211"/>
        <v>1961190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hidden="1" customHeight="1">
      <c r="A2380" s="304" t="str">
        <f>IF(B2380&lt;&gt;"",IF(AND(B2380&gt;=_TM1,B2380&lt;=_TM2,OR(TH!L2380="1111",TH!M2380="1111")),TH!D2380,""),"")</f>
        <v/>
      </c>
      <c r="B2380" s="11">
        <f t="shared" si="208"/>
        <v>8</v>
      </c>
      <c r="C2380" s="111">
        <f t="shared" si="209"/>
        <v>42613</v>
      </c>
      <c r="D2380" s="12" t="s">
        <v>1521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201</v>
      </c>
      <c r="J2380" s="129">
        <v>23072</v>
      </c>
      <c r="K2380" s="201">
        <f t="shared" si="211"/>
        <v>4637472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hidden="1" customHeight="1">
      <c r="A2381" s="304" t="str">
        <f>IF(B2381&lt;&gt;"",IF(AND(B2381&gt;=_TM1,B2381&lt;=_TM2,OR(TH!L2381="1111",TH!M2381="1111")),TH!D2381,""),"")</f>
        <v/>
      </c>
      <c r="B2381" s="11">
        <f t="shared" si="208"/>
        <v>8</v>
      </c>
      <c r="C2381" s="111">
        <f t="shared" si="209"/>
        <v>42613</v>
      </c>
      <c r="D2381" s="12" t="s">
        <v>1522</v>
      </c>
      <c r="E2381" s="264">
        <v>42613</v>
      </c>
      <c r="F2381" s="110" t="s">
        <v>1278</v>
      </c>
      <c r="G2381" s="313" t="s">
        <v>1265</v>
      </c>
      <c r="H2381" s="113" t="s">
        <v>1266</v>
      </c>
      <c r="I2381" s="129">
        <v>74</v>
      </c>
      <c r="J2381" s="129">
        <v>14989</v>
      </c>
      <c r="K2381" s="201">
        <f t="shared" si="211"/>
        <v>1109186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hidden="1" customHeight="1">
      <c r="A2382" s="304" t="str">
        <f>IF(B2382&lt;&gt;"",IF(AND(B2382&gt;=_TM1,B2382&lt;=_TM2,OR(TH!L2382="1111",TH!M2382="1111")),TH!D2382,""),"")</f>
        <v/>
      </c>
      <c r="B2382" s="11">
        <f t="shared" si="208"/>
        <v>8</v>
      </c>
      <c r="C2382" s="111">
        <f t="shared" si="209"/>
        <v>42613</v>
      </c>
      <c r="D2382" s="12" t="s">
        <v>1522</v>
      </c>
      <c r="E2382" s="264">
        <v>42613</v>
      </c>
      <c r="F2382" s="110" t="s">
        <v>1279</v>
      </c>
      <c r="G2382" s="313" t="s">
        <v>1265</v>
      </c>
      <c r="H2382" s="113" t="s">
        <v>1266</v>
      </c>
      <c r="I2382" s="129">
        <v>140</v>
      </c>
      <c r="J2382" s="129">
        <v>29656</v>
      </c>
      <c r="K2382" s="201">
        <f t="shared" si="211"/>
        <v>4151840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hidden="1" customHeight="1">
      <c r="A2383" s="304" t="str">
        <f>IF(B2383&lt;&gt;"",IF(AND(B2383&gt;=_TM1,B2383&lt;=_TM2,OR(TH!L2383="1111",TH!M2383="1111")),TH!D2383,""),"")</f>
        <v/>
      </c>
      <c r="B2383" s="11">
        <f t="shared" si="208"/>
        <v>8</v>
      </c>
      <c r="C2383" s="111">
        <f t="shared" si="209"/>
        <v>42613</v>
      </c>
      <c r="D2383" s="12" t="s">
        <v>1522</v>
      </c>
      <c r="E2383" s="264">
        <v>42613</v>
      </c>
      <c r="F2383" s="110" t="s">
        <v>1280</v>
      </c>
      <c r="G2383" s="313" t="s">
        <v>1265</v>
      </c>
      <c r="H2383" s="113" t="s">
        <v>1266</v>
      </c>
      <c r="I2383" s="129">
        <v>151</v>
      </c>
      <c r="J2383" s="129">
        <v>18053</v>
      </c>
      <c r="K2383" s="201">
        <f t="shared" si="211"/>
        <v>2726003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hidden="1" customHeight="1">
      <c r="A2384" s="304" t="str">
        <f>IF(B2384&lt;&gt;"",IF(AND(B2384&gt;=_TM1,B2384&lt;=_TM2,OR(TH!L2384="1111",TH!M2384="1111")),TH!D2384,""),"")</f>
        <v/>
      </c>
      <c r="B2384" s="11">
        <f t="shared" si="208"/>
        <v>8</v>
      </c>
      <c r="C2384" s="111">
        <f t="shared" si="209"/>
        <v>42613</v>
      </c>
      <c r="D2384" s="12" t="s">
        <v>1522</v>
      </c>
      <c r="E2384" s="264">
        <v>42613</v>
      </c>
      <c r="F2384" s="110" t="s">
        <v>1281</v>
      </c>
      <c r="G2384" s="313" t="s">
        <v>1265</v>
      </c>
      <c r="H2384" s="113" t="s">
        <v>1266</v>
      </c>
      <c r="I2384" s="129">
        <v>30</v>
      </c>
      <c r="J2384" s="129">
        <v>19967</v>
      </c>
      <c r="K2384" s="201">
        <f t="shared" si="211"/>
        <v>599010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hidden="1" customHeight="1">
      <c r="A2385" s="304" t="str">
        <f>IF(B2385&lt;&gt;"",IF(AND(B2385&gt;=_TM1,B2385&lt;=_TM2,OR(TH!L2385="1111",TH!M2385="1111")),TH!D2385,""),"")</f>
        <v/>
      </c>
      <c r="B2385" s="11">
        <f t="shared" si="208"/>
        <v>8</v>
      </c>
      <c r="C2385" s="111">
        <f t="shared" si="209"/>
        <v>42613</v>
      </c>
      <c r="D2385" s="12" t="s">
        <v>1522</v>
      </c>
      <c r="E2385" s="264">
        <v>42613</v>
      </c>
      <c r="F2385" s="110" t="s">
        <v>1282</v>
      </c>
      <c r="G2385" s="313" t="s">
        <v>1265</v>
      </c>
      <c r="H2385" s="113" t="s">
        <v>1266</v>
      </c>
      <c r="I2385" s="129">
        <v>250</v>
      </c>
      <c r="J2385" s="129">
        <v>12717</v>
      </c>
      <c r="K2385" s="201">
        <f t="shared" si="211"/>
        <v>3179250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hidden="1" customHeight="1">
      <c r="A2386" s="304" t="str">
        <f>IF(B2386&lt;&gt;"",IF(AND(B2386&gt;=_TM1,B2386&lt;=_TM2,OR(TH!L2386="1111",TH!M2386="1111")),TH!D2386,""),"")</f>
        <v/>
      </c>
      <c r="B2386" s="11">
        <f t="shared" si="208"/>
        <v>8</v>
      </c>
      <c r="C2386" s="111">
        <f t="shared" si="209"/>
        <v>42613</v>
      </c>
      <c r="D2386" s="12" t="s">
        <v>1522</v>
      </c>
      <c r="E2386" s="264">
        <v>42613</v>
      </c>
      <c r="F2386" s="110" t="s">
        <v>1283</v>
      </c>
      <c r="G2386" s="313" t="s">
        <v>1265</v>
      </c>
      <c r="H2386" s="113" t="s">
        <v>1266</v>
      </c>
      <c r="I2386" s="129">
        <v>100</v>
      </c>
      <c r="J2386" s="129">
        <v>18612</v>
      </c>
      <c r="K2386" s="201">
        <f t="shared" si="211"/>
        <v>1861200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hidden="1" customHeight="1">
      <c r="A2387" s="304" t="str">
        <f>IF(B2387&lt;&gt;"",IF(AND(B2387&gt;=_TM1,B2387&lt;=_TM2,OR(TH!L2387="1111",TH!M2387="1111")),TH!D2387,""),"")</f>
        <v/>
      </c>
      <c r="B2387" s="11">
        <f t="shared" si="208"/>
        <v>8</v>
      </c>
      <c r="C2387" s="111">
        <f t="shared" si="209"/>
        <v>42613</v>
      </c>
      <c r="D2387" s="12" t="s">
        <v>1522</v>
      </c>
      <c r="E2387" s="264">
        <v>42613</v>
      </c>
      <c r="F2387" s="110" t="s">
        <v>1284</v>
      </c>
      <c r="G2387" s="313" t="s">
        <v>1265</v>
      </c>
      <c r="H2387" s="113" t="s">
        <v>1266</v>
      </c>
      <c r="I2387" s="129">
        <v>76</v>
      </c>
      <c r="J2387" s="129">
        <v>28985</v>
      </c>
      <c r="K2387" s="201">
        <f t="shared" si="211"/>
        <v>2202860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hidden="1" customHeight="1">
      <c r="A2388" s="304" t="str">
        <f>IF(B2388&lt;&gt;"",IF(AND(B2388&gt;=_TM1,B2388&lt;=_TM2,OR(TH!L2388="1111",TH!M2388="1111")),TH!D2388,""),"")</f>
        <v/>
      </c>
      <c r="B2388" s="11">
        <f t="shared" si="208"/>
        <v>8</v>
      </c>
      <c r="C2388" s="111">
        <f t="shared" si="209"/>
        <v>42613</v>
      </c>
      <c r="D2388" s="12" t="s">
        <v>1522</v>
      </c>
      <c r="E2388" s="264">
        <v>42613</v>
      </c>
      <c r="F2388" s="110" t="s">
        <v>1285</v>
      </c>
      <c r="G2388" s="313" t="s">
        <v>1265</v>
      </c>
      <c r="H2388" s="113" t="s">
        <v>1266</v>
      </c>
      <c r="I2388" s="129">
        <v>136</v>
      </c>
      <c r="J2388" s="129">
        <v>49995</v>
      </c>
      <c r="K2388" s="201">
        <f t="shared" si="211"/>
        <v>6799320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hidden="1" customHeight="1">
      <c r="A2389" s="304" t="str">
        <f>IF(B2389&lt;&gt;"",IF(AND(B2389&gt;=_TM1,B2389&lt;=_TM2,OR(TH!L2389="1111",TH!M2389="1111")),TH!D2389,""),"")</f>
        <v/>
      </c>
      <c r="B2389" s="11">
        <f t="shared" si="208"/>
        <v>8</v>
      </c>
      <c r="C2389" s="111">
        <f t="shared" si="209"/>
        <v>42613</v>
      </c>
      <c r="D2389" s="12" t="s">
        <v>1522</v>
      </c>
      <c r="E2389" s="264">
        <v>42613</v>
      </c>
      <c r="F2389" s="110" t="s">
        <v>1286</v>
      </c>
      <c r="G2389" s="313" t="s">
        <v>1265</v>
      </c>
      <c r="H2389" s="113" t="s">
        <v>1266</v>
      </c>
      <c r="I2389" s="129">
        <v>800</v>
      </c>
      <c r="J2389" s="129">
        <v>44484</v>
      </c>
      <c r="K2389" s="201">
        <f t="shared" si="211"/>
        <v>35587200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hidden="1" customHeight="1">
      <c r="A2390" s="304" t="str">
        <f>IF(B2390&lt;&gt;"",IF(AND(B2390&gt;=_TM1,B2390&lt;=_TM2,OR(TH!L2390="1111",TH!M2390="1111")),TH!D2390,""),"")</f>
        <v/>
      </c>
      <c r="B2390" s="11">
        <f t="shared" si="208"/>
        <v>8</v>
      </c>
      <c r="C2390" s="111">
        <f t="shared" si="209"/>
        <v>42613</v>
      </c>
      <c r="D2390" s="12" t="s">
        <v>1522</v>
      </c>
      <c r="E2390" s="264">
        <v>42613</v>
      </c>
      <c r="F2390" s="110" t="s">
        <v>1287</v>
      </c>
      <c r="G2390" s="313" t="s">
        <v>1265</v>
      </c>
      <c r="H2390" s="113" t="s">
        <v>1266</v>
      </c>
      <c r="I2390" s="129">
        <v>183</v>
      </c>
      <c r="J2390" s="129">
        <v>31755</v>
      </c>
      <c r="K2390" s="201">
        <f t="shared" si="211"/>
        <v>5811165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hidden="1" customHeight="1">
      <c r="A2391" s="304" t="str">
        <f>IF(B2391&lt;&gt;"",IF(AND(B2391&gt;=_TM1,B2391&lt;=_TM2,OR(TH!L2391="1111",TH!M2391="1111")),TH!D2391,""),"")</f>
        <v/>
      </c>
      <c r="B2391" s="11">
        <f t="shared" si="208"/>
        <v>8</v>
      </c>
      <c r="C2391" s="111">
        <f t="shared" si="209"/>
        <v>42613</v>
      </c>
      <c r="D2391" s="12" t="s">
        <v>1522</v>
      </c>
      <c r="E2391" s="265">
        <v>42613</v>
      </c>
      <c r="F2391" s="110" t="s">
        <v>1288</v>
      </c>
      <c r="G2391" s="313" t="s">
        <v>1265</v>
      </c>
      <c r="H2391" s="113" t="s">
        <v>1266</v>
      </c>
      <c r="I2391" s="129">
        <v>154</v>
      </c>
      <c r="J2391" s="129">
        <v>13797</v>
      </c>
      <c r="K2391" s="201">
        <f t="shared" si="211"/>
        <v>2124738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hidden="1" customHeight="1">
      <c r="A2392" s="304" t="str">
        <f>IF(B2392&lt;&gt;"",IF(AND(B2392&gt;=_TM1,B2392&lt;=_TM2,OR(TH!L2392="1111",TH!M2392="1111")),TH!D2392,""),"")</f>
        <v/>
      </c>
      <c r="B2392" s="11">
        <f t="shared" si="208"/>
        <v>8</v>
      </c>
      <c r="C2392" s="111">
        <f t="shared" si="209"/>
        <v>42613</v>
      </c>
      <c r="D2392" s="12" t="s">
        <v>1522</v>
      </c>
      <c r="E2392" s="265">
        <v>42613</v>
      </c>
      <c r="F2392" s="110" t="s">
        <v>1289</v>
      </c>
      <c r="G2392" s="313" t="s">
        <v>1265</v>
      </c>
      <c r="H2392" s="113" t="s">
        <v>1266</v>
      </c>
      <c r="I2392" s="129">
        <v>125</v>
      </c>
      <c r="J2392" s="129">
        <v>28476</v>
      </c>
      <c r="K2392" s="201">
        <f t="shared" si="211"/>
        <v>3559500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hidden="1" customHeight="1">
      <c r="A2393" s="304" t="str">
        <f>IF(B2393&lt;&gt;"",IF(AND(B2393&gt;=_TM1,B2393&lt;=_TM2,OR(TH!L2393="1111",TH!M2393="1111")),TH!D2393,""),"")</f>
        <v/>
      </c>
      <c r="B2393" s="11">
        <f t="shared" si="208"/>
        <v>8</v>
      </c>
      <c r="C2393" s="111">
        <f t="shared" si="209"/>
        <v>42613</v>
      </c>
      <c r="D2393" s="12" t="s">
        <v>1523</v>
      </c>
      <c r="E2393" s="265">
        <v>42613</v>
      </c>
      <c r="F2393" s="110" t="s">
        <v>1290</v>
      </c>
      <c r="G2393" s="313" t="s">
        <v>1265</v>
      </c>
      <c r="H2393" s="113" t="s">
        <v>1266</v>
      </c>
      <c r="I2393" s="129">
        <v>123</v>
      </c>
      <c r="J2393" s="129">
        <v>25146</v>
      </c>
      <c r="K2393" s="201">
        <f t="shared" si="211"/>
        <v>3092958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hidden="1" customHeight="1">
      <c r="A2394" s="304" t="str">
        <f>IF(B2394&lt;&gt;"",IF(AND(B2394&gt;=_TM1,B2394&lt;=_TM2,OR(TH!L2394="1111",TH!M2394="1111")),TH!D2394,""),"")</f>
        <v/>
      </c>
      <c r="B2394" s="11">
        <f t="shared" si="208"/>
        <v>8</v>
      </c>
      <c r="C2394" s="111">
        <f t="shared" si="209"/>
        <v>42613</v>
      </c>
      <c r="D2394" s="12" t="s">
        <v>1523</v>
      </c>
      <c r="E2394" s="265">
        <v>42613</v>
      </c>
      <c r="F2394" s="110" t="s">
        <v>1291</v>
      </c>
      <c r="G2394" s="313" t="s">
        <v>1265</v>
      </c>
      <c r="H2394" s="113" t="s">
        <v>1266</v>
      </c>
      <c r="I2394" s="129">
        <v>251</v>
      </c>
      <c r="J2394" s="129">
        <v>27729</v>
      </c>
      <c r="K2394" s="201">
        <f t="shared" si="211"/>
        <v>6959979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hidden="1" customHeight="1">
      <c r="A2395" s="304" t="str">
        <f>IF(B2395&lt;&gt;"",IF(AND(B2395&gt;=_TM1,B2395&lt;=_TM2,OR(TH!L2395="1111",TH!M2395="1111")),TH!D2395,""),"")</f>
        <v/>
      </c>
      <c r="B2395" s="11">
        <f t="shared" si="208"/>
        <v>8</v>
      </c>
      <c r="C2395" s="111">
        <f t="shared" si="209"/>
        <v>42613</v>
      </c>
      <c r="D2395" s="12" t="s">
        <v>1523</v>
      </c>
      <c r="E2395" s="265">
        <v>42613</v>
      </c>
      <c r="F2395" s="110" t="s">
        <v>1292</v>
      </c>
      <c r="G2395" s="313" t="s">
        <v>1265</v>
      </c>
      <c r="H2395" s="113" t="s">
        <v>1266</v>
      </c>
      <c r="I2395" s="129">
        <v>249</v>
      </c>
      <c r="J2395" s="129">
        <v>22745</v>
      </c>
      <c r="K2395" s="201">
        <f t="shared" si="211"/>
        <v>5663505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hidden="1" customHeight="1">
      <c r="A2396" s="304" t="str">
        <f>IF(B2396&lt;&gt;"",IF(AND(B2396&gt;=_TM1,B2396&lt;=_TM2,OR(TH!L2396="1111",TH!M2396="1111")),TH!D2396,""),"")</f>
        <v/>
      </c>
      <c r="B2396" s="11">
        <f t="shared" ref="B2396:B2459" si="212">IF(C2396&lt;&gt;"",MONTH(C2396),"")</f>
        <v>8</v>
      </c>
      <c r="C2396" s="111">
        <f t="shared" ref="C2396:C2459" si="213">E2396</f>
        <v>42613</v>
      </c>
      <c r="D2396" s="12" t="s">
        <v>1523</v>
      </c>
      <c r="E2396" s="265">
        <v>42613</v>
      </c>
      <c r="F2396" s="110" t="s">
        <v>1293</v>
      </c>
      <c r="G2396" s="313" t="s">
        <v>1265</v>
      </c>
      <c r="H2396" s="113" t="s">
        <v>1266</v>
      </c>
      <c r="I2396" s="129">
        <v>139</v>
      </c>
      <c r="J2396" s="129">
        <v>8874</v>
      </c>
      <c r="K2396" s="201">
        <f t="shared" si="211"/>
        <v>1233486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hidden="1" customHeight="1">
      <c r="A2397" s="304" t="str">
        <f>IF(B2397&lt;&gt;"",IF(AND(B2397&gt;=_TM1,B2397&lt;=_TM2,OR(TH!L2397="1111",TH!M2397="1111")),TH!D2397,""),"")</f>
        <v/>
      </c>
      <c r="B2397" s="11">
        <f t="shared" si="212"/>
        <v>8</v>
      </c>
      <c r="C2397" s="111">
        <f t="shared" si="213"/>
        <v>42613</v>
      </c>
      <c r="D2397" s="12" t="s">
        <v>1523</v>
      </c>
      <c r="E2397" s="265">
        <v>42613</v>
      </c>
      <c r="F2397" s="110" t="s">
        <v>1294</v>
      </c>
      <c r="G2397" s="313" t="s">
        <v>1265</v>
      </c>
      <c r="H2397" s="113" t="s">
        <v>1266</v>
      </c>
      <c r="I2397" s="129">
        <v>259</v>
      </c>
      <c r="J2397" s="129">
        <v>8478</v>
      </c>
      <c r="K2397" s="201">
        <f t="shared" si="211"/>
        <v>2195802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hidden="1" customHeight="1">
      <c r="A2398" s="304" t="str">
        <f>IF(B2398&lt;&gt;"",IF(AND(B2398&gt;=_TM1,B2398&lt;=_TM2,OR(TH!L2398="1111",TH!M2398="1111")),TH!D2398,""),"")</f>
        <v/>
      </c>
      <c r="B2398" s="11">
        <f t="shared" si="212"/>
        <v>8</v>
      </c>
      <c r="C2398" s="111">
        <f t="shared" si="213"/>
        <v>42613</v>
      </c>
      <c r="D2398" s="12" t="s">
        <v>1523</v>
      </c>
      <c r="E2398" s="265">
        <v>42613</v>
      </c>
      <c r="F2398" s="110" t="s">
        <v>1295</v>
      </c>
      <c r="G2398" s="313" t="s">
        <v>1265</v>
      </c>
      <c r="H2398" s="113" t="s">
        <v>1266</v>
      </c>
      <c r="I2398" s="129">
        <v>123</v>
      </c>
      <c r="J2398" s="129">
        <v>13960</v>
      </c>
      <c r="K2398" s="201">
        <f t="shared" si="211"/>
        <v>1717080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hidden="1" customHeight="1">
      <c r="A2399" s="304" t="str">
        <f>IF(B2399&lt;&gt;"",IF(AND(B2399&gt;=_TM1,B2399&lt;=_TM2,OR(TH!L2399="1111",TH!M2399="1111")),TH!D2399,""),"")</f>
        <v/>
      </c>
      <c r="B2399" s="11">
        <f t="shared" si="212"/>
        <v>8</v>
      </c>
      <c r="C2399" s="111">
        <f t="shared" si="213"/>
        <v>42613</v>
      </c>
      <c r="D2399" s="12" t="s">
        <v>1523</v>
      </c>
      <c r="E2399" s="265">
        <v>42613</v>
      </c>
      <c r="F2399" s="110" t="s">
        <v>1296</v>
      </c>
      <c r="G2399" s="313" t="s">
        <v>1265</v>
      </c>
      <c r="H2399" s="113" t="s">
        <v>1266</v>
      </c>
      <c r="I2399" s="129">
        <v>140</v>
      </c>
      <c r="J2399" s="129">
        <v>21942</v>
      </c>
      <c r="K2399" s="201">
        <f t="shared" si="211"/>
        <v>3071880</v>
      </c>
      <c r="L2399" s="202" t="s">
        <v>726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  <c r="AA2399" s="198" t="str">
        <f>IF(VLOOKUP(F2399,NXT!$B$12:$B$973,1,0)=F2399,"","x")</f>
        <v/>
      </c>
    </row>
    <row r="2400" spans="1:27" ht="15.75" hidden="1" customHeight="1">
      <c r="A2400" s="304" t="str">
        <f>IF(B2400&lt;&gt;"",IF(AND(B2400&gt;=_TM1,B2400&lt;=_TM2,OR(TH!L2400="1111",TH!M2400="1111")),TH!D2400,""),"")</f>
        <v/>
      </c>
      <c r="B2400" s="11">
        <f t="shared" si="212"/>
        <v>8</v>
      </c>
      <c r="C2400" s="111">
        <f t="shared" si="213"/>
        <v>42613</v>
      </c>
      <c r="D2400" s="12" t="s">
        <v>1523</v>
      </c>
      <c r="E2400" s="265">
        <v>42613</v>
      </c>
      <c r="F2400" s="110" t="s">
        <v>314</v>
      </c>
      <c r="G2400" s="313" t="s">
        <v>1265</v>
      </c>
      <c r="H2400" s="113" t="s">
        <v>1266</v>
      </c>
      <c r="I2400" s="129"/>
      <c r="J2400" s="129"/>
      <c r="K2400" s="201">
        <v>12913379</v>
      </c>
      <c r="L2400" s="114" t="s">
        <v>9</v>
      </c>
      <c r="M2400" s="202" t="s">
        <v>8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/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>
        <v>3</v>
      </c>
    </row>
    <row r="2401" spans="1:27" ht="15.75" hidden="1" customHeight="1">
      <c r="A2401" s="304" t="str">
        <f>IF(B2401&lt;&gt;"",IF(AND(B2401&gt;=_TM1,B2401&lt;=_TM2,OR(TH!L2401="1111",TH!M2401="1111")),TH!D2401,""),"")</f>
        <v>C27</v>
      </c>
      <c r="B2401" s="11">
        <f t="shared" si="212"/>
        <v>9</v>
      </c>
      <c r="C2401" s="111">
        <f t="shared" si="213"/>
        <v>42614</v>
      </c>
      <c r="D2401" s="111" t="s">
        <v>2159</v>
      </c>
      <c r="E2401" s="265">
        <v>42614</v>
      </c>
      <c r="F2401" s="112" t="s">
        <v>707</v>
      </c>
      <c r="G2401" s="310" t="s">
        <v>705</v>
      </c>
      <c r="H2401" s="113" t="s">
        <v>706</v>
      </c>
      <c r="I2401" s="129"/>
      <c r="J2401" s="129"/>
      <c r="K2401" s="201">
        <v>6100000</v>
      </c>
      <c r="L2401" s="14" t="s">
        <v>24</v>
      </c>
      <c r="M2401" s="114" t="s">
        <v>45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>x</v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hidden="1" customHeight="1">
      <c r="A2402" s="304" t="str">
        <f>IF(B2402&lt;&gt;"",IF(AND(B2402&gt;=_TM1,B2402&lt;=_TM2,OR(TH!L2402="1111",TH!M2402="1111")),TH!D2402,""),"")</f>
        <v/>
      </c>
      <c r="B2402" s="11">
        <f t="shared" si="212"/>
        <v>9</v>
      </c>
      <c r="C2402" s="111">
        <f t="shared" si="213"/>
        <v>42614</v>
      </c>
      <c r="D2402" s="111" t="s">
        <v>711</v>
      </c>
      <c r="E2402" s="265">
        <v>42614</v>
      </c>
      <c r="F2402" s="110" t="s">
        <v>713</v>
      </c>
      <c r="G2402" s="310" t="s">
        <v>705</v>
      </c>
      <c r="H2402" s="113" t="s">
        <v>306</v>
      </c>
      <c r="I2402" s="129"/>
      <c r="J2402" s="129"/>
      <c r="K2402" s="201">
        <v>6050994</v>
      </c>
      <c r="L2402" s="14" t="s">
        <v>8</v>
      </c>
      <c r="M2402" s="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/>
    </row>
    <row r="2403" spans="1:27" ht="15.75" hidden="1" customHeight="1">
      <c r="A2403" s="304" t="str">
        <f>IF(B2403&lt;&gt;"",IF(AND(B2403&gt;=_TM1,B2403&lt;=_TM2,OR(TH!L2403="1111",TH!M2403="1111")),TH!D2403,""),"")</f>
        <v/>
      </c>
      <c r="B2403" s="11">
        <f t="shared" si="212"/>
        <v>9</v>
      </c>
      <c r="C2403" s="111">
        <f t="shared" si="213"/>
        <v>42614</v>
      </c>
      <c r="D2403" s="111" t="s">
        <v>711</v>
      </c>
      <c r="E2403" s="265">
        <v>42614</v>
      </c>
      <c r="F2403" s="110" t="s">
        <v>1215</v>
      </c>
      <c r="G2403" s="310" t="s">
        <v>705</v>
      </c>
      <c r="H2403" s="4"/>
      <c r="I2403" s="129"/>
      <c r="J2403" s="129"/>
      <c r="K2403" s="201">
        <v>20000</v>
      </c>
      <c r="L2403" s="14" t="s">
        <v>81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hidden="1" customHeight="1">
      <c r="A2404" s="304" t="str">
        <f>IF(B2404&lt;&gt;"",IF(AND(B2404&gt;=_TM1,B2404&lt;=_TM2,OR(TH!L2404="1111",TH!M2404="1111")),TH!D2404,""),"")</f>
        <v/>
      </c>
      <c r="B2404" s="11">
        <f t="shared" si="212"/>
        <v>9</v>
      </c>
      <c r="C2404" s="111">
        <f t="shared" si="213"/>
        <v>42614</v>
      </c>
      <c r="D2404" s="111" t="s">
        <v>711</v>
      </c>
      <c r="E2404" s="265">
        <v>42614</v>
      </c>
      <c r="F2404" s="110" t="s">
        <v>1216</v>
      </c>
      <c r="G2404" s="310" t="s">
        <v>705</v>
      </c>
      <c r="H2404" s="4"/>
      <c r="I2404" s="129"/>
      <c r="J2404" s="129"/>
      <c r="K2404" s="201">
        <v>2000</v>
      </c>
      <c r="L2404" s="114" t="s">
        <v>9</v>
      </c>
      <c r="M2404" s="114" t="s">
        <v>24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/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</row>
    <row r="2405" spans="1:27" ht="15.75" hidden="1" customHeight="1">
      <c r="A2405" s="304" t="str">
        <f>IF(B2405&lt;&gt;"",IF(AND(B2405&gt;=_TM1,B2405&lt;=_TM2,OR(TH!L2405="1111",TH!M2405="1111")),TH!D2405,""),"")</f>
        <v>C28</v>
      </c>
      <c r="B2405" s="11">
        <f t="shared" si="212"/>
        <v>9</v>
      </c>
      <c r="C2405" s="111">
        <f t="shared" si="213"/>
        <v>42614</v>
      </c>
      <c r="D2405" s="111" t="s">
        <v>2160</v>
      </c>
      <c r="E2405" s="111">
        <v>42614</v>
      </c>
      <c r="F2405" s="112" t="s">
        <v>2007</v>
      </c>
      <c r="G2405" s="310" t="s">
        <v>1574</v>
      </c>
      <c r="H2405" s="113" t="s">
        <v>467</v>
      </c>
      <c r="I2405" s="129"/>
      <c r="J2405" s="129"/>
      <c r="K2405" s="201">
        <f>172727+40060</f>
        <v>212787</v>
      </c>
      <c r="L2405" s="114" t="s">
        <v>81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hidden="1" customHeight="1">
      <c r="A2406" s="304" t="str">
        <f>IF(B2406&lt;&gt;"",IF(AND(B2406&gt;=_TM1,B2406&lt;=_TM2,OR(TH!L2406="1111",TH!M2406="1111")),TH!D2406,""),"")</f>
        <v>C28</v>
      </c>
      <c r="B2406" s="11">
        <f t="shared" si="212"/>
        <v>9</v>
      </c>
      <c r="C2406" s="111">
        <f t="shared" si="213"/>
        <v>42614</v>
      </c>
      <c r="D2406" s="111" t="s">
        <v>2160</v>
      </c>
      <c r="E2406" s="111">
        <v>42614</v>
      </c>
      <c r="F2406" s="112" t="s">
        <v>969</v>
      </c>
      <c r="G2406" s="310" t="s">
        <v>1574</v>
      </c>
      <c r="H2406" s="113" t="s">
        <v>467</v>
      </c>
      <c r="I2406" s="132"/>
      <c r="J2406" s="132"/>
      <c r="K2406" s="201">
        <f>17273+4006</f>
        <v>21279</v>
      </c>
      <c r="L2406" s="14" t="s">
        <v>9</v>
      </c>
      <c r="M2406" s="114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hidden="1" customHeight="1">
      <c r="A2407" s="304" t="str">
        <f>IF(B2407&lt;&gt;"",IF(AND(B2407&gt;=_TM1,B2407&lt;=_TM2,OR(TH!L2407="1111",TH!M2407="1111")),TH!D2407,""),"")</f>
        <v>C29</v>
      </c>
      <c r="B2407" s="11">
        <f t="shared" si="212"/>
        <v>9</v>
      </c>
      <c r="C2407" s="111">
        <f t="shared" si="213"/>
        <v>42618</v>
      </c>
      <c r="D2407" s="111" t="s">
        <v>2161</v>
      </c>
      <c r="E2407" s="111">
        <v>42618</v>
      </c>
      <c r="F2407" s="112" t="s">
        <v>1584</v>
      </c>
      <c r="G2407" s="310" t="s">
        <v>1590</v>
      </c>
      <c r="H2407" s="113" t="s">
        <v>464</v>
      </c>
      <c r="I2407" s="129"/>
      <c r="J2407" s="129"/>
      <c r="K2407" s="13">
        <f>170851+304109+343289</f>
        <v>818249</v>
      </c>
      <c r="L2407" s="114" t="s">
        <v>239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hidden="1" customHeight="1">
      <c r="A2408" s="304" t="str">
        <f>IF(B2408&lt;&gt;"",IF(AND(B2408&gt;=_TM1,B2408&lt;=_TM2,OR(TH!L2408="1111",TH!M2408="1111")),TH!D2408,""),"")</f>
        <v>C29</v>
      </c>
      <c r="B2408" s="11">
        <f t="shared" si="212"/>
        <v>9</v>
      </c>
      <c r="C2408" s="111">
        <f t="shared" si="213"/>
        <v>42618</v>
      </c>
      <c r="D2408" s="111" t="s">
        <v>2161</v>
      </c>
      <c r="E2408" s="111">
        <v>42618</v>
      </c>
      <c r="F2408" s="112" t="s">
        <v>1580</v>
      </c>
      <c r="G2408" s="310" t="s">
        <v>1590</v>
      </c>
      <c r="H2408" s="113" t="s">
        <v>464</v>
      </c>
      <c r="I2408" s="129"/>
      <c r="J2408" s="129"/>
      <c r="K2408" s="13">
        <f>17085+30411+34329</f>
        <v>81825</v>
      </c>
      <c r="L2408" s="14" t="s">
        <v>9</v>
      </c>
      <c r="M2408" s="202" t="s">
        <v>45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>x</v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/>
    </row>
    <row r="2409" spans="1:27" ht="15.75" hidden="1" customHeight="1">
      <c r="A2409" s="304" t="str">
        <f>IF(B2409&lt;&gt;"",IF(AND(B2409&gt;=_TM1,B2409&lt;=_TM2,OR(TH!L2409="1111",TH!M2409="1111")),TH!D2409,""),"")</f>
        <v/>
      </c>
      <c r="B2409" s="11">
        <f t="shared" si="212"/>
        <v>9</v>
      </c>
      <c r="C2409" s="111">
        <f t="shared" si="213"/>
        <v>42618</v>
      </c>
      <c r="D2409" s="12" t="s">
        <v>1524</v>
      </c>
      <c r="E2409" s="265">
        <v>42618</v>
      </c>
      <c r="F2409" s="110" t="s">
        <v>1665</v>
      </c>
      <c r="G2409" s="313" t="s">
        <v>1666</v>
      </c>
      <c r="H2409" s="113" t="s">
        <v>306</v>
      </c>
      <c r="I2409" s="129">
        <v>30</v>
      </c>
      <c r="J2409" s="129">
        <v>36223</v>
      </c>
      <c r="K2409" s="201">
        <f>ROUND(I2409*J2409,0)</f>
        <v>1086690</v>
      </c>
      <c r="L2409" s="202" t="s">
        <v>726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 t="str">
        <f>IF(VLOOKUP(F2409,NXT!$B$12:$B$973,1,0)=F2409,"","x")</f>
        <v/>
      </c>
    </row>
    <row r="2410" spans="1:27" ht="15.75" hidden="1" customHeight="1">
      <c r="A2410" s="304" t="str">
        <f>IF(B2410&lt;&gt;"",IF(AND(B2410&gt;=_TM1,B2410&lt;=_TM2,OR(TH!L2410="1111",TH!M2410="1111")),TH!D2410,""),"")</f>
        <v/>
      </c>
      <c r="B2410" s="11">
        <f t="shared" si="212"/>
        <v>9</v>
      </c>
      <c r="C2410" s="111">
        <f t="shared" si="213"/>
        <v>42618</v>
      </c>
      <c r="D2410" s="12" t="s">
        <v>1524</v>
      </c>
      <c r="E2410" s="265">
        <v>42618</v>
      </c>
      <c r="F2410" s="110" t="s">
        <v>314</v>
      </c>
      <c r="G2410" s="313" t="s">
        <v>1666</v>
      </c>
      <c r="H2410" s="113" t="s">
        <v>306</v>
      </c>
      <c r="I2410" s="129"/>
      <c r="J2410" s="129"/>
      <c r="K2410" s="201">
        <v>108669</v>
      </c>
      <c r="L2410" s="114" t="s">
        <v>9</v>
      </c>
      <c r="M2410" s="202" t="s">
        <v>8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/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>
        <v>3</v>
      </c>
      <c r="AA2410" s="198"/>
    </row>
    <row r="2411" spans="1:27" ht="15.75" hidden="1" customHeight="1">
      <c r="A2411" s="304" t="str">
        <f>IF(B2411&lt;&gt;"",IF(AND(B2411&gt;=_TM1,B2411&lt;=_TM2,OR(TH!L2411="1111",TH!M2411="1111")),TH!D2411,""),"")</f>
        <v>C30</v>
      </c>
      <c r="B2411" s="11">
        <f t="shared" si="212"/>
        <v>9</v>
      </c>
      <c r="C2411" s="111">
        <f t="shared" si="213"/>
        <v>42619</v>
      </c>
      <c r="D2411" s="111" t="s">
        <v>2162</v>
      </c>
      <c r="E2411" s="265">
        <v>42619</v>
      </c>
      <c r="F2411" s="112" t="s">
        <v>707</v>
      </c>
      <c r="G2411" s="310" t="s">
        <v>705</v>
      </c>
      <c r="H2411" s="113" t="s">
        <v>706</v>
      </c>
      <c r="I2411" s="129"/>
      <c r="J2411" s="129"/>
      <c r="K2411" s="201">
        <v>2600000</v>
      </c>
      <c r="L2411" s="14" t="s">
        <v>24</v>
      </c>
      <c r="M2411" s="114" t="s">
        <v>45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>x</v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hidden="1" customHeight="1">
      <c r="A2412" s="304" t="str">
        <f>IF(B2412&lt;&gt;"",IF(AND(B2412&gt;=_TM1,B2412&lt;=_TM2,OR(TH!L2412="1111",TH!M2412="1111")),TH!D2412,""),"")</f>
        <v/>
      </c>
      <c r="B2412" s="11">
        <f t="shared" si="212"/>
        <v>9</v>
      </c>
      <c r="C2412" s="111">
        <f t="shared" si="213"/>
        <v>42619</v>
      </c>
      <c r="D2412" s="111" t="s">
        <v>711</v>
      </c>
      <c r="E2412" s="265">
        <v>42619</v>
      </c>
      <c r="F2412" s="110" t="s">
        <v>713</v>
      </c>
      <c r="G2412" s="310" t="s">
        <v>705</v>
      </c>
      <c r="H2412" s="113" t="s">
        <v>306</v>
      </c>
      <c r="I2412" s="129"/>
      <c r="J2412" s="129"/>
      <c r="K2412" s="201">
        <v>2584045</v>
      </c>
      <c r="L2412" s="14" t="s">
        <v>8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/>
    </row>
    <row r="2413" spans="1:27" ht="15.75" hidden="1" customHeight="1">
      <c r="A2413" s="304" t="str">
        <f>IF(B2413&lt;&gt;"",IF(AND(B2413&gt;=_TM1,B2413&lt;=_TM2,OR(TH!L2413="1111",TH!M2413="1111")),TH!D2413,""),"")</f>
        <v/>
      </c>
      <c r="B2413" s="11">
        <f t="shared" si="212"/>
        <v>9</v>
      </c>
      <c r="C2413" s="111">
        <f t="shared" si="213"/>
        <v>42619</v>
      </c>
      <c r="D2413" s="111" t="s">
        <v>711</v>
      </c>
      <c r="E2413" s="265">
        <v>42619</v>
      </c>
      <c r="F2413" s="110" t="s">
        <v>761</v>
      </c>
      <c r="G2413" s="310" t="s">
        <v>705</v>
      </c>
      <c r="H2413" s="113"/>
      <c r="I2413" s="129"/>
      <c r="J2413" s="129"/>
      <c r="K2413" s="201">
        <v>20000</v>
      </c>
      <c r="L2413" s="14" t="s">
        <v>81</v>
      </c>
      <c r="M2413" s="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hidden="1" customHeight="1">
      <c r="A2414" s="304" t="str">
        <f>IF(B2414&lt;&gt;"",IF(AND(B2414&gt;=_TM1,B2414&lt;=_TM2,OR(TH!L2414="1111",TH!M2414="1111")),TH!D2414,""),"")</f>
        <v/>
      </c>
      <c r="B2414" s="11">
        <f t="shared" si="212"/>
        <v>9</v>
      </c>
      <c r="C2414" s="111">
        <f t="shared" si="213"/>
        <v>42619</v>
      </c>
      <c r="D2414" s="111" t="s">
        <v>711</v>
      </c>
      <c r="E2414" s="265">
        <v>42619</v>
      </c>
      <c r="F2414" s="110" t="s">
        <v>967</v>
      </c>
      <c r="G2414" s="310" t="s">
        <v>705</v>
      </c>
      <c r="H2414" s="113"/>
      <c r="I2414" s="129"/>
      <c r="J2414" s="129"/>
      <c r="K2414" s="201">
        <v>2000</v>
      </c>
      <c r="L2414" s="114" t="s">
        <v>9</v>
      </c>
      <c r="M2414" s="114" t="s">
        <v>24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>
        <v>3</v>
      </c>
    </row>
    <row r="2415" spans="1:27" ht="15.75" hidden="1" customHeight="1">
      <c r="A2415" s="304" t="str">
        <f>IF(B2415&lt;&gt;"",IF(AND(B2415&gt;=_TM1,B2415&lt;=_TM2,OR(TH!L2415="1111",TH!M2415="1111")),TH!D2415,""),"")</f>
        <v/>
      </c>
      <c r="B2415" s="11">
        <f t="shared" si="212"/>
        <v>9</v>
      </c>
      <c r="C2415" s="111">
        <f t="shared" si="213"/>
        <v>42619</v>
      </c>
      <c r="D2415" s="111" t="s">
        <v>711</v>
      </c>
      <c r="E2415" s="265">
        <v>42619</v>
      </c>
      <c r="F2415" s="110" t="s">
        <v>708</v>
      </c>
      <c r="G2415" s="310" t="s">
        <v>2077</v>
      </c>
      <c r="H2415" s="317" t="s">
        <v>508</v>
      </c>
      <c r="I2415" s="129"/>
      <c r="J2415" s="129"/>
      <c r="K2415" s="201">
        <v>7500000</v>
      </c>
      <c r="L2415" s="14" t="s">
        <v>24</v>
      </c>
      <c r="M2415" s="14" t="s">
        <v>238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/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hidden="1" customHeight="1">
      <c r="A2416" s="304" t="str">
        <f>IF(B2416&lt;&gt;"",IF(AND(B2416&gt;=_TM1,B2416&lt;=_TM2,OR(TH!L2416="1111",TH!M2416="1111")),TH!D2416,""),"")</f>
        <v>T24</v>
      </c>
      <c r="B2416" s="11">
        <f t="shared" si="212"/>
        <v>9</v>
      </c>
      <c r="C2416" s="111">
        <f t="shared" si="213"/>
        <v>42619</v>
      </c>
      <c r="D2416" s="111" t="s">
        <v>2146</v>
      </c>
      <c r="E2416" s="265">
        <v>42619</v>
      </c>
      <c r="F2416" s="110" t="s">
        <v>1219</v>
      </c>
      <c r="G2416" s="310" t="s">
        <v>2077</v>
      </c>
      <c r="H2416" s="4" t="s">
        <v>706</v>
      </c>
      <c r="I2416" s="129"/>
      <c r="J2416" s="129"/>
      <c r="K2416" s="201">
        <v>7500000</v>
      </c>
      <c r="L2416" s="14" t="s">
        <v>45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>x</v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/>
    </row>
    <row r="2417" spans="1:29" ht="15.75" hidden="1" customHeight="1">
      <c r="A2417" s="304" t="str">
        <f>IF(B2417&lt;&gt;"",IF(AND(B2417&gt;=_TM1,B2417&lt;=_TM2,OR(TH!L2417="1111",TH!M2417="1111")),TH!D2417,""),"")</f>
        <v/>
      </c>
      <c r="B2417" s="11">
        <f t="shared" si="212"/>
        <v>9</v>
      </c>
      <c r="C2417" s="111">
        <f t="shared" si="213"/>
        <v>42619</v>
      </c>
      <c r="D2417" s="111" t="s">
        <v>711</v>
      </c>
      <c r="E2417" s="265">
        <v>42619</v>
      </c>
      <c r="F2417" s="110" t="s">
        <v>1654</v>
      </c>
      <c r="G2417" s="310" t="s">
        <v>2077</v>
      </c>
      <c r="H2417" s="113"/>
      <c r="I2417" s="129"/>
      <c r="J2417" s="129"/>
      <c r="K2417" s="201">
        <v>15000</v>
      </c>
      <c r="L2417" s="14" t="s">
        <v>81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hidden="1" customHeight="1">
      <c r="A2418" s="304" t="str">
        <f>IF(B2418&lt;&gt;"",IF(AND(B2418&gt;=_TM1,B2418&lt;=_TM2,OR(TH!L2418="1111",TH!M2418="1111")),TH!D2418,""),"")</f>
        <v/>
      </c>
      <c r="B2418" s="11">
        <f t="shared" si="212"/>
        <v>9</v>
      </c>
      <c r="C2418" s="111">
        <f t="shared" si="213"/>
        <v>42619</v>
      </c>
      <c r="D2418" s="111" t="s">
        <v>711</v>
      </c>
      <c r="E2418" s="265">
        <v>42619</v>
      </c>
      <c r="F2418" s="110" t="s">
        <v>1655</v>
      </c>
      <c r="G2418" s="310" t="s">
        <v>2077</v>
      </c>
      <c r="H2418" s="113"/>
      <c r="I2418" s="129"/>
      <c r="J2418" s="129"/>
      <c r="K2418" s="201">
        <v>1500</v>
      </c>
      <c r="L2418" s="398" t="s">
        <v>9</v>
      </c>
      <c r="M2418" s="14" t="s">
        <v>24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</row>
    <row r="2419" spans="1:29" ht="15.75" hidden="1" customHeight="1">
      <c r="A2419" s="304" t="str">
        <f>IF(B2419&lt;&gt;"",IF(AND(B2419&gt;=_TM1,B2419&lt;=_TM2,OR(TH!L2419="1111",TH!M2419="1111")),TH!D2419,""),"")</f>
        <v/>
      </c>
      <c r="B2419" s="11">
        <f t="shared" si="212"/>
        <v>9</v>
      </c>
      <c r="C2419" s="111">
        <f t="shared" si="213"/>
        <v>42619</v>
      </c>
      <c r="D2419" s="12" t="s">
        <v>1525</v>
      </c>
      <c r="E2419" s="265">
        <v>42619</v>
      </c>
      <c r="F2419" s="110" t="s">
        <v>1657</v>
      </c>
      <c r="G2419" s="313" t="s">
        <v>1656</v>
      </c>
      <c r="H2419" s="113" t="s">
        <v>306</v>
      </c>
      <c r="I2419" s="129">
        <v>167</v>
      </c>
      <c r="J2419" s="129">
        <v>12632</v>
      </c>
      <c r="K2419" s="201">
        <f t="shared" ref="K2419:K2427" si="214">ROUND(I2419*J2419,0)</f>
        <v>2109544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hidden="1" customHeight="1">
      <c r="A2420" s="304" t="str">
        <f>IF(B2420&lt;&gt;"",IF(AND(B2420&gt;=_TM1,B2420&lt;=_TM2,OR(TH!L2420="1111",TH!M2420="1111")),TH!D2420,""),"")</f>
        <v/>
      </c>
      <c r="B2420" s="11">
        <f t="shared" si="212"/>
        <v>9</v>
      </c>
      <c r="C2420" s="111">
        <f t="shared" si="213"/>
        <v>42619</v>
      </c>
      <c r="D2420" s="12" t="s">
        <v>1525</v>
      </c>
      <c r="E2420" s="265">
        <v>42619</v>
      </c>
      <c r="F2420" s="110" t="s">
        <v>1658</v>
      </c>
      <c r="G2420" s="313" t="s">
        <v>1656</v>
      </c>
      <c r="H2420" s="113" t="s">
        <v>306</v>
      </c>
      <c r="I2420" s="129">
        <v>125</v>
      </c>
      <c r="J2420" s="129">
        <v>12798</v>
      </c>
      <c r="K2420" s="201">
        <f t="shared" si="214"/>
        <v>1599750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hidden="1" customHeight="1">
      <c r="A2421" s="304" t="str">
        <f>IF(B2421&lt;&gt;"",IF(AND(B2421&gt;=_TM1,B2421&lt;=_TM2,OR(TH!L2421="1111",TH!M2421="1111")),TH!D2421,""),"")</f>
        <v/>
      </c>
      <c r="B2421" s="11">
        <f t="shared" si="212"/>
        <v>9</v>
      </c>
      <c r="C2421" s="111">
        <f t="shared" si="213"/>
        <v>42619</v>
      </c>
      <c r="D2421" s="12" t="s">
        <v>1525</v>
      </c>
      <c r="E2421" s="265">
        <v>42619</v>
      </c>
      <c r="F2421" s="110" t="s">
        <v>1659</v>
      </c>
      <c r="G2421" s="313" t="s">
        <v>1656</v>
      </c>
      <c r="H2421" s="113" t="s">
        <v>306</v>
      </c>
      <c r="I2421" s="129">
        <v>50</v>
      </c>
      <c r="J2421" s="129">
        <v>29344</v>
      </c>
      <c r="K2421" s="201">
        <f t="shared" si="214"/>
        <v>1467200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hidden="1" customHeight="1">
      <c r="A2422" s="304" t="str">
        <f>IF(B2422&lt;&gt;"",IF(AND(B2422&gt;=_TM1,B2422&lt;=_TM2,OR(TH!L2422="1111",TH!M2422="1111")),TH!D2422,""),"")</f>
        <v/>
      </c>
      <c r="B2422" s="11">
        <f t="shared" si="212"/>
        <v>9</v>
      </c>
      <c r="C2422" s="111">
        <f t="shared" si="213"/>
        <v>42619</v>
      </c>
      <c r="D2422" s="12" t="s">
        <v>1525</v>
      </c>
      <c r="E2422" s="265">
        <v>42619</v>
      </c>
      <c r="F2422" s="110" t="s">
        <v>1660</v>
      </c>
      <c r="G2422" s="313" t="s">
        <v>1656</v>
      </c>
      <c r="H2422" s="113" t="s">
        <v>306</v>
      </c>
      <c r="I2422" s="129">
        <v>24</v>
      </c>
      <c r="J2422" s="129">
        <v>30272</v>
      </c>
      <c r="K2422" s="201">
        <f t="shared" si="214"/>
        <v>726528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hidden="1" customHeight="1">
      <c r="A2423" s="304" t="str">
        <f>IF(B2423&lt;&gt;"",IF(AND(B2423&gt;=_TM1,B2423&lt;=_TM2,OR(TH!L2423="1111",TH!M2423="1111")),TH!D2423,""),"")</f>
        <v/>
      </c>
      <c r="B2423" s="11">
        <f t="shared" si="212"/>
        <v>9</v>
      </c>
      <c r="C2423" s="111">
        <f t="shared" si="213"/>
        <v>42619</v>
      </c>
      <c r="D2423" s="12" t="s">
        <v>1525</v>
      </c>
      <c r="E2423" s="265">
        <v>42619</v>
      </c>
      <c r="F2423" s="110" t="s">
        <v>1661</v>
      </c>
      <c r="G2423" s="313" t="s">
        <v>1656</v>
      </c>
      <c r="H2423" s="113" t="s">
        <v>306</v>
      </c>
      <c r="I2423" s="129">
        <v>25</v>
      </c>
      <c r="J2423" s="129">
        <v>27090</v>
      </c>
      <c r="K2423" s="201">
        <f t="shared" si="214"/>
        <v>677250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hidden="1" customHeight="1">
      <c r="A2424" s="304" t="str">
        <f>IF(B2424&lt;&gt;"",IF(AND(B2424&gt;=_TM1,B2424&lt;=_TM2,OR(TH!L2424="1111",TH!M2424="1111")),TH!D2424,""),"")</f>
        <v/>
      </c>
      <c r="B2424" s="11">
        <f t="shared" si="212"/>
        <v>9</v>
      </c>
      <c r="C2424" s="111">
        <f t="shared" si="213"/>
        <v>42619</v>
      </c>
      <c r="D2424" s="12" t="s">
        <v>1525</v>
      </c>
      <c r="E2424" s="265">
        <v>42619</v>
      </c>
      <c r="F2424" s="110" t="s">
        <v>1662</v>
      </c>
      <c r="G2424" s="313" t="s">
        <v>1656</v>
      </c>
      <c r="H2424" s="113" t="s">
        <v>306</v>
      </c>
      <c r="I2424" s="129">
        <v>35</v>
      </c>
      <c r="J2424" s="129">
        <v>18929</v>
      </c>
      <c r="K2424" s="201">
        <f t="shared" si="214"/>
        <v>662515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hidden="1" customHeight="1">
      <c r="A2425" s="304" t="str">
        <f>IF(B2425&lt;&gt;"",IF(AND(B2425&gt;=_TM1,B2425&lt;=_TM2,OR(TH!L2425="1111",TH!M2425="1111")),TH!D2425,""),"")</f>
        <v/>
      </c>
      <c r="B2425" s="11">
        <f t="shared" si="212"/>
        <v>9</v>
      </c>
      <c r="C2425" s="111">
        <f t="shared" si="213"/>
        <v>42619</v>
      </c>
      <c r="D2425" s="12" t="s">
        <v>1525</v>
      </c>
      <c r="E2425" s="265">
        <v>42619</v>
      </c>
      <c r="F2425" s="110" t="s">
        <v>1663</v>
      </c>
      <c r="G2425" s="313" t="s">
        <v>1656</v>
      </c>
      <c r="H2425" s="113" t="s">
        <v>306</v>
      </c>
      <c r="I2425" s="129">
        <v>35</v>
      </c>
      <c r="J2425" s="129">
        <v>19350</v>
      </c>
      <c r="K2425" s="201">
        <f t="shared" si="214"/>
        <v>677250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hidden="1" customHeight="1">
      <c r="A2426" s="304" t="str">
        <f>IF(B2426&lt;&gt;"",IF(AND(B2426&gt;=_TM1,B2426&lt;=_TM2,OR(TH!L2426="1111",TH!M2426="1111")),TH!D2426,""),"")</f>
        <v/>
      </c>
      <c r="B2426" s="11">
        <f t="shared" si="212"/>
        <v>9</v>
      </c>
      <c r="C2426" s="111">
        <f t="shared" si="213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38005</v>
      </c>
      <c r="K2426" s="201">
        <f t="shared" si="214"/>
        <v>760100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hidden="1" customHeight="1">
      <c r="A2427" s="304" t="str">
        <f>IF(B2427&lt;&gt;"",IF(AND(B2427&gt;=_TM1,B2427&lt;=_TM2,OR(TH!L2427="1111",TH!M2427="1111")),TH!D2427,""),"")</f>
        <v/>
      </c>
      <c r="B2427" s="11">
        <f t="shared" si="212"/>
        <v>9</v>
      </c>
      <c r="C2427" s="111">
        <f t="shared" si="213"/>
        <v>42619</v>
      </c>
      <c r="D2427" s="12" t="s">
        <v>1525</v>
      </c>
      <c r="E2427" s="265">
        <v>42619</v>
      </c>
      <c r="F2427" s="110" t="s">
        <v>1664</v>
      </c>
      <c r="G2427" s="313" t="s">
        <v>1656</v>
      </c>
      <c r="H2427" s="113" t="s">
        <v>306</v>
      </c>
      <c r="I2427" s="129">
        <v>20</v>
      </c>
      <c r="J2427" s="129">
        <v>26003</v>
      </c>
      <c r="K2427" s="201">
        <f t="shared" si="214"/>
        <v>520060</v>
      </c>
      <c r="L2427" s="202" t="s">
        <v>726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  <c r="AA2427" s="198" t="str">
        <f>IF(VLOOKUP(F2427,NXT!$B$12:$B$973,1,0)=F2427,"","x")</f>
        <v/>
      </c>
    </row>
    <row r="2428" spans="1:29" ht="15.75" hidden="1" customHeight="1">
      <c r="A2428" s="304" t="str">
        <f>IF(B2428&lt;&gt;"",IF(AND(B2428&gt;=_TM1,B2428&lt;=_TM2,OR(TH!L2428="1111",TH!M2428="1111")),TH!D2428,""),"")</f>
        <v/>
      </c>
      <c r="B2428" s="11">
        <f t="shared" si="212"/>
        <v>9</v>
      </c>
      <c r="C2428" s="111">
        <f t="shared" si="213"/>
        <v>42619</v>
      </c>
      <c r="D2428" s="12" t="s">
        <v>1525</v>
      </c>
      <c r="E2428" s="265">
        <v>42619</v>
      </c>
      <c r="F2428" s="110" t="s">
        <v>314</v>
      </c>
      <c r="G2428" s="313" t="s">
        <v>1656</v>
      </c>
      <c r="H2428" s="113" t="s">
        <v>306</v>
      </c>
      <c r="I2428" s="129"/>
      <c r="J2428" s="129"/>
      <c r="K2428" s="201">
        <v>920020</v>
      </c>
      <c r="L2428" s="114" t="s">
        <v>9</v>
      </c>
      <c r="M2428" s="202" t="s">
        <v>8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>
        <v>3</v>
      </c>
    </row>
    <row r="2429" spans="1:29" ht="15.75" hidden="1" customHeight="1">
      <c r="A2429" s="304" t="str">
        <f>IF(B2429&lt;&gt;"",IF(AND(B2429&gt;=_TM1,B2429&lt;=_TM2,OR(TH!L2429="1111",TH!M2429="1111")),TH!D2429,""),"")</f>
        <v/>
      </c>
      <c r="B2429" s="11">
        <f t="shared" si="212"/>
        <v>9</v>
      </c>
      <c r="C2429" s="111">
        <f t="shared" si="213"/>
        <v>42619</v>
      </c>
      <c r="D2429" s="111" t="s">
        <v>1489</v>
      </c>
      <c r="E2429" s="111">
        <v>42619</v>
      </c>
      <c r="F2429" s="140" t="s">
        <v>1534</v>
      </c>
      <c r="G2429" s="310" t="s">
        <v>1533</v>
      </c>
      <c r="H2429" s="113" t="s">
        <v>1535</v>
      </c>
      <c r="I2429" s="129">
        <v>500</v>
      </c>
      <c r="J2429" s="129">
        <v>12960</v>
      </c>
      <c r="K2429" s="201">
        <f>ROUND(I2429*J2429,0)</f>
        <v>6480000</v>
      </c>
      <c r="L2429" s="114" t="s">
        <v>238</v>
      </c>
      <c r="M2429" s="114" t="s">
        <v>162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</row>
    <row r="2430" spans="1:29" ht="15.75" hidden="1" customHeight="1">
      <c r="A2430" s="304" t="str">
        <f>IF(B2430&lt;&gt;"",IF(AND(B2430&gt;=_TM1,B2430&lt;=_TM2,OR(TH!L2430="1111",TH!M2430="1111")),TH!D2430,""),"")</f>
        <v/>
      </c>
      <c r="B2430" s="11">
        <f t="shared" si="212"/>
        <v>9</v>
      </c>
      <c r="C2430" s="111">
        <f t="shared" si="213"/>
        <v>42619</v>
      </c>
      <c r="D2430" s="111" t="s">
        <v>1489</v>
      </c>
      <c r="E2430" s="111">
        <v>42619</v>
      </c>
      <c r="F2430" s="140" t="s">
        <v>1360</v>
      </c>
      <c r="G2430" s="310" t="s">
        <v>1533</v>
      </c>
      <c r="H2430" s="113" t="s">
        <v>1535</v>
      </c>
      <c r="I2430" s="129"/>
      <c r="J2430" s="129"/>
      <c r="K2430" s="201">
        <v>648000</v>
      </c>
      <c r="L2430" s="114" t="s">
        <v>238</v>
      </c>
      <c r="M2430" s="114" t="s">
        <v>278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/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hidden="1" customHeight="1">
      <c r="A2431" s="304" t="str">
        <f>IF(B2431&lt;&gt;"",IF(AND(B2431&gt;=_TM1,B2431&lt;=_TM2,OR(TH!L2431="1111",TH!M2431="1111")),TH!D2431,""),"")</f>
        <v>T25</v>
      </c>
      <c r="B2431" s="11">
        <f t="shared" si="212"/>
        <v>9</v>
      </c>
      <c r="C2431" s="111">
        <f t="shared" si="213"/>
        <v>42619</v>
      </c>
      <c r="D2431" s="111" t="s">
        <v>2147</v>
      </c>
      <c r="E2431" s="111">
        <v>42619</v>
      </c>
      <c r="F2431" s="140" t="s">
        <v>708</v>
      </c>
      <c r="G2431" s="310" t="s">
        <v>1533</v>
      </c>
      <c r="H2431" s="113" t="s">
        <v>1535</v>
      </c>
      <c r="I2431" s="129"/>
      <c r="J2431" s="129"/>
      <c r="K2431" s="201">
        <v>7128000</v>
      </c>
      <c r="L2431" s="114" t="s">
        <v>45</v>
      </c>
      <c r="M2431" s="114" t="s">
        <v>238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>x</v>
      </c>
      <c r="Q2431" s="24" t="str">
        <f>IF(AND($M2431=$O$7,$B2431&lt;'111'!$N$11),"x","")</f>
        <v/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/>
      <c r="AA2431" s="198" t="str">
        <f>IF(VLOOKUP(H2431,DS_131,1,0)=H2431,"","x")</f>
        <v/>
      </c>
      <c r="AC2431" s="198"/>
    </row>
    <row r="2432" spans="1:29" ht="15.75" hidden="1" customHeight="1">
      <c r="A2432" s="304" t="str">
        <f>IF(B2432&lt;&gt;"",IF(AND(B2432&gt;=_TM1,B2432&lt;=_TM2,OR(TH!L2432="1111",TH!M2432="1111")),TH!D2432,""),"")</f>
        <v>C31</v>
      </c>
      <c r="B2432" s="11">
        <f t="shared" si="212"/>
        <v>9</v>
      </c>
      <c r="C2432" s="111">
        <f t="shared" si="213"/>
        <v>42620</v>
      </c>
      <c r="D2432" s="12" t="s">
        <v>2163</v>
      </c>
      <c r="E2432" s="265">
        <v>42620</v>
      </c>
      <c r="F2432" s="110" t="s">
        <v>1670</v>
      </c>
      <c r="G2432" s="313" t="s">
        <v>1668</v>
      </c>
      <c r="H2432" s="113" t="s">
        <v>1669</v>
      </c>
      <c r="I2432" s="129"/>
      <c r="J2432" s="129"/>
      <c r="K2432" s="201">
        <v>4544545</v>
      </c>
      <c r="L2432" s="14" t="s">
        <v>81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hidden="1" customHeight="1">
      <c r="A2433" s="304" t="str">
        <f>IF(B2433&lt;&gt;"",IF(AND(B2433&gt;=_TM1,B2433&lt;=_TM2,OR(TH!L2433="1111",TH!M2433="1111")),TH!D2433,""),"")</f>
        <v>C31</v>
      </c>
      <c r="B2433" s="11">
        <f t="shared" si="212"/>
        <v>9</v>
      </c>
      <c r="C2433" s="111">
        <f t="shared" si="213"/>
        <v>42620</v>
      </c>
      <c r="D2433" s="12" t="s">
        <v>2163</v>
      </c>
      <c r="E2433" s="265">
        <v>42620</v>
      </c>
      <c r="F2433" s="110" t="s">
        <v>1671</v>
      </c>
      <c r="G2433" s="313" t="s">
        <v>1668</v>
      </c>
      <c r="H2433" s="113" t="s">
        <v>1669</v>
      </c>
      <c r="I2433" s="129"/>
      <c r="J2433" s="129"/>
      <c r="K2433" s="201">
        <v>454455</v>
      </c>
      <c r="L2433" s="114" t="s">
        <v>9</v>
      </c>
      <c r="M2433" s="14" t="s">
        <v>45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>x</v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</row>
    <row r="2434" spans="1:29" ht="15.75" hidden="1" customHeight="1">
      <c r="A2434" s="304" t="str">
        <f>IF(B2434&lt;&gt;"",IF(AND(B2434&gt;=_TM1,B2434&lt;=_TM2,OR(TH!L2434="1111",TH!M2434="1111")),TH!D2434,""),"")</f>
        <v/>
      </c>
      <c r="B2434" s="11">
        <f t="shared" si="212"/>
        <v>9</v>
      </c>
      <c r="C2434" s="111">
        <f t="shared" si="213"/>
        <v>42622</v>
      </c>
      <c r="D2434" s="12" t="s">
        <v>1526</v>
      </c>
      <c r="E2434" s="265">
        <v>42622</v>
      </c>
      <c r="F2434" s="110" t="s">
        <v>1675</v>
      </c>
      <c r="G2434" s="313" t="s">
        <v>1674</v>
      </c>
      <c r="H2434" s="113" t="s">
        <v>306</v>
      </c>
      <c r="I2434" s="129">
        <v>26</v>
      </c>
      <c r="J2434" s="129">
        <v>36432</v>
      </c>
      <c r="K2434" s="201">
        <f t="shared" ref="K2434:K2435" si="215">ROUND(I2434*J2434,0)</f>
        <v>947232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hidden="1" customHeight="1">
      <c r="A2435" s="304" t="str">
        <f>IF(B2435&lt;&gt;"",IF(AND(B2435&gt;=_TM1,B2435&lt;=_TM2,OR(TH!L2435="1111",TH!M2435="1111")),TH!D2435,""),"")</f>
        <v/>
      </c>
      <c r="B2435" s="11">
        <f t="shared" si="212"/>
        <v>9</v>
      </c>
      <c r="C2435" s="111">
        <f t="shared" si="213"/>
        <v>42622</v>
      </c>
      <c r="D2435" s="12" t="s">
        <v>1526</v>
      </c>
      <c r="E2435" s="265">
        <v>42622</v>
      </c>
      <c r="F2435" s="110" t="s">
        <v>1676</v>
      </c>
      <c r="G2435" s="313" t="s">
        <v>1674</v>
      </c>
      <c r="H2435" s="113" t="s">
        <v>306</v>
      </c>
      <c r="I2435" s="129">
        <v>100</v>
      </c>
      <c r="J2435" s="129">
        <v>13919</v>
      </c>
      <c r="K2435" s="201">
        <f t="shared" si="215"/>
        <v>1391900</v>
      </c>
      <c r="L2435" s="202" t="s">
        <v>726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  <c r="AA2435" s="198" t="str">
        <f>IF(VLOOKUP(F2435,NXT!$B$12:$B$973,1,0)=F2435,"","x")</f>
        <v/>
      </c>
    </row>
    <row r="2436" spans="1:29" ht="15.75" hidden="1" customHeight="1">
      <c r="A2436" s="304" t="str">
        <f>IF(B2436&lt;&gt;"",IF(AND(B2436&gt;=_TM1,B2436&lt;=_TM2,OR(TH!L2436="1111",TH!M2436="1111")),TH!D2436,""),"")</f>
        <v/>
      </c>
      <c r="B2436" s="11">
        <f t="shared" si="212"/>
        <v>9</v>
      </c>
      <c r="C2436" s="111">
        <f t="shared" si="213"/>
        <v>42622</v>
      </c>
      <c r="D2436" s="12" t="s">
        <v>1526</v>
      </c>
      <c r="E2436" s="265">
        <v>42622</v>
      </c>
      <c r="F2436" s="110" t="s">
        <v>314</v>
      </c>
      <c r="G2436" s="313" t="s">
        <v>1674</v>
      </c>
      <c r="H2436" s="113" t="s">
        <v>306</v>
      </c>
      <c r="I2436" s="129"/>
      <c r="J2436" s="129"/>
      <c r="K2436" s="201">
        <v>233913</v>
      </c>
      <c r="L2436" s="114" t="s">
        <v>9</v>
      </c>
      <c r="M2436" s="202" t="s">
        <v>8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>
        <v>3</v>
      </c>
    </row>
    <row r="2437" spans="1:29" ht="15.75" hidden="1" customHeight="1">
      <c r="A2437" s="304" t="str">
        <f>IF(B2437&lt;&gt;"",IF(AND(B2437&gt;=_TM1,B2437&lt;=_TM2,OR(TH!L2437="1111",TH!M2437="1111")),TH!D2437,""),"")</f>
        <v/>
      </c>
      <c r="B2437" s="11">
        <f t="shared" si="212"/>
        <v>9</v>
      </c>
      <c r="C2437" s="111">
        <f t="shared" si="213"/>
        <v>42622</v>
      </c>
      <c r="D2437" s="111" t="s">
        <v>1490</v>
      </c>
      <c r="E2437" s="111">
        <v>42622</v>
      </c>
      <c r="F2437" s="140" t="s">
        <v>322</v>
      </c>
      <c r="G2437" s="310" t="s">
        <v>1536</v>
      </c>
      <c r="H2437" s="113" t="s">
        <v>1537</v>
      </c>
      <c r="I2437" s="129">
        <v>1000</v>
      </c>
      <c r="J2437" s="129">
        <v>10500</v>
      </c>
      <c r="K2437" s="201">
        <f>ROUND(I2437*J2437,0)</f>
        <v>10500000</v>
      </c>
      <c r="L2437" s="114" t="s">
        <v>238</v>
      </c>
      <c r="M2437" s="114" t="s">
        <v>162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hidden="1" customHeight="1">
      <c r="A2438" s="304" t="str">
        <f>IF(B2438&lt;&gt;"",IF(AND(B2438&gt;=_TM1,B2438&lt;=_TM2,OR(TH!L2438="1111",TH!M2438="1111")),TH!D2438,""),"")</f>
        <v/>
      </c>
      <c r="B2438" s="11">
        <f t="shared" si="212"/>
        <v>9</v>
      </c>
      <c r="C2438" s="111">
        <f t="shared" si="213"/>
        <v>42622</v>
      </c>
      <c r="D2438" s="111" t="s">
        <v>1490</v>
      </c>
      <c r="E2438" s="111">
        <v>42622</v>
      </c>
      <c r="F2438" s="140" t="s">
        <v>501</v>
      </c>
      <c r="G2438" s="310" t="s">
        <v>1536</v>
      </c>
      <c r="H2438" s="113" t="s">
        <v>1537</v>
      </c>
      <c r="I2438" s="129"/>
      <c r="J2438" s="129"/>
      <c r="K2438" s="201">
        <v>1050000</v>
      </c>
      <c r="L2438" s="114" t="s">
        <v>238</v>
      </c>
      <c r="M2438" s="114" t="s">
        <v>278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</row>
    <row r="2439" spans="1:29" ht="15.75" hidden="1" customHeight="1">
      <c r="A2439" s="304" t="str">
        <f>IF(B2439&lt;&gt;"",IF(AND(B2439&gt;=_TM1,B2439&lt;=_TM2,OR(TH!L2439="1111",TH!M2439="1111")),TH!D2439,""),"")</f>
        <v/>
      </c>
      <c r="B2439" s="11">
        <f t="shared" si="212"/>
        <v>9</v>
      </c>
      <c r="C2439" s="111">
        <f t="shared" si="213"/>
        <v>42623</v>
      </c>
      <c r="D2439" s="111" t="s">
        <v>1491</v>
      </c>
      <c r="E2439" s="111">
        <v>42623</v>
      </c>
      <c r="F2439" s="140" t="s">
        <v>1539</v>
      </c>
      <c r="G2439" s="310" t="s">
        <v>1538</v>
      </c>
      <c r="H2439" s="113" t="s">
        <v>1677</v>
      </c>
      <c r="I2439" s="129">
        <v>980</v>
      </c>
      <c r="J2439" s="129">
        <v>12450</v>
      </c>
      <c r="K2439" s="201">
        <f>ROUND(I2439*J2439,0)</f>
        <v>12201000</v>
      </c>
      <c r="L2439" s="114" t="s">
        <v>238</v>
      </c>
      <c r="M2439" s="114" t="s">
        <v>162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  <c r="AC2439" s="198"/>
    </row>
    <row r="2440" spans="1:29" ht="15.75" hidden="1" customHeight="1">
      <c r="A2440" s="304" t="str">
        <f>IF(B2440&lt;&gt;"",IF(AND(B2440&gt;=_TM1,B2440&lt;=_TM2,OR(TH!L2440="1111",TH!M2440="1111")),TH!D2440,""),"")</f>
        <v/>
      </c>
      <c r="B2440" s="11">
        <f t="shared" si="212"/>
        <v>9</v>
      </c>
      <c r="C2440" s="111">
        <f t="shared" si="213"/>
        <v>42623</v>
      </c>
      <c r="D2440" s="111" t="s">
        <v>1491</v>
      </c>
      <c r="E2440" s="111">
        <v>42623</v>
      </c>
      <c r="F2440" s="140" t="s">
        <v>332</v>
      </c>
      <c r="G2440" s="310" t="s">
        <v>1538</v>
      </c>
      <c r="H2440" s="113" t="s">
        <v>1677</v>
      </c>
      <c r="I2440" s="129"/>
      <c r="J2440" s="129"/>
      <c r="K2440" s="201">
        <v>1220100</v>
      </c>
      <c r="L2440" s="114" t="s">
        <v>238</v>
      </c>
      <c r="M2440" s="114" t="s">
        <v>278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/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hidden="1" customHeight="1">
      <c r="A2441" s="304" t="str">
        <f>IF(B2441&lt;&gt;"",IF(AND(B2441&gt;=_TM1,B2441&lt;=_TM2,OR(TH!L2441="1111",TH!M2441="1111")),TH!D2441,""),"")</f>
        <v>T26</v>
      </c>
      <c r="B2441" s="11">
        <f t="shared" si="212"/>
        <v>9</v>
      </c>
      <c r="C2441" s="111">
        <f t="shared" si="213"/>
        <v>42623</v>
      </c>
      <c r="D2441" s="111" t="s">
        <v>2148</v>
      </c>
      <c r="E2441" s="111">
        <v>42623</v>
      </c>
      <c r="F2441" s="140" t="s">
        <v>708</v>
      </c>
      <c r="G2441" s="310" t="s">
        <v>1538</v>
      </c>
      <c r="H2441" s="113" t="s">
        <v>1677</v>
      </c>
      <c r="I2441" s="129"/>
      <c r="J2441" s="129"/>
      <c r="K2441" s="201">
        <v>13421100</v>
      </c>
      <c r="L2441" s="114" t="s">
        <v>45</v>
      </c>
      <c r="M2441" s="114" t="s">
        <v>238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>x</v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/>
      <c r="AA2441" s="198" t="str">
        <f>IF(VLOOKUP(H2441,DS_131,1,0)=H2441,"","x")</f>
        <v/>
      </c>
    </row>
    <row r="2442" spans="1:29" ht="15.75" hidden="1" customHeight="1">
      <c r="A2442" s="304" t="str">
        <f>IF(B2442&lt;&gt;"",IF(AND(B2442&gt;=_TM1,B2442&lt;=_TM2,OR(TH!L2442="1111",TH!M2442="1111")),TH!D2442,""),"")</f>
        <v/>
      </c>
      <c r="B2442" s="11">
        <f t="shared" si="212"/>
        <v>9</v>
      </c>
      <c r="C2442" s="111">
        <f t="shared" si="213"/>
        <v>42624</v>
      </c>
      <c r="D2442" s="111" t="s">
        <v>711</v>
      </c>
      <c r="E2442" s="265">
        <v>42624</v>
      </c>
      <c r="F2442" s="112" t="s">
        <v>1220</v>
      </c>
      <c r="G2442" s="310" t="s">
        <v>705</v>
      </c>
      <c r="H2442" s="113"/>
      <c r="I2442" s="129"/>
      <c r="J2442" s="129"/>
      <c r="K2442" s="201">
        <v>50000</v>
      </c>
      <c r="L2442" s="14" t="s">
        <v>81</v>
      </c>
      <c r="M2442" s="1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hidden="1" customHeight="1">
      <c r="A2443" s="304" t="str">
        <f>IF(B2443&lt;&gt;"",IF(AND(B2443&gt;=_TM1,B2443&lt;=_TM2,OR(TH!L2443="1111",TH!M2443="1111")),TH!D2443,""),"")</f>
        <v/>
      </c>
      <c r="B2443" s="11">
        <f t="shared" si="212"/>
        <v>9</v>
      </c>
      <c r="C2443" s="111">
        <f t="shared" si="213"/>
        <v>42624</v>
      </c>
      <c r="D2443" s="111" t="s">
        <v>711</v>
      </c>
      <c r="E2443" s="265">
        <v>42624</v>
      </c>
      <c r="F2443" s="112" t="s">
        <v>1221</v>
      </c>
      <c r="G2443" s="310" t="s">
        <v>705</v>
      </c>
      <c r="H2443" s="113"/>
      <c r="I2443" s="129"/>
      <c r="J2443" s="129"/>
      <c r="K2443" s="201">
        <v>5000</v>
      </c>
      <c r="L2443" s="114" t="s">
        <v>9</v>
      </c>
      <c r="M2443" s="14" t="s">
        <v>24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>
        <v>3</v>
      </c>
    </row>
    <row r="2444" spans="1:29" ht="15.75" hidden="1" customHeight="1">
      <c r="A2444" s="304" t="str">
        <f>IF(B2444&lt;&gt;"",IF(AND(B2444&gt;=_TM1,B2444&lt;=_TM2,OR(TH!L2444="1111",TH!M2444="1111")),TH!D2444,""),"")</f>
        <v/>
      </c>
      <c r="B2444" s="11">
        <f t="shared" si="212"/>
        <v>9</v>
      </c>
      <c r="C2444" s="111">
        <f t="shared" si="213"/>
        <v>42625</v>
      </c>
      <c r="D2444" s="111" t="s">
        <v>1492</v>
      </c>
      <c r="E2444" s="111">
        <v>42625</v>
      </c>
      <c r="F2444" s="140" t="s">
        <v>1541</v>
      </c>
      <c r="G2444" s="310" t="s">
        <v>1540</v>
      </c>
      <c r="H2444" s="113" t="s">
        <v>930</v>
      </c>
      <c r="I2444" s="129">
        <v>1000</v>
      </c>
      <c r="J2444" s="129">
        <v>16950</v>
      </c>
      <c r="K2444" s="201">
        <f>ROUND(I2444*J2444,0)</f>
        <v>16950000</v>
      </c>
      <c r="L2444" s="114" t="s">
        <v>238</v>
      </c>
      <c r="M2444" s="114" t="s">
        <v>162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</row>
    <row r="2445" spans="1:29" ht="15.75" hidden="1" customHeight="1">
      <c r="A2445" s="304" t="str">
        <f>IF(B2445&lt;&gt;"",IF(AND(B2445&gt;=_TM1,B2445&lt;=_TM2,OR(TH!L2445="1111",TH!M2445="1111")),TH!D2445,""),"")</f>
        <v/>
      </c>
      <c r="B2445" s="11">
        <f t="shared" si="212"/>
        <v>9</v>
      </c>
      <c r="C2445" s="111">
        <f t="shared" si="213"/>
        <v>42625</v>
      </c>
      <c r="D2445" s="111" t="s">
        <v>1492</v>
      </c>
      <c r="E2445" s="111">
        <v>42625</v>
      </c>
      <c r="F2445" s="140" t="s">
        <v>1360</v>
      </c>
      <c r="G2445" s="310" t="s">
        <v>1540</v>
      </c>
      <c r="H2445" s="113" t="s">
        <v>930</v>
      </c>
      <c r="I2445" s="129"/>
      <c r="J2445" s="129"/>
      <c r="K2445" s="201">
        <v>1695000</v>
      </c>
      <c r="L2445" s="114" t="s">
        <v>238</v>
      </c>
      <c r="M2445" s="114" t="s">
        <v>278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/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  <c r="AA2445" s="198" t="str">
        <f>IF(VLOOKUP(H2445,DS_131,1,0)=H2445,"","x")</f>
        <v/>
      </c>
      <c r="AC2445" s="198"/>
    </row>
    <row r="2446" spans="1:29" ht="15.75" hidden="1" customHeight="1">
      <c r="A2446" s="304" t="str">
        <f>IF(B2446&lt;&gt;"",IF(AND(B2446&gt;=_TM1,B2446&lt;=_TM2,OR(TH!L2446="1111",TH!M2446="1111")),TH!D2446,""),"")</f>
        <v>C32</v>
      </c>
      <c r="B2446" s="11">
        <f t="shared" si="212"/>
        <v>9</v>
      </c>
      <c r="C2446" s="111">
        <f t="shared" si="213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734700000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hidden="1" customHeight="1">
      <c r="A2447" s="304" t="str">
        <f>IF(B2447&lt;&gt;"",IF(AND(B2447&gt;=_TM1,B2447&lt;=_TM2,OR(TH!L2447="1111",TH!M2447="1111")),TH!D2447,""),"")</f>
        <v>C32</v>
      </c>
      <c r="B2447" s="11">
        <f t="shared" si="212"/>
        <v>9</v>
      </c>
      <c r="C2447" s="111">
        <f t="shared" si="213"/>
        <v>42626</v>
      </c>
      <c r="D2447" s="111" t="s">
        <v>2164</v>
      </c>
      <c r="E2447" s="265">
        <v>42626</v>
      </c>
      <c r="F2447" s="112" t="s">
        <v>707</v>
      </c>
      <c r="G2447" s="310" t="s">
        <v>705</v>
      </c>
      <c r="H2447" s="113" t="s">
        <v>706</v>
      </c>
      <c r="I2447" s="129"/>
      <c r="J2447" s="129"/>
      <c r="K2447" s="201">
        <v>400000</v>
      </c>
      <c r="L2447" s="14" t="s">
        <v>24</v>
      </c>
      <c r="M2447" s="114" t="s">
        <v>45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>x</v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hidden="1" customHeight="1">
      <c r="A2448" s="304" t="str">
        <f>IF(B2448&lt;&gt;"",IF(AND(B2448&gt;=_TM1,B2448&lt;=_TM2,OR(TH!L2448="1111",TH!M2448="1111")),TH!D2448,""),"")</f>
        <v/>
      </c>
      <c r="B2448" s="11">
        <f t="shared" si="212"/>
        <v>9</v>
      </c>
      <c r="C2448" s="111">
        <f t="shared" si="213"/>
        <v>42626</v>
      </c>
      <c r="D2448" s="111" t="s">
        <v>711</v>
      </c>
      <c r="E2448" s="265">
        <v>42626</v>
      </c>
      <c r="F2448" s="110" t="s">
        <v>713</v>
      </c>
      <c r="G2448" s="310" t="s">
        <v>705</v>
      </c>
      <c r="H2448" s="113" t="s">
        <v>316</v>
      </c>
      <c r="I2448" s="129"/>
      <c r="J2448" s="129"/>
      <c r="K2448" s="201">
        <v>734503333</v>
      </c>
      <c r="L2448" s="114" t="s">
        <v>8</v>
      </c>
      <c r="M2448" s="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/>
    </row>
    <row r="2449" spans="1:30" ht="15.75" hidden="1" customHeight="1">
      <c r="A2449" s="304" t="str">
        <f>IF(B2449&lt;&gt;"",IF(AND(B2449&gt;=_TM1,B2449&lt;=_TM2,OR(TH!L2449="1111",TH!M2449="1111")),TH!D2449,""),"")</f>
        <v/>
      </c>
      <c r="B2449" s="11">
        <f t="shared" si="212"/>
        <v>9</v>
      </c>
      <c r="C2449" s="111">
        <f t="shared" si="213"/>
        <v>42626</v>
      </c>
      <c r="D2449" s="111" t="s">
        <v>711</v>
      </c>
      <c r="E2449" s="265">
        <v>42626</v>
      </c>
      <c r="F2449" s="110" t="s">
        <v>1215</v>
      </c>
      <c r="G2449" s="310" t="s">
        <v>705</v>
      </c>
      <c r="H2449" s="113"/>
      <c r="I2449" s="129"/>
      <c r="J2449" s="129"/>
      <c r="K2449" s="201">
        <v>514153</v>
      </c>
      <c r="L2449" s="14" t="s">
        <v>81</v>
      </c>
      <c r="M2449" s="1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hidden="1" customHeight="1">
      <c r="A2450" s="304" t="str">
        <f>IF(B2450&lt;&gt;"",IF(AND(B2450&gt;=_TM1,B2450&lt;=_TM2,OR(TH!L2450="1111",TH!M2450="1111")),TH!D2450,""),"")</f>
        <v/>
      </c>
      <c r="B2450" s="11">
        <f t="shared" si="212"/>
        <v>9</v>
      </c>
      <c r="C2450" s="111">
        <f t="shared" si="213"/>
        <v>42626</v>
      </c>
      <c r="D2450" s="111" t="s">
        <v>711</v>
      </c>
      <c r="E2450" s="265">
        <v>42626</v>
      </c>
      <c r="F2450" s="110" t="s">
        <v>1216</v>
      </c>
      <c r="G2450" s="310" t="s">
        <v>705</v>
      </c>
      <c r="H2450" s="4"/>
      <c r="I2450" s="129"/>
      <c r="J2450" s="129"/>
      <c r="K2450" s="201">
        <v>51415</v>
      </c>
      <c r="L2450" s="114" t="s">
        <v>9</v>
      </c>
      <c r="M2450" s="14" t="s">
        <v>24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>
        <v>3</v>
      </c>
    </row>
    <row r="2451" spans="1:30" ht="15.75" hidden="1" customHeight="1">
      <c r="A2451" s="304" t="str">
        <f>IF(B2451&lt;&gt;"",IF(AND(B2451&gt;=_TM1,B2451&lt;=_TM2,OR(TH!L2451="1111",TH!M2451="1111")),TH!D2451,""),"")</f>
        <v/>
      </c>
      <c r="B2451" s="11">
        <f t="shared" si="212"/>
        <v>9</v>
      </c>
      <c r="C2451" s="111">
        <f t="shared" si="213"/>
        <v>42626</v>
      </c>
      <c r="D2451" s="111" t="s">
        <v>711</v>
      </c>
      <c r="E2451" s="265">
        <v>42626</v>
      </c>
      <c r="F2451" s="110" t="s">
        <v>708</v>
      </c>
      <c r="G2451" s="310" t="s">
        <v>2077</v>
      </c>
      <c r="H2451" s="4" t="s">
        <v>612</v>
      </c>
      <c r="I2451" s="129"/>
      <c r="J2451" s="129"/>
      <c r="K2451" s="201">
        <v>23253736</v>
      </c>
      <c r="L2451" s="14" t="s">
        <v>24</v>
      </c>
      <c r="M2451" s="14" t="s">
        <v>238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</row>
    <row r="2452" spans="1:30" ht="15.75" hidden="1" customHeight="1">
      <c r="A2452" s="304" t="str">
        <f>IF(B2452&lt;&gt;"",IF(AND(B2452&gt;=_TM1,B2452&lt;=_TM2,OR(TH!L2452="1111",TH!M2452="1111")),TH!D2452,""),"")</f>
        <v/>
      </c>
      <c r="B2452" s="11">
        <f t="shared" si="212"/>
        <v>9</v>
      </c>
      <c r="C2452" s="111">
        <f t="shared" si="213"/>
        <v>42626</v>
      </c>
      <c r="D2452" s="111" t="s">
        <v>1493</v>
      </c>
      <c r="E2452" s="111">
        <v>42626</v>
      </c>
      <c r="F2452" s="140" t="s">
        <v>322</v>
      </c>
      <c r="G2452" s="310" t="s">
        <v>1542</v>
      </c>
      <c r="H2452" s="113" t="s">
        <v>499</v>
      </c>
      <c r="I2452" s="129">
        <v>490</v>
      </c>
      <c r="J2452" s="129">
        <v>11000</v>
      </c>
      <c r="K2452" s="201">
        <f>ROUND(I2452*J2452,0)</f>
        <v>5390000</v>
      </c>
      <c r="L2452" s="114" t="s">
        <v>238</v>
      </c>
      <c r="M2452" s="114" t="s">
        <v>162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</row>
    <row r="2453" spans="1:30" s="198" customFormat="1" ht="15.75" hidden="1" customHeight="1">
      <c r="A2453" s="304" t="str">
        <f>IF(B2453&lt;&gt;"",IF(AND(B2453&gt;=_TM1,B2453&lt;=_TM2,OR(TH!L2453="1111",TH!M2453="1111")),TH!D2453,""),"")</f>
        <v/>
      </c>
      <c r="B2453" s="11">
        <f t="shared" si="212"/>
        <v>9</v>
      </c>
      <c r="C2453" s="111">
        <f t="shared" si="213"/>
        <v>42626</v>
      </c>
      <c r="D2453" s="111" t="s">
        <v>1493</v>
      </c>
      <c r="E2453" s="111">
        <v>42626</v>
      </c>
      <c r="F2453" s="140" t="s">
        <v>501</v>
      </c>
      <c r="G2453" s="310" t="s">
        <v>1542</v>
      </c>
      <c r="H2453" s="113" t="s">
        <v>499</v>
      </c>
      <c r="I2453" s="129"/>
      <c r="J2453" s="129"/>
      <c r="K2453" s="201">
        <v>539000</v>
      </c>
      <c r="L2453" s="114" t="s">
        <v>238</v>
      </c>
      <c r="M2453" s="114" t="s">
        <v>278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/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98" t="str">
        <f>IF(VLOOKUP(H2453,DS_131,1,0)=H2453,"","x")</f>
        <v/>
      </c>
      <c r="AB2453" s="122"/>
      <c r="AC2453" s="122"/>
      <c r="AD2453" s="122"/>
    </row>
    <row r="2454" spans="1:30" s="198" customFormat="1" ht="15.75" hidden="1" customHeight="1">
      <c r="A2454" s="304" t="str">
        <f>IF(B2454&lt;&gt;"",IF(AND(B2454&gt;=_TM1,B2454&lt;=_TM2,OR(TH!L2454="1111",TH!M2454="1111")),TH!D2454,""),"")</f>
        <v>T27</v>
      </c>
      <c r="B2454" s="11">
        <f t="shared" si="212"/>
        <v>9</v>
      </c>
      <c r="C2454" s="111">
        <f t="shared" si="213"/>
        <v>42627</v>
      </c>
      <c r="D2454" s="111" t="s">
        <v>2151</v>
      </c>
      <c r="E2454" s="265">
        <v>42627</v>
      </c>
      <c r="F2454" s="110" t="s">
        <v>1219</v>
      </c>
      <c r="G2454" s="310" t="s">
        <v>2077</v>
      </c>
      <c r="H2454" s="4" t="s">
        <v>706</v>
      </c>
      <c r="I2454" s="129"/>
      <c r="J2454" s="129"/>
      <c r="K2454" s="201">
        <v>20000000</v>
      </c>
      <c r="L2454" s="14" t="s">
        <v>45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>x</v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/>
      <c r="AA2454" s="122"/>
      <c r="AB2454" s="122"/>
      <c r="AC2454" s="122"/>
      <c r="AD2454" s="122"/>
    </row>
    <row r="2455" spans="1:30" s="198" customFormat="1" ht="15.75" hidden="1" customHeight="1">
      <c r="A2455" s="304" t="str">
        <f>IF(B2455&lt;&gt;"",IF(AND(B2455&gt;=_TM1,B2455&lt;=_TM2,OR(TH!L2455="1111",TH!M2455="1111")),TH!D2455,""),"")</f>
        <v/>
      </c>
      <c r="B2455" s="11">
        <f t="shared" si="212"/>
        <v>9</v>
      </c>
      <c r="C2455" s="111">
        <f t="shared" si="213"/>
        <v>42627</v>
      </c>
      <c r="D2455" s="111" t="s">
        <v>711</v>
      </c>
      <c r="E2455" s="265">
        <v>42627</v>
      </c>
      <c r="F2455" s="110" t="s">
        <v>1654</v>
      </c>
      <c r="G2455" s="310" t="s">
        <v>2077</v>
      </c>
      <c r="H2455" s="113"/>
      <c r="I2455" s="129"/>
      <c r="J2455" s="129"/>
      <c r="K2455" s="201">
        <v>40000</v>
      </c>
      <c r="L2455" s="14" t="s">
        <v>81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hidden="1" customHeight="1">
      <c r="A2456" s="304" t="str">
        <f>IF(B2456&lt;&gt;"",IF(AND(B2456&gt;=_TM1,B2456&lt;=_TM2,OR(TH!L2456="1111",TH!M2456="1111")),TH!D2456,""),"")</f>
        <v/>
      </c>
      <c r="B2456" s="11">
        <f t="shared" si="212"/>
        <v>9</v>
      </c>
      <c r="C2456" s="111">
        <f t="shared" si="213"/>
        <v>42627</v>
      </c>
      <c r="D2456" s="111" t="s">
        <v>711</v>
      </c>
      <c r="E2456" s="265">
        <v>42627</v>
      </c>
      <c r="F2456" s="110" t="s">
        <v>1655</v>
      </c>
      <c r="G2456" s="310" t="s">
        <v>2077</v>
      </c>
      <c r="H2456" s="113"/>
      <c r="I2456" s="129"/>
      <c r="J2456" s="129"/>
      <c r="K2456" s="201">
        <v>4000</v>
      </c>
      <c r="L2456" s="398" t="s">
        <v>9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/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>
        <v>3</v>
      </c>
      <c r="AA2456" s="122"/>
      <c r="AB2456" s="122"/>
      <c r="AC2456" s="122"/>
      <c r="AD2456" s="122"/>
    </row>
    <row r="2457" spans="1:30" s="198" customFormat="1" ht="15.75" hidden="1" customHeight="1">
      <c r="A2457" s="304" t="str">
        <f>IF(B2457&lt;&gt;"",IF(AND(B2457&gt;=_TM1,B2457&lt;=_TM2,OR(TH!L2457="1111",TH!M2457="1111")),TH!D2457,""),"")</f>
        <v>T27</v>
      </c>
      <c r="B2457" s="11">
        <f t="shared" si="212"/>
        <v>9</v>
      </c>
      <c r="C2457" s="111">
        <f t="shared" si="213"/>
        <v>42627</v>
      </c>
      <c r="D2457" s="111" t="s">
        <v>2151</v>
      </c>
      <c r="E2457" s="265">
        <v>42627</v>
      </c>
      <c r="F2457" s="110" t="s">
        <v>1219</v>
      </c>
      <c r="G2457" s="310" t="s">
        <v>2077</v>
      </c>
      <c r="H2457" s="4" t="s">
        <v>706</v>
      </c>
      <c r="I2457" s="129"/>
      <c r="J2457" s="129"/>
      <c r="K2457" s="201">
        <v>500000</v>
      </c>
      <c r="L2457" s="14" t="s">
        <v>45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>x</v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/>
      <c r="AA2457" s="122"/>
      <c r="AB2457" s="122"/>
      <c r="AC2457" s="122"/>
      <c r="AD2457" s="122"/>
    </row>
    <row r="2458" spans="1:30" s="198" customFormat="1" ht="15.75" hidden="1" customHeight="1">
      <c r="A2458" s="304" t="str">
        <f>IF(B2458&lt;&gt;"",IF(AND(B2458&gt;=_TM1,B2458&lt;=_TM2,OR(TH!L2458="1111",TH!M2458="1111")),TH!D2458,""),"")</f>
        <v/>
      </c>
      <c r="B2458" s="11">
        <f t="shared" si="212"/>
        <v>9</v>
      </c>
      <c r="C2458" s="111">
        <f t="shared" si="213"/>
        <v>42627</v>
      </c>
      <c r="D2458" s="111" t="s">
        <v>711</v>
      </c>
      <c r="E2458" s="265">
        <v>42627</v>
      </c>
      <c r="F2458" s="110" t="s">
        <v>1654</v>
      </c>
      <c r="G2458" s="310" t="s">
        <v>2077</v>
      </c>
      <c r="H2458" s="113"/>
      <c r="I2458" s="129"/>
      <c r="J2458" s="129"/>
      <c r="K2458" s="201">
        <v>10000</v>
      </c>
      <c r="L2458" s="14" t="s">
        <v>81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hidden="1" customHeight="1">
      <c r="A2459" s="304" t="str">
        <f>IF(B2459&lt;&gt;"",IF(AND(B2459&gt;=_TM1,B2459&lt;=_TM2,OR(TH!L2459="1111",TH!M2459="1111")),TH!D2459,""),"")</f>
        <v/>
      </c>
      <c r="B2459" s="11">
        <f t="shared" si="212"/>
        <v>9</v>
      </c>
      <c r="C2459" s="111">
        <f t="shared" si="213"/>
        <v>42627</v>
      </c>
      <c r="D2459" s="111" t="s">
        <v>711</v>
      </c>
      <c r="E2459" s="265">
        <v>42627</v>
      </c>
      <c r="F2459" s="110" t="s">
        <v>1655</v>
      </c>
      <c r="G2459" s="310" t="s">
        <v>2077</v>
      </c>
      <c r="H2459" s="113"/>
      <c r="I2459" s="129"/>
      <c r="J2459" s="129"/>
      <c r="K2459" s="201">
        <v>1000</v>
      </c>
      <c r="L2459" s="398" t="s">
        <v>9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/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>
        <v>3</v>
      </c>
      <c r="AA2459" s="122"/>
      <c r="AB2459" s="122"/>
      <c r="AC2459" s="122"/>
      <c r="AD2459" s="122"/>
    </row>
    <row r="2460" spans="1:30" s="198" customFormat="1" ht="15.75" hidden="1" customHeight="1">
      <c r="A2460" s="304" t="str">
        <f>IF(B2460&lt;&gt;"",IF(AND(B2460&gt;=_TM1,B2460&lt;=_TM2,OR(TH!L2460="1111",TH!M2460="1111")),TH!D2460,""),"")</f>
        <v>T27</v>
      </c>
      <c r="B2460" s="11">
        <f t="shared" ref="B2460:B2523" si="216">IF(C2460&lt;&gt;"",MONTH(C2460),"")</f>
        <v>9</v>
      </c>
      <c r="C2460" s="111">
        <f t="shared" ref="C2460:C2523" si="217">E2460</f>
        <v>42627</v>
      </c>
      <c r="D2460" s="111" t="s">
        <v>2151</v>
      </c>
      <c r="E2460" s="265">
        <v>42627</v>
      </c>
      <c r="F2460" s="110" t="s">
        <v>1219</v>
      </c>
      <c r="G2460" s="310" t="s">
        <v>2077</v>
      </c>
      <c r="H2460" s="4" t="s">
        <v>706</v>
      </c>
      <c r="I2460" s="129"/>
      <c r="J2460" s="129"/>
      <c r="K2460" s="201">
        <v>1000000</v>
      </c>
      <c r="L2460" s="14" t="s">
        <v>45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>x</v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/>
      <c r="AA2460" s="122"/>
      <c r="AB2460" s="122"/>
      <c r="AC2460" s="122"/>
      <c r="AD2460" s="122"/>
    </row>
    <row r="2461" spans="1:30" s="198" customFormat="1" ht="15.75" hidden="1" customHeight="1">
      <c r="A2461" s="304" t="str">
        <f>IF(B2461&lt;&gt;"",IF(AND(B2461&gt;=_TM1,B2461&lt;=_TM2,OR(TH!L2461="1111",TH!M2461="1111")),TH!D2461,""),"")</f>
        <v/>
      </c>
      <c r="B2461" s="11">
        <f t="shared" si="216"/>
        <v>9</v>
      </c>
      <c r="C2461" s="111">
        <f t="shared" si="217"/>
        <v>42627</v>
      </c>
      <c r="D2461" s="111" t="s">
        <v>711</v>
      </c>
      <c r="E2461" s="265">
        <v>42627</v>
      </c>
      <c r="F2461" s="110" t="s">
        <v>1654</v>
      </c>
      <c r="G2461" s="310" t="s">
        <v>2077</v>
      </c>
      <c r="H2461" s="113"/>
      <c r="I2461" s="129"/>
      <c r="J2461" s="129"/>
      <c r="K2461" s="201">
        <v>10000</v>
      </c>
      <c r="L2461" s="14" t="s">
        <v>81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hidden="1" customHeight="1">
      <c r="A2462" s="304" t="str">
        <f>IF(B2462&lt;&gt;"",IF(AND(B2462&gt;=_TM1,B2462&lt;=_TM2,OR(TH!L2462="1111",TH!M2462="1111")),TH!D2462,""),"")</f>
        <v/>
      </c>
      <c r="B2462" s="11">
        <f t="shared" si="216"/>
        <v>9</v>
      </c>
      <c r="C2462" s="111">
        <f t="shared" si="217"/>
        <v>42627</v>
      </c>
      <c r="D2462" s="111" t="s">
        <v>711</v>
      </c>
      <c r="E2462" s="265">
        <v>42627</v>
      </c>
      <c r="F2462" s="110" t="s">
        <v>1655</v>
      </c>
      <c r="G2462" s="310" t="s">
        <v>2077</v>
      </c>
      <c r="H2462" s="113"/>
      <c r="I2462" s="129"/>
      <c r="J2462" s="129"/>
      <c r="K2462" s="201">
        <v>1000</v>
      </c>
      <c r="L2462" s="398" t="s">
        <v>9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/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>
        <v>3</v>
      </c>
      <c r="AA2462" s="122"/>
      <c r="AB2462" s="122"/>
      <c r="AC2462" s="122"/>
      <c r="AD2462" s="122"/>
    </row>
    <row r="2463" spans="1:30" s="198" customFormat="1" ht="15.75" hidden="1" customHeight="1">
      <c r="A2463" s="304" t="str">
        <f>IF(B2463&lt;&gt;"",IF(AND(B2463&gt;=_TM1,B2463&lt;=_TM2,OR(TH!L2463="1111",TH!M2463="1111")),TH!D2463,""),"")</f>
        <v>T28</v>
      </c>
      <c r="B2463" s="11">
        <f t="shared" si="216"/>
        <v>9</v>
      </c>
      <c r="C2463" s="111">
        <f t="shared" si="217"/>
        <v>42628</v>
      </c>
      <c r="D2463" s="111" t="s">
        <v>2152</v>
      </c>
      <c r="E2463" s="265">
        <v>42628</v>
      </c>
      <c r="F2463" s="110" t="s">
        <v>1219</v>
      </c>
      <c r="G2463" s="310" t="s">
        <v>2077</v>
      </c>
      <c r="H2463" s="4" t="s">
        <v>706</v>
      </c>
      <c r="I2463" s="129"/>
      <c r="J2463" s="129"/>
      <c r="K2463" s="201">
        <v>1500000</v>
      </c>
      <c r="L2463" s="14" t="s">
        <v>45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>x</v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/>
      <c r="AA2463" s="122"/>
      <c r="AB2463" s="122"/>
      <c r="AC2463" s="122"/>
      <c r="AD2463" s="122"/>
    </row>
    <row r="2464" spans="1:30" s="198" customFormat="1" ht="15.75" hidden="1" customHeight="1">
      <c r="A2464" s="304" t="str">
        <f>IF(B2464&lt;&gt;"",IF(AND(B2464&gt;=_TM1,B2464&lt;=_TM2,OR(TH!L2464="1111",TH!M2464="1111")),TH!D2464,""),"")</f>
        <v/>
      </c>
      <c r="B2464" s="11">
        <f t="shared" si="216"/>
        <v>9</v>
      </c>
      <c r="C2464" s="111">
        <f t="shared" si="217"/>
        <v>42628</v>
      </c>
      <c r="D2464" s="111" t="s">
        <v>711</v>
      </c>
      <c r="E2464" s="265">
        <v>42628</v>
      </c>
      <c r="F2464" s="110" t="s">
        <v>1654</v>
      </c>
      <c r="G2464" s="310" t="s">
        <v>2077</v>
      </c>
      <c r="H2464" s="113"/>
      <c r="I2464" s="129"/>
      <c r="J2464" s="129"/>
      <c r="K2464" s="201">
        <v>30000</v>
      </c>
      <c r="L2464" s="14" t="s">
        <v>81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hidden="1" customHeight="1">
      <c r="A2465" s="304" t="str">
        <f>IF(B2465&lt;&gt;"",IF(AND(B2465&gt;=_TM1,B2465&lt;=_TM2,OR(TH!L2465="1111",TH!M2465="1111")),TH!D2465,""),"")</f>
        <v/>
      </c>
      <c r="B2465" s="11">
        <f t="shared" si="216"/>
        <v>9</v>
      </c>
      <c r="C2465" s="111">
        <f t="shared" si="217"/>
        <v>42628</v>
      </c>
      <c r="D2465" s="111" t="s">
        <v>711</v>
      </c>
      <c r="E2465" s="265">
        <v>42628</v>
      </c>
      <c r="F2465" s="110" t="s">
        <v>1655</v>
      </c>
      <c r="G2465" s="310" t="s">
        <v>2077</v>
      </c>
      <c r="H2465" s="113"/>
      <c r="I2465" s="129"/>
      <c r="J2465" s="129"/>
      <c r="K2465" s="201">
        <v>3000</v>
      </c>
      <c r="L2465" s="398" t="s">
        <v>9</v>
      </c>
      <c r="M2465" s="14" t="s">
        <v>24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>
        <v>3</v>
      </c>
      <c r="AA2465" s="122"/>
      <c r="AB2465" s="122"/>
      <c r="AC2465" s="122"/>
      <c r="AD2465" s="122"/>
    </row>
    <row r="2466" spans="1:30" s="198" customFormat="1" ht="15.75" hidden="1" customHeight="1">
      <c r="A2466" s="304" t="str">
        <f>IF(B2466&lt;&gt;"",IF(AND(B2466&gt;=_TM1,B2466&lt;=_TM2,OR(TH!L2466="1111",TH!M2466="1111")),TH!D2466,""),"")</f>
        <v/>
      </c>
      <c r="B2466" s="11">
        <f t="shared" si="216"/>
        <v>9</v>
      </c>
      <c r="C2466" s="111">
        <f t="shared" si="217"/>
        <v>42629</v>
      </c>
      <c r="D2466" s="111" t="s">
        <v>704</v>
      </c>
      <c r="E2466" s="265">
        <v>42629</v>
      </c>
      <c r="F2466" s="112" t="s">
        <v>708</v>
      </c>
      <c r="G2466" s="310" t="s">
        <v>705</v>
      </c>
      <c r="H2466" s="113" t="s">
        <v>547</v>
      </c>
      <c r="I2466" s="129"/>
      <c r="J2466" s="129"/>
      <c r="K2466" s="201">
        <v>61100361</v>
      </c>
      <c r="L2466" s="14" t="s">
        <v>24</v>
      </c>
      <c r="M2466" s="114" t="s">
        <v>238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/>
      <c r="AA2466" s="122"/>
      <c r="AB2466" s="122"/>
      <c r="AC2466" s="122"/>
      <c r="AD2466" s="122"/>
    </row>
    <row r="2467" spans="1:30" ht="15.75" hidden="1" customHeight="1">
      <c r="A2467" s="304" t="str">
        <f>IF(B2467&lt;&gt;"",IF(AND(B2467&gt;=_TM1,B2467&lt;=_TM2,OR(TH!L2467="1111",TH!M2467="1111")),TH!D2467,""),"")</f>
        <v/>
      </c>
      <c r="B2467" s="11">
        <f t="shared" si="216"/>
        <v>9</v>
      </c>
      <c r="C2467" s="111">
        <f t="shared" si="217"/>
        <v>42629</v>
      </c>
      <c r="D2467" s="12" t="s">
        <v>1681</v>
      </c>
      <c r="E2467" s="265">
        <v>42629</v>
      </c>
      <c r="F2467" s="140" t="s">
        <v>1546</v>
      </c>
      <c r="G2467" s="313" t="s">
        <v>1568</v>
      </c>
      <c r="H2467" s="113" t="s">
        <v>316</v>
      </c>
      <c r="I2467" s="129">
        <v>6</v>
      </c>
      <c r="J2467" s="129">
        <v>42719</v>
      </c>
      <c r="K2467" s="201">
        <f t="shared" ref="K2467:K2477" si="218">ROUND(I2467*J2467,0)</f>
        <v>256314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ht="15.75" hidden="1" customHeight="1">
      <c r="A2468" s="304" t="str">
        <f>IF(B2468&lt;&gt;"",IF(AND(B2468&gt;=_TM1,B2468&lt;=_TM2,OR(TH!L2468="1111",TH!M2468="1111")),TH!D2468,""),"")</f>
        <v/>
      </c>
      <c r="B2468" s="11">
        <f t="shared" si="216"/>
        <v>9</v>
      </c>
      <c r="C2468" s="111">
        <f t="shared" si="217"/>
        <v>42629</v>
      </c>
      <c r="D2468" s="12" t="s">
        <v>1681</v>
      </c>
      <c r="E2468" s="265">
        <v>42629</v>
      </c>
      <c r="F2468" s="140" t="s">
        <v>1547</v>
      </c>
      <c r="G2468" s="313" t="s">
        <v>1568</v>
      </c>
      <c r="H2468" s="113" t="s">
        <v>316</v>
      </c>
      <c r="I2468" s="129">
        <v>1</v>
      </c>
      <c r="J2468" s="129">
        <v>61456</v>
      </c>
      <c r="K2468" s="201">
        <f t="shared" si="218"/>
        <v>61456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</row>
    <row r="2469" spans="1:30" s="198" customFormat="1" ht="15.75" hidden="1" customHeight="1">
      <c r="A2469" s="304" t="str">
        <f>IF(B2469&lt;&gt;"",IF(AND(B2469&gt;=_TM1,B2469&lt;=_TM2,OR(TH!L2469="1111",TH!M2469="1111")),TH!D2469,""),"")</f>
        <v/>
      </c>
      <c r="B2469" s="11">
        <f t="shared" si="216"/>
        <v>9</v>
      </c>
      <c r="C2469" s="111">
        <f t="shared" si="217"/>
        <v>42629</v>
      </c>
      <c r="D2469" s="12" t="s">
        <v>1681</v>
      </c>
      <c r="E2469" s="265">
        <v>42629</v>
      </c>
      <c r="F2469" s="140" t="s">
        <v>1548</v>
      </c>
      <c r="G2469" s="313" t="s">
        <v>1568</v>
      </c>
      <c r="H2469" s="113" t="s">
        <v>316</v>
      </c>
      <c r="I2469" s="129">
        <v>1</v>
      </c>
      <c r="J2469" s="129">
        <v>92950</v>
      </c>
      <c r="K2469" s="201">
        <f t="shared" si="218"/>
        <v>92950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hidden="1" customHeight="1">
      <c r="A2470" s="304" t="str">
        <f>IF(B2470&lt;&gt;"",IF(AND(B2470&gt;=_TM1,B2470&lt;=_TM2,OR(TH!L2470="1111",TH!M2470="1111")),TH!D2470,""),"")</f>
        <v/>
      </c>
      <c r="B2470" s="11">
        <f t="shared" si="216"/>
        <v>9</v>
      </c>
      <c r="C2470" s="111">
        <f t="shared" si="217"/>
        <v>42629</v>
      </c>
      <c r="D2470" s="12" t="s">
        <v>1681</v>
      </c>
      <c r="E2470" s="265">
        <v>42629</v>
      </c>
      <c r="F2470" s="140" t="s">
        <v>588</v>
      </c>
      <c r="G2470" s="313" t="s">
        <v>1568</v>
      </c>
      <c r="H2470" s="113" t="s">
        <v>316</v>
      </c>
      <c r="I2470" s="129">
        <v>4</v>
      </c>
      <c r="J2470" s="129">
        <v>26468</v>
      </c>
      <c r="K2470" s="201">
        <f t="shared" si="218"/>
        <v>105872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hidden="1" customHeight="1">
      <c r="A2471" s="304" t="str">
        <f>IF(B2471&lt;&gt;"",IF(AND(B2471&gt;=_TM1,B2471&lt;=_TM2,OR(TH!L2471="1111",TH!M2471="1111")),TH!D2471,""),"")</f>
        <v/>
      </c>
      <c r="B2471" s="11">
        <f t="shared" si="216"/>
        <v>9</v>
      </c>
      <c r="C2471" s="111">
        <f t="shared" si="217"/>
        <v>42629</v>
      </c>
      <c r="D2471" s="12" t="s">
        <v>1681</v>
      </c>
      <c r="E2471" s="265">
        <v>42629</v>
      </c>
      <c r="F2471" s="140" t="s">
        <v>1549</v>
      </c>
      <c r="G2471" s="313" t="s">
        <v>1568</v>
      </c>
      <c r="H2471" s="113" t="s">
        <v>316</v>
      </c>
      <c r="I2471" s="129">
        <v>1</v>
      </c>
      <c r="J2471" s="129">
        <v>74374</v>
      </c>
      <c r="K2471" s="201">
        <f t="shared" si="218"/>
        <v>74374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hidden="1" customHeight="1">
      <c r="A2472" s="304" t="str">
        <f>IF(B2472&lt;&gt;"",IF(AND(B2472&gt;=_TM1,B2472&lt;=_TM2,OR(TH!L2472="1111",TH!M2472="1111")),TH!D2472,""),"")</f>
        <v/>
      </c>
      <c r="B2472" s="11">
        <f t="shared" si="216"/>
        <v>9</v>
      </c>
      <c r="C2472" s="111">
        <f t="shared" si="217"/>
        <v>42629</v>
      </c>
      <c r="D2472" s="12" t="s">
        <v>1681</v>
      </c>
      <c r="E2472" s="265">
        <v>42629</v>
      </c>
      <c r="F2472" s="140" t="s">
        <v>1551</v>
      </c>
      <c r="G2472" s="313" t="s">
        <v>1568</v>
      </c>
      <c r="H2472" s="113" t="s">
        <v>316</v>
      </c>
      <c r="I2472" s="129">
        <v>4950</v>
      </c>
      <c r="J2472" s="129">
        <v>8550</v>
      </c>
      <c r="K2472" s="201">
        <f t="shared" si="218"/>
        <v>42322500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s="198" customFormat="1" ht="15.75" hidden="1" customHeight="1">
      <c r="A2473" s="304" t="str">
        <f>IF(B2473&lt;&gt;"",IF(AND(B2473&gt;=_TM1,B2473&lt;=_TM2,OR(TH!L2473="1111",TH!M2473="1111")),TH!D2473,""),"")</f>
        <v/>
      </c>
      <c r="B2473" s="11">
        <f t="shared" si="216"/>
        <v>9</v>
      </c>
      <c r="C2473" s="111">
        <f t="shared" si="217"/>
        <v>42629</v>
      </c>
      <c r="D2473" s="12" t="s">
        <v>1681</v>
      </c>
      <c r="E2473" s="265">
        <v>42629</v>
      </c>
      <c r="F2473" s="140" t="s">
        <v>1541</v>
      </c>
      <c r="G2473" s="313" t="s">
        <v>1568</v>
      </c>
      <c r="H2473" s="113" t="s">
        <v>316</v>
      </c>
      <c r="I2473" s="129">
        <v>500</v>
      </c>
      <c r="J2473" s="129">
        <v>12312</v>
      </c>
      <c r="K2473" s="201">
        <f t="shared" si="218"/>
        <v>6156000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/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  <c r="AB2473" s="122"/>
      <c r="AC2473" s="122"/>
      <c r="AD2473" s="122"/>
    </row>
    <row r="2474" spans="1:30" ht="15.75" hidden="1" customHeight="1">
      <c r="A2474" s="304" t="str">
        <f>IF(B2474&lt;&gt;"",IF(AND(B2474&gt;=_TM1,B2474&lt;=_TM2,OR(TH!L2474="1111",TH!M2474="1111")),TH!D2474,""),"")</f>
        <v/>
      </c>
      <c r="B2474" s="11">
        <f t="shared" si="216"/>
        <v>9</v>
      </c>
      <c r="C2474" s="111">
        <f t="shared" si="217"/>
        <v>42629</v>
      </c>
      <c r="D2474" s="12" t="s">
        <v>1681</v>
      </c>
      <c r="E2474" s="265">
        <v>42629</v>
      </c>
      <c r="F2474" s="140" t="s">
        <v>322</v>
      </c>
      <c r="G2474" s="313" t="s">
        <v>1568</v>
      </c>
      <c r="H2474" s="113" t="s">
        <v>316</v>
      </c>
      <c r="I2474" s="129">
        <v>1490</v>
      </c>
      <c r="J2474" s="129">
        <v>9975</v>
      </c>
      <c r="K2474" s="201">
        <f t="shared" si="218"/>
        <v>14862750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>x</v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hidden="1" customHeight="1">
      <c r="A2475" s="304" t="str">
        <f>IF(B2475&lt;&gt;"",IF(AND(B2475&gt;=_TM1,B2475&lt;=_TM2,OR(TH!L2475="1111",TH!M2475="1111")),TH!D2475,""),"")</f>
        <v/>
      </c>
      <c r="B2475" s="11">
        <f t="shared" si="216"/>
        <v>9</v>
      </c>
      <c r="C2475" s="111">
        <f t="shared" si="217"/>
        <v>42629</v>
      </c>
      <c r="D2475" s="12" t="s">
        <v>1681</v>
      </c>
      <c r="E2475" s="265">
        <v>42629</v>
      </c>
      <c r="F2475" s="140" t="s">
        <v>1539</v>
      </c>
      <c r="G2475" s="313" t="s">
        <v>1568</v>
      </c>
      <c r="H2475" s="113" t="s">
        <v>316</v>
      </c>
      <c r="I2475" s="129">
        <v>980</v>
      </c>
      <c r="J2475" s="129">
        <v>11827</v>
      </c>
      <c r="K2475" s="201">
        <f t="shared" si="218"/>
        <v>11590460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hidden="1" customHeight="1">
      <c r="A2476" s="304" t="str">
        <f>IF(B2476&lt;&gt;"",IF(AND(B2476&gt;=_TM1,B2476&lt;=_TM2,OR(TH!L2476="1111",TH!M2476="1111")),TH!D2476,""),"")</f>
        <v/>
      </c>
      <c r="B2476" s="11">
        <f t="shared" si="216"/>
        <v>9</v>
      </c>
      <c r="C2476" s="111">
        <f t="shared" si="217"/>
        <v>42629</v>
      </c>
      <c r="D2476" s="12" t="s">
        <v>1681</v>
      </c>
      <c r="E2476" s="265">
        <v>42629</v>
      </c>
      <c r="F2476" s="140" t="s">
        <v>1534</v>
      </c>
      <c r="G2476" s="313" t="s">
        <v>1568</v>
      </c>
      <c r="H2476" s="113" t="s">
        <v>316</v>
      </c>
      <c r="I2476" s="129">
        <v>1000</v>
      </c>
      <c r="J2476" s="129">
        <v>16102</v>
      </c>
      <c r="K2476" s="201">
        <f t="shared" si="218"/>
        <v>16102000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hidden="1" customHeight="1">
      <c r="A2477" s="304" t="str">
        <f>IF(B2477&lt;&gt;"",IF(AND(B2477&gt;=_TM1,B2477&lt;=_TM2,OR(TH!L2477="1111",TH!M2477="1111")),TH!D2477,""),"")</f>
        <v/>
      </c>
      <c r="B2477" s="11">
        <f t="shared" si="216"/>
        <v>9</v>
      </c>
      <c r="C2477" s="111">
        <f t="shared" si="217"/>
        <v>42629</v>
      </c>
      <c r="D2477" s="12" t="s">
        <v>1681</v>
      </c>
      <c r="E2477" s="265">
        <v>42629</v>
      </c>
      <c r="F2477" s="140" t="s">
        <v>1545</v>
      </c>
      <c r="G2477" s="313" t="s">
        <v>1568</v>
      </c>
      <c r="H2477" s="113" t="s">
        <v>316</v>
      </c>
      <c r="I2477" s="129">
        <v>570</v>
      </c>
      <c r="J2477" s="129">
        <v>10500</v>
      </c>
      <c r="K2477" s="201">
        <f t="shared" si="218"/>
        <v>5985000</v>
      </c>
      <c r="L2477" s="202" t="s">
        <v>726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 t="str">
        <f>IF(VLOOKUP(F2477,NXT!$B$12:$B$973,1,0)=F2477,"","x")</f>
        <v/>
      </c>
    </row>
    <row r="2478" spans="1:30" ht="15.75" hidden="1" customHeight="1">
      <c r="A2478" s="304" t="str">
        <f>IF(B2478&lt;&gt;"",IF(AND(B2478&gt;=_TM1,B2478&lt;=_TM2,OR(TH!L2478="1111",TH!M2478="1111")),TH!D2478,""),"")</f>
        <v/>
      </c>
      <c r="B2478" s="11">
        <f t="shared" si="216"/>
        <v>9</v>
      </c>
      <c r="C2478" s="111">
        <f t="shared" si="217"/>
        <v>42629</v>
      </c>
      <c r="D2478" s="12" t="s">
        <v>1681</v>
      </c>
      <c r="E2478" s="265">
        <v>42629</v>
      </c>
      <c r="F2478" s="112" t="s">
        <v>332</v>
      </c>
      <c r="G2478" s="313" t="s">
        <v>1568</v>
      </c>
      <c r="H2478" s="113" t="s">
        <v>316</v>
      </c>
      <c r="I2478" s="129"/>
      <c r="J2478" s="129"/>
      <c r="K2478" s="201">
        <v>9760968</v>
      </c>
      <c r="L2478" s="14" t="s">
        <v>9</v>
      </c>
      <c r="M2478" s="202" t="s">
        <v>8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>
        <v>3</v>
      </c>
      <c r="AA2478" s="198"/>
    </row>
    <row r="2479" spans="1:30" s="198" customFormat="1" ht="15.75" hidden="1" customHeight="1">
      <c r="A2479" s="304" t="str">
        <f>IF(B2479&lt;&gt;"",IF(AND(B2479&gt;=_TM1,B2479&lt;=_TM2,OR(TH!L2479="1111",TH!M2479="1111")),TH!D2479,""),"")</f>
        <v/>
      </c>
      <c r="B2479" s="11">
        <f t="shared" si="216"/>
        <v>9</v>
      </c>
      <c r="C2479" s="111">
        <f t="shared" si="217"/>
        <v>42629</v>
      </c>
      <c r="D2479" s="111" t="s">
        <v>1494</v>
      </c>
      <c r="E2479" s="111">
        <v>42629</v>
      </c>
      <c r="F2479" s="140" t="s">
        <v>1546</v>
      </c>
      <c r="G2479" s="310" t="s">
        <v>1543</v>
      </c>
      <c r="H2479" s="113" t="s">
        <v>1303</v>
      </c>
      <c r="I2479" s="129">
        <v>6</v>
      </c>
      <c r="J2479" s="129">
        <v>44968</v>
      </c>
      <c r="K2479" s="201">
        <f>ROUND(I2479*J2479,0)</f>
        <v>269808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ref="AA2479:AA2486" si="219">IF(VLOOKUP(H2479,DS_131,1,0)=H2479,"","x")</f>
        <v/>
      </c>
      <c r="AB2479" s="122"/>
      <c r="AC2479" s="122"/>
      <c r="AD2479" s="122"/>
    </row>
    <row r="2480" spans="1:30" s="198" customFormat="1" ht="15.75" hidden="1" customHeight="1">
      <c r="A2480" s="304" t="str">
        <f>IF(B2480&lt;&gt;"",IF(AND(B2480&gt;=_TM1,B2480&lt;=_TM2,OR(TH!L2480="1111",TH!M2480="1111")),TH!D2480,""),"")</f>
        <v/>
      </c>
      <c r="B2480" s="11">
        <f t="shared" si="216"/>
        <v>9</v>
      </c>
      <c r="C2480" s="111">
        <f t="shared" si="217"/>
        <v>42629</v>
      </c>
      <c r="D2480" s="111" t="s">
        <v>1494</v>
      </c>
      <c r="E2480" s="111">
        <v>42629</v>
      </c>
      <c r="F2480" s="140" t="s">
        <v>1547</v>
      </c>
      <c r="G2480" s="310" t="s">
        <v>1543</v>
      </c>
      <c r="H2480" s="113" t="s">
        <v>1303</v>
      </c>
      <c r="I2480" s="129">
        <v>1</v>
      </c>
      <c r="J2480" s="129">
        <v>64691</v>
      </c>
      <c r="K2480" s="201">
        <f>ROUND(I2480*J2480,0)</f>
        <v>64691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9"/>
        <v/>
      </c>
      <c r="AB2480" s="122"/>
      <c r="AC2480" s="122"/>
      <c r="AD2480" s="122"/>
    </row>
    <row r="2481" spans="1:30" s="198" customFormat="1" ht="15.75" hidden="1" customHeight="1">
      <c r="A2481" s="304" t="str">
        <f>IF(B2481&lt;&gt;"",IF(AND(B2481&gt;=_TM1,B2481&lt;=_TM2,OR(TH!L2481="1111",TH!M2481="1111")),TH!D2481,""),"")</f>
        <v/>
      </c>
      <c r="B2481" s="11">
        <f t="shared" si="216"/>
        <v>9</v>
      </c>
      <c r="C2481" s="111">
        <f t="shared" si="217"/>
        <v>42629</v>
      </c>
      <c r="D2481" s="111" t="s">
        <v>1494</v>
      </c>
      <c r="E2481" s="111">
        <v>42629</v>
      </c>
      <c r="F2481" s="140" t="s">
        <v>1548</v>
      </c>
      <c r="G2481" s="310" t="s">
        <v>1543</v>
      </c>
      <c r="H2481" s="113" t="s">
        <v>1303</v>
      </c>
      <c r="I2481" s="129">
        <v>1</v>
      </c>
      <c r="J2481" s="129">
        <v>97843</v>
      </c>
      <c r="K2481" s="201">
        <f>ROUND(I2481*J2481,0)</f>
        <v>97843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9"/>
        <v/>
      </c>
      <c r="AB2481" s="122"/>
      <c r="AC2481" s="122"/>
      <c r="AD2481" s="122"/>
    </row>
    <row r="2482" spans="1:30" s="198" customFormat="1" ht="15.75" hidden="1" customHeight="1">
      <c r="A2482" s="304" t="str">
        <f>IF(B2482&lt;&gt;"",IF(AND(B2482&gt;=_TM1,B2482&lt;=_TM2,OR(TH!L2482="1111",TH!M2482="1111")),TH!D2482,""),"")</f>
        <v/>
      </c>
      <c r="B2482" s="11">
        <f t="shared" si="216"/>
        <v>9</v>
      </c>
      <c r="C2482" s="111">
        <f t="shared" si="217"/>
        <v>42629</v>
      </c>
      <c r="D2482" s="111" t="s">
        <v>1494</v>
      </c>
      <c r="E2482" s="111">
        <v>42629</v>
      </c>
      <c r="F2482" s="140" t="s">
        <v>588</v>
      </c>
      <c r="G2482" s="310" t="s">
        <v>1543</v>
      </c>
      <c r="H2482" s="113" t="s">
        <v>1303</v>
      </c>
      <c r="I2482" s="129">
        <v>4</v>
      </c>
      <c r="J2482" s="129">
        <v>27862</v>
      </c>
      <c r="K2482" s="201">
        <f>ROUND(I2482*J2482,0)</f>
        <v>111448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9"/>
        <v/>
      </c>
      <c r="AB2482" s="122"/>
      <c r="AC2482" s="122"/>
      <c r="AD2482" s="122"/>
    </row>
    <row r="2483" spans="1:30" s="198" customFormat="1" ht="15.75" hidden="1" customHeight="1">
      <c r="A2483" s="304" t="str">
        <f>IF(B2483&lt;&gt;"",IF(AND(B2483&gt;=_TM1,B2483&lt;=_TM2,OR(TH!L2483="1111",TH!M2483="1111")),TH!D2483,""),"")</f>
        <v/>
      </c>
      <c r="B2483" s="11">
        <f t="shared" si="216"/>
        <v>9</v>
      </c>
      <c r="C2483" s="111">
        <f t="shared" si="217"/>
        <v>42629</v>
      </c>
      <c r="D2483" s="111" t="s">
        <v>1494</v>
      </c>
      <c r="E2483" s="111">
        <v>42629</v>
      </c>
      <c r="F2483" s="140" t="s">
        <v>1549</v>
      </c>
      <c r="G2483" s="310" t="s">
        <v>1543</v>
      </c>
      <c r="H2483" s="113" t="s">
        <v>1303</v>
      </c>
      <c r="I2483" s="129">
        <v>1</v>
      </c>
      <c r="J2483" s="129">
        <v>78260</v>
      </c>
      <c r="K2483" s="201">
        <f>ROUND(I2483*J2483,0)</f>
        <v>78260</v>
      </c>
      <c r="L2483" s="114" t="s">
        <v>238</v>
      </c>
      <c r="M2483" s="114" t="s">
        <v>162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9"/>
        <v/>
      </c>
      <c r="AB2483" s="122"/>
      <c r="AC2483" s="122"/>
      <c r="AD2483" s="122"/>
    </row>
    <row r="2484" spans="1:30" s="198" customFormat="1" ht="15.75" hidden="1" customHeight="1">
      <c r="A2484" s="304" t="str">
        <f>IF(B2484&lt;&gt;"",IF(AND(B2484&gt;=_TM1,B2484&lt;=_TM2,OR(TH!L2484="1111",TH!M2484="1111")),TH!D2484,""),"")</f>
        <v/>
      </c>
      <c r="B2484" s="11">
        <f t="shared" si="216"/>
        <v>9</v>
      </c>
      <c r="C2484" s="111">
        <f t="shared" si="217"/>
        <v>42629</v>
      </c>
      <c r="D2484" s="111" t="s">
        <v>1494</v>
      </c>
      <c r="E2484" s="111">
        <v>42629</v>
      </c>
      <c r="F2484" s="140" t="s">
        <v>332</v>
      </c>
      <c r="G2484" s="310" t="s">
        <v>1543</v>
      </c>
      <c r="H2484" s="113" t="s">
        <v>1303</v>
      </c>
      <c r="I2484" s="129"/>
      <c r="J2484" s="129"/>
      <c r="K2484" s="201">
        <v>62205</v>
      </c>
      <c r="L2484" s="114" t="s">
        <v>238</v>
      </c>
      <c r="M2484" s="114" t="s">
        <v>278</v>
      </c>
      <c r="N2484" s="24" t="str">
        <f>IF(AND('331-CT'!$E$7=TH!H2484,OR(L2484="331",M2484="331")),"331",IF(AND(OR(L2484="131",M2484="131"),H2484='131-CT'!$E$7),"131",""))</f>
        <v/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9"/>
        <v/>
      </c>
      <c r="AB2484" s="122"/>
      <c r="AC2484" s="122"/>
      <c r="AD2484" s="122"/>
    </row>
    <row r="2485" spans="1:30" s="198" customFormat="1" ht="15.75" hidden="1" customHeight="1">
      <c r="A2485" s="304" t="str">
        <f>IF(B2485&lt;&gt;"",IF(AND(B2485&gt;=_TM1,B2485&lt;=_TM2,OR(TH!L2485="1111",TH!M2485="1111")),TH!D2485,""),"")</f>
        <v/>
      </c>
      <c r="B2485" s="11">
        <f t="shared" si="216"/>
        <v>9</v>
      </c>
      <c r="C2485" s="111">
        <f t="shared" si="217"/>
        <v>42630</v>
      </c>
      <c r="D2485" s="111" t="s">
        <v>1698</v>
      </c>
      <c r="E2485" s="111">
        <v>42630</v>
      </c>
      <c r="F2485" s="140" t="s">
        <v>1545</v>
      </c>
      <c r="G2485" s="310" t="s">
        <v>1544</v>
      </c>
      <c r="H2485" s="113" t="s">
        <v>1319</v>
      </c>
      <c r="I2485" s="129">
        <v>570</v>
      </c>
      <c r="J2485" s="129">
        <v>10500</v>
      </c>
      <c r="K2485" s="201">
        <f>ROUND(I2485*J2485,0)</f>
        <v>5985000</v>
      </c>
      <c r="L2485" s="114" t="s">
        <v>238</v>
      </c>
      <c r="M2485" s="114" t="s">
        <v>162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9"/>
        <v/>
      </c>
      <c r="AB2485" s="122"/>
      <c r="AC2485" s="122"/>
      <c r="AD2485" s="122"/>
    </row>
    <row r="2486" spans="1:30" s="198" customFormat="1" ht="15.75" hidden="1" customHeight="1">
      <c r="A2486" s="304" t="str">
        <f>IF(B2486&lt;&gt;"",IF(AND(B2486&gt;=_TM1,B2486&lt;=_TM2,OR(TH!L2486="1111",TH!M2486="1111")),TH!D2486,""),"")</f>
        <v/>
      </c>
      <c r="B2486" s="11">
        <f t="shared" si="216"/>
        <v>9</v>
      </c>
      <c r="C2486" s="111">
        <f t="shared" si="217"/>
        <v>42630</v>
      </c>
      <c r="D2486" s="111" t="s">
        <v>1698</v>
      </c>
      <c r="E2486" s="111">
        <v>42630</v>
      </c>
      <c r="F2486" s="140" t="s">
        <v>332</v>
      </c>
      <c r="G2486" s="310" t="s">
        <v>1544</v>
      </c>
      <c r="H2486" s="113" t="s">
        <v>1319</v>
      </c>
      <c r="I2486" s="129"/>
      <c r="J2486" s="129"/>
      <c r="K2486" s="201">
        <v>598500</v>
      </c>
      <c r="L2486" s="114" t="s">
        <v>238</v>
      </c>
      <c r="M2486" s="114" t="s">
        <v>278</v>
      </c>
      <c r="N2486" s="24" t="str">
        <f>IF(AND('331-CT'!$E$7=TH!H2486,OR(L2486="331",M2486="331")),"331",IF(AND(OR(L2486="131",M2486="131"),H2486='131-CT'!$E$7),"131",""))</f>
        <v>131</v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/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98" t="str">
        <f t="shared" si="219"/>
        <v/>
      </c>
      <c r="AB2486" s="122"/>
      <c r="AC2486" s="122"/>
      <c r="AD2486" s="122"/>
    </row>
    <row r="2487" spans="1:30" s="198" customFormat="1" ht="15.75" hidden="1" customHeight="1">
      <c r="A2487" s="304" t="str">
        <f>IF(B2487&lt;&gt;"",IF(AND(B2487&gt;=_TM1,B2487&lt;=_TM2,OR(TH!L2487="1111",TH!M2487="1111")),TH!D2487,""),"")</f>
        <v>T29</v>
      </c>
      <c r="B2487" s="11">
        <f t="shared" si="216"/>
        <v>9</v>
      </c>
      <c r="C2487" s="111">
        <f t="shared" si="217"/>
        <v>42632</v>
      </c>
      <c r="D2487" s="111" t="s">
        <v>2153</v>
      </c>
      <c r="E2487" s="265">
        <v>42632</v>
      </c>
      <c r="F2487" s="110" t="s">
        <v>1219</v>
      </c>
      <c r="G2487" s="310" t="s">
        <v>705</v>
      </c>
      <c r="H2487" s="113" t="s">
        <v>706</v>
      </c>
      <c r="I2487" s="129"/>
      <c r="J2487" s="129"/>
      <c r="K2487" s="201">
        <v>61000000</v>
      </c>
      <c r="L2487" s="114" t="s">
        <v>45</v>
      </c>
      <c r="M2487" s="14" t="s">
        <v>24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>x</v>
      </c>
      <c r="Q2487" s="24" t="str">
        <f>IF(AND($M2487=$O$7,$B2487&lt;'111'!$N$11),"x","")</f>
        <v/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hidden="1" customHeight="1">
      <c r="A2488" s="304" t="str">
        <f>IF(B2488&lt;&gt;"",IF(AND(B2488&gt;=_TM1,B2488&lt;=_TM2,OR(TH!L2488="1111",TH!M2488="1111")),TH!D2488,""),"")</f>
        <v>C33</v>
      </c>
      <c r="B2488" s="11">
        <f t="shared" si="216"/>
        <v>9</v>
      </c>
      <c r="C2488" s="111">
        <f t="shared" si="217"/>
        <v>42632</v>
      </c>
      <c r="D2488" s="111" t="s">
        <v>2165</v>
      </c>
      <c r="E2488" s="265">
        <v>42632</v>
      </c>
      <c r="F2488" s="110" t="s">
        <v>707</v>
      </c>
      <c r="G2488" s="310" t="s">
        <v>2077</v>
      </c>
      <c r="H2488" s="113" t="s">
        <v>706</v>
      </c>
      <c r="I2488" s="129"/>
      <c r="J2488" s="129"/>
      <c r="K2488" s="201">
        <v>13300000</v>
      </c>
      <c r="L2488" s="14" t="s">
        <v>24</v>
      </c>
      <c r="M2488" s="14" t="s">
        <v>45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>x</v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hidden="1" customHeight="1">
      <c r="A2489" s="304" t="str">
        <f>IF(B2489&lt;&gt;"",IF(AND(B2489&gt;=_TM1,B2489&lt;=_TM2,OR(TH!L2489="1111",TH!M2489="1111")),TH!D2489,""),"")</f>
        <v/>
      </c>
      <c r="B2489" s="11">
        <f t="shared" si="216"/>
        <v>9</v>
      </c>
      <c r="C2489" s="111">
        <f t="shared" si="217"/>
        <v>42633</v>
      </c>
      <c r="D2489" s="111" t="s">
        <v>711</v>
      </c>
      <c r="E2489" s="265">
        <v>42633</v>
      </c>
      <c r="F2489" s="110" t="s">
        <v>2087</v>
      </c>
      <c r="G2489" s="310" t="s">
        <v>2077</v>
      </c>
      <c r="H2489" s="113"/>
      <c r="I2489" s="129"/>
      <c r="J2489" s="129"/>
      <c r="K2489" s="201">
        <v>3856754</v>
      </c>
      <c r="L2489" s="14" t="s">
        <v>79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/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customHeight="1">
      <c r="A2490" s="304" t="str">
        <f>IF(B2490&lt;&gt;"",IF(AND(B2490&gt;=_TM1,B2490&lt;=_TM2,OR(TH!L2490="1111",TH!M2490="1111")),TH!D2490,""),"")</f>
        <v/>
      </c>
      <c r="B2490" s="11">
        <f t="shared" si="216"/>
        <v>9</v>
      </c>
      <c r="C2490" s="111">
        <f t="shared" si="217"/>
        <v>42633</v>
      </c>
      <c r="D2490" s="111" t="s">
        <v>711</v>
      </c>
      <c r="E2490" s="265">
        <v>42633</v>
      </c>
      <c r="F2490" s="110" t="s">
        <v>2088</v>
      </c>
      <c r="G2490" s="310" t="s">
        <v>2077</v>
      </c>
      <c r="H2490" s="113"/>
      <c r="I2490" s="129"/>
      <c r="J2490" s="129"/>
      <c r="K2490" s="201">
        <v>9420000</v>
      </c>
      <c r="L2490" s="14" t="s">
        <v>2080</v>
      </c>
      <c r="M2490" s="14" t="s">
        <v>24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>x</v>
      </c>
      <c r="Y2490" s="24" t="str">
        <f>IF(AND(B2490&lt;=NKC!$N$8,B2490&gt;=NKC!$M$8),"x","")</f>
        <v/>
      </c>
      <c r="Z2490" s="303"/>
      <c r="AA2490" s="122"/>
      <c r="AB2490" s="122"/>
      <c r="AC2490" s="122"/>
      <c r="AD2490" s="122"/>
    </row>
    <row r="2491" spans="1:30" s="198" customFormat="1" ht="15.75" hidden="1" customHeight="1">
      <c r="A2491" s="304" t="str">
        <f>IF(B2491&lt;&gt;"",IF(AND(B2491&gt;=_TM1,B2491&lt;=_TM2,OR(TH!L2491="1111",TH!M2491="1111")),TH!D2491,""),"")</f>
        <v/>
      </c>
      <c r="B2491" s="11">
        <f t="shared" si="216"/>
        <v>9</v>
      </c>
      <c r="C2491" s="111">
        <f t="shared" si="217"/>
        <v>42633</v>
      </c>
      <c r="D2491" s="12" t="s">
        <v>1682</v>
      </c>
      <c r="E2491" s="265">
        <v>42633</v>
      </c>
      <c r="F2491" s="112" t="s">
        <v>1046</v>
      </c>
      <c r="G2491" s="313" t="s">
        <v>1569</v>
      </c>
      <c r="H2491" s="113" t="s">
        <v>316</v>
      </c>
      <c r="I2491" s="129">
        <v>1550</v>
      </c>
      <c r="J2491" s="129">
        <v>33250</v>
      </c>
      <c r="K2491" s="201">
        <f t="shared" ref="K2491:K2499" si="220">ROUND(I2491*J2491,0)</f>
        <v>51537500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hidden="1" customHeight="1">
      <c r="A2492" s="304" t="str">
        <f>IF(B2492&lt;&gt;"",IF(AND(B2492&gt;=_TM1,B2492&lt;=_TM2,OR(TH!L2492="1111",TH!M2492="1111")),TH!D2492,""),"")</f>
        <v/>
      </c>
      <c r="B2492" s="11">
        <f t="shared" si="216"/>
        <v>9</v>
      </c>
      <c r="C2492" s="111">
        <f t="shared" si="217"/>
        <v>42633</v>
      </c>
      <c r="D2492" s="12" t="s">
        <v>1682</v>
      </c>
      <c r="E2492" s="265">
        <v>42633</v>
      </c>
      <c r="F2492" s="112" t="s">
        <v>1047</v>
      </c>
      <c r="G2492" s="313" t="s">
        <v>1569</v>
      </c>
      <c r="H2492" s="113" t="s">
        <v>316</v>
      </c>
      <c r="I2492" s="129">
        <v>1500</v>
      </c>
      <c r="J2492" s="129">
        <v>30875</v>
      </c>
      <c r="K2492" s="201">
        <f t="shared" si="220"/>
        <v>46312500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/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hidden="1" customHeight="1">
      <c r="A2493" s="304" t="str">
        <f>IF(B2493&lt;&gt;"",IF(AND(B2493&gt;=_TM1,B2493&lt;=_TM2,OR(TH!L2493="1111",TH!M2493="1111")),TH!D2493,""),"")</f>
        <v/>
      </c>
      <c r="B2493" s="11">
        <f t="shared" si="216"/>
        <v>9</v>
      </c>
      <c r="C2493" s="111">
        <f t="shared" si="217"/>
        <v>42633</v>
      </c>
      <c r="D2493" s="12" t="s">
        <v>1682</v>
      </c>
      <c r="E2493" s="265">
        <v>42633</v>
      </c>
      <c r="F2493" s="140" t="s">
        <v>322</v>
      </c>
      <c r="G2493" s="313" t="s">
        <v>1569</v>
      </c>
      <c r="H2493" s="113" t="s">
        <v>316</v>
      </c>
      <c r="I2493" s="129">
        <v>4400</v>
      </c>
      <c r="J2493" s="129">
        <v>17575</v>
      </c>
      <c r="K2493" s="201">
        <f t="shared" si="220"/>
        <v>77330000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/>
      </c>
      <c r="W2493" s="24" t="str">
        <f>IF(AND(OR(LEFT(TH!L2493,2)="15",LEFT(TH!M2493,2)="15"),TK!$E$7=TH!F2493),"x","")</f>
        <v>x</v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hidden="1" customHeight="1">
      <c r="A2494" s="304" t="str">
        <f>IF(B2494&lt;&gt;"",IF(AND(B2494&gt;=_TM1,B2494&lt;=_TM2,OR(TH!L2494="1111",TH!M2494="1111")),TH!D2494,""),"")</f>
        <v/>
      </c>
      <c r="B2494" s="11">
        <f t="shared" si="216"/>
        <v>9</v>
      </c>
      <c r="C2494" s="111">
        <f t="shared" si="217"/>
        <v>42633</v>
      </c>
      <c r="D2494" s="12" t="s">
        <v>1682</v>
      </c>
      <c r="E2494" s="265">
        <v>42633</v>
      </c>
      <c r="F2494" s="140" t="s">
        <v>321</v>
      </c>
      <c r="G2494" s="313" t="s">
        <v>1569</v>
      </c>
      <c r="H2494" s="113" t="s">
        <v>316</v>
      </c>
      <c r="I2494" s="129">
        <v>4200</v>
      </c>
      <c r="J2494" s="129">
        <v>17575</v>
      </c>
      <c r="K2494" s="201">
        <f t="shared" si="220"/>
        <v>73815000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>x</v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hidden="1" customHeight="1">
      <c r="A2495" s="304" t="str">
        <f>IF(B2495&lt;&gt;"",IF(AND(B2495&gt;=_TM1,B2495&lt;=_TM2,OR(TH!L2495="1111",TH!M2495="1111")),TH!D2495,""),"")</f>
        <v/>
      </c>
      <c r="B2495" s="11">
        <f t="shared" si="216"/>
        <v>9</v>
      </c>
      <c r="C2495" s="111">
        <f t="shared" si="217"/>
        <v>42633</v>
      </c>
      <c r="D2495" s="12" t="s">
        <v>1682</v>
      </c>
      <c r="E2495" s="265">
        <v>42633</v>
      </c>
      <c r="F2495" s="140" t="s">
        <v>350</v>
      </c>
      <c r="G2495" s="313" t="s">
        <v>1569</v>
      </c>
      <c r="H2495" s="113" t="s">
        <v>316</v>
      </c>
      <c r="I2495" s="129">
        <v>300</v>
      </c>
      <c r="J2495" s="129">
        <v>7628</v>
      </c>
      <c r="K2495" s="201">
        <f t="shared" si="220"/>
        <v>2288400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hidden="1" customHeight="1">
      <c r="A2496" s="304" t="str">
        <f>IF(B2496&lt;&gt;"",IF(AND(B2496&gt;=_TM1,B2496&lt;=_TM2,OR(TH!L2496="1111",TH!M2496="1111")),TH!D2496,""),"")</f>
        <v/>
      </c>
      <c r="B2496" s="11">
        <f t="shared" si="216"/>
        <v>9</v>
      </c>
      <c r="C2496" s="111">
        <f t="shared" si="217"/>
        <v>42633</v>
      </c>
      <c r="D2496" s="12" t="s">
        <v>1682</v>
      </c>
      <c r="E2496" s="265">
        <v>42633</v>
      </c>
      <c r="F2496" s="112" t="s">
        <v>1046</v>
      </c>
      <c r="G2496" s="313" t="s">
        <v>1569</v>
      </c>
      <c r="H2496" s="113" t="s">
        <v>316</v>
      </c>
      <c r="I2496" s="129">
        <v>420</v>
      </c>
      <c r="J2496" s="129">
        <v>35625</v>
      </c>
      <c r="K2496" s="201">
        <f t="shared" si="220"/>
        <v>14962500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/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hidden="1" customHeight="1">
      <c r="A2497" s="304" t="str">
        <f>IF(B2497&lt;&gt;"",IF(AND(B2497&gt;=_TM1,B2497&lt;=_TM2,OR(TH!L2497="1111",TH!M2497="1111")),TH!D2497,""),"")</f>
        <v/>
      </c>
      <c r="B2497" s="11">
        <f t="shared" si="216"/>
        <v>9</v>
      </c>
      <c r="C2497" s="111">
        <f t="shared" si="217"/>
        <v>42633</v>
      </c>
      <c r="D2497" s="12" t="s">
        <v>1682</v>
      </c>
      <c r="E2497" s="265">
        <v>42633</v>
      </c>
      <c r="F2497" s="140" t="s">
        <v>322</v>
      </c>
      <c r="G2497" s="313" t="s">
        <v>1569</v>
      </c>
      <c r="H2497" s="113" t="s">
        <v>316</v>
      </c>
      <c r="I2497" s="129">
        <v>120</v>
      </c>
      <c r="J2497" s="129">
        <v>17575</v>
      </c>
      <c r="K2497" s="201">
        <f t="shared" si="220"/>
        <v>2109000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>x</v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hidden="1" customHeight="1">
      <c r="A2498" s="304" t="str">
        <f>IF(B2498&lt;&gt;"",IF(AND(B2498&gt;=_TM1,B2498&lt;=_TM2,OR(TH!L2498="1111",TH!M2498="1111")),TH!D2498,""),"")</f>
        <v/>
      </c>
      <c r="B2498" s="11">
        <f t="shared" si="216"/>
        <v>9</v>
      </c>
      <c r="C2498" s="111">
        <f t="shared" si="217"/>
        <v>42633</v>
      </c>
      <c r="D2498" s="12" t="s">
        <v>1682</v>
      </c>
      <c r="E2498" s="265">
        <v>42633</v>
      </c>
      <c r="F2498" s="140" t="s">
        <v>1560</v>
      </c>
      <c r="G2498" s="313" t="s">
        <v>1569</v>
      </c>
      <c r="H2498" s="113" t="s">
        <v>316</v>
      </c>
      <c r="I2498" s="129">
        <v>5000</v>
      </c>
      <c r="J2498" s="129">
        <v>7220</v>
      </c>
      <c r="K2498" s="201">
        <f t="shared" si="220"/>
        <v>36100000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hidden="1" customHeight="1">
      <c r="A2499" s="304" t="str">
        <f>IF(B2499&lt;&gt;"",IF(AND(B2499&gt;=_TM1,B2499&lt;=_TM2,OR(TH!L2499="1111",TH!M2499="1111")),TH!D2499,""),"")</f>
        <v/>
      </c>
      <c r="B2499" s="11">
        <f t="shared" si="216"/>
        <v>9</v>
      </c>
      <c r="C2499" s="111">
        <f t="shared" si="217"/>
        <v>42633</v>
      </c>
      <c r="D2499" s="12" t="s">
        <v>1682</v>
      </c>
      <c r="E2499" s="265">
        <v>42633</v>
      </c>
      <c r="F2499" s="140" t="s">
        <v>1554</v>
      </c>
      <c r="G2499" s="313" t="s">
        <v>1569</v>
      </c>
      <c r="H2499" s="113" t="s">
        <v>316</v>
      </c>
      <c r="I2499" s="129">
        <v>4100</v>
      </c>
      <c r="J2499" s="129">
        <v>7300</v>
      </c>
      <c r="K2499" s="201">
        <f t="shared" si="220"/>
        <v>29930000</v>
      </c>
      <c r="L2499" s="202" t="s">
        <v>726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A2499" s="198" t="str">
        <f>IF(VLOOKUP(F2499,NXT!$B$12:$B$973,1,0)=F2499,"","x")</f>
        <v/>
      </c>
      <c r="AB2499" s="122"/>
      <c r="AC2499" s="122"/>
      <c r="AD2499" s="122"/>
    </row>
    <row r="2500" spans="1:30" s="198" customFormat="1" ht="15.75" hidden="1" customHeight="1">
      <c r="A2500" s="304" t="str">
        <f>IF(B2500&lt;&gt;"",IF(AND(B2500&gt;=_TM1,B2500&lt;=_TM2,OR(TH!L2500="1111",TH!M2500="1111")),TH!D2500,""),"")</f>
        <v/>
      </c>
      <c r="B2500" s="11">
        <f t="shared" si="216"/>
        <v>9</v>
      </c>
      <c r="C2500" s="111">
        <f t="shared" si="217"/>
        <v>42633</v>
      </c>
      <c r="D2500" s="12" t="s">
        <v>1682</v>
      </c>
      <c r="E2500" s="265">
        <v>42633</v>
      </c>
      <c r="F2500" s="112" t="s">
        <v>332</v>
      </c>
      <c r="G2500" s="313" t="s">
        <v>1569</v>
      </c>
      <c r="H2500" s="113" t="s">
        <v>316</v>
      </c>
      <c r="I2500" s="129"/>
      <c r="J2500" s="129"/>
      <c r="K2500" s="201">
        <v>33438490</v>
      </c>
      <c r="L2500" s="14" t="s">
        <v>9</v>
      </c>
      <c r="M2500" s="202" t="s">
        <v>8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>
        <v>3</v>
      </c>
      <c r="AB2500" s="122"/>
      <c r="AC2500" s="122"/>
      <c r="AD2500" s="122"/>
    </row>
    <row r="2501" spans="1:30" s="198" customFormat="1" ht="15.75" hidden="1" customHeight="1">
      <c r="A2501" s="304" t="str">
        <f>IF(B2501&lt;&gt;"",IF(AND(B2501&gt;=_TM1,B2501&lt;=_TM2,OR(TH!L2501="1111",TH!M2501="1111")),TH!D2501,""),"")</f>
        <v/>
      </c>
      <c r="B2501" s="11">
        <f t="shared" si="216"/>
        <v>9</v>
      </c>
      <c r="C2501" s="111">
        <f t="shared" si="217"/>
        <v>42633</v>
      </c>
      <c r="D2501" s="111" t="s">
        <v>1699</v>
      </c>
      <c r="E2501" s="111">
        <v>42633</v>
      </c>
      <c r="F2501" s="140" t="s">
        <v>1551</v>
      </c>
      <c r="G2501" s="310" t="s">
        <v>1550</v>
      </c>
      <c r="H2501" s="113" t="s">
        <v>654</v>
      </c>
      <c r="I2501" s="129">
        <v>4950</v>
      </c>
      <c r="J2501" s="129">
        <v>9000</v>
      </c>
      <c r="K2501" s="201">
        <f>ROUND(I2501*J2501,0)</f>
        <v>44550000</v>
      </c>
      <c r="L2501" s="114" t="s">
        <v>238</v>
      </c>
      <c r="M2501" s="114" t="s">
        <v>162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hidden="1" customHeight="1">
      <c r="A2502" s="304" t="str">
        <f>IF(B2502&lt;&gt;"",IF(AND(B2502&gt;=_TM1,B2502&lt;=_TM2,OR(TH!L2502="1111",TH!M2502="1111")),TH!D2502,""),"")</f>
        <v/>
      </c>
      <c r="B2502" s="11">
        <f t="shared" si="216"/>
        <v>9</v>
      </c>
      <c r="C2502" s="111">
        <f t="shared" si="217"/>
        <v>42633</v>
      </c>
      <c r="D2502" s="111" t="s">
        <v>1699</v>
      </c>
      <c r="E2502" s="111">
        <v>42633</v>
      </c>
      <c r="F2502" s="140" t="s">
        <v>332</v>
      </c>
      <c r="G2502" s="310" t="s">
        <v>1550</v>
      </c>
      <c r="H2502" s="113" t="s">
        <v>654</v>
      </c>
      <c r="I2502" s="129"/>
      <c r="J2502" s="129"/>
      <c r="K2502" s="201">
        <v>4455000</v>
      </c>
      <c r="L2502" s="114" t="s">
        <v>238</v>
      </c>
      <c r="M2502" s="114" t="s">
        <v>278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/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98" t="str">
        <f>IF(VLOOKUP(H2502,DS_131,1,0)=H2502,"","x")</f>
        <v/>
      </c>
      <c r="AB2502" s="122"/>
      <c r="AC2502" s="122"/>
      <c r="AD2502" s="122"/>
    </row>
    <row r="2503" spans="1:30" s="198" customFormat="1" ht="15.75" hidden="1" customHeight="1">
      <c r="A2503" s="304" t="str">
        <f>IF(B2503&lt;&gt;"",IF(AND(B2503&gt;=_TM1,B2503&lt;=_TM2,OR(TH!L2503="1111",TH!M2503="1111")),TH!D2503,""),"")</f>
        <v>T30</v>
      </c>
      <c r="B2503" s="11">
        <f t="shared" si="216"/>
        <v>9</v>
      </c>
      <c r="C2503" s="111">
        <f t="shared" si="217"/>
        <v>42634</v>
      </c>
      <c r="D2503" s="111" t="s">
        <v>2154</v>
      </c>
      <c r="E2503" s="265">
        <v>42634</v>
      </c>
      <c r="F2503" s="110" t="s">
        <v>1219</v>
      </c>
      <c r="G2503" s="310" t="s">
        <v>2077</v>
      </c>
      <c r="H2503" s="4" t="s">
        <v>706</v>
      </c>
      <c r="I2503" s="129"/>
      <c r="J2503" s="129"/>
      <c r="K2503" s="201">
        <v>200000</v>
      </c>
      <c r="L2503" s="14" t="s">
        <v>45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>x</v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/>
      <c r="AA2503" s="122"/>
      <c r="AB2503" s="122"/>
      <c r="AC2503" s="122"/>
      <c r="AD2503" s="122"/>
    </row>
    <row r="2504" spans="1:30" s="198" customFormat="1" ht="15.75" hidden="1" customHeight="1">
      <c r="A2504" s="304" t="str">
        <f>IF(B2504&lt;&gt;"",IF(AND(B2504&gt;=_TM1,B2504&lt;=_TM2,OR(TH!L2504="1111",TH!M2504="1111")),TH!D2504,""),"")</f>
        <v/>
      </c>
      <c r="B2504" s="11">
        <f t="shared" si="216"/>
        <v>9</v>
      </c>
      <c r="C2504" s="111">
        <f t="shared" si="217"/>
        <v>42634</v>
      </c>
      <c r="D2504" s="111" t="s">
        <v>711</v>
      </c>
      <c r="E2504" s="265">
        <v>42634</v>
      </c>
      <c r="F2504" s="110" t="s">
        <v>1654</v>
      </c>
      <c r="G2504" s="310" t="s">
        <v>2077</v>
      </c>
      <c r="H2504" s="113"/>
      <c r="I2504" s="129"/>
      <c r="J2504" s="129"/>
      <c r="K2504" s="201">
        <v>20000</v>
      </c>
      <c r="L2504" s="14" t="s">
        <v>81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s="198" customFormat="1" ht="15.75" hidden="1" customHeight="1">
      <c r="A2505" s="304" t="str">
        <f>IF(B2505&lt;&gt;"",IF(AND(B2505&gt;=_TM1,B2505&lt;=_TM2,OR(TH!L2505="1111",TH!M2505="1111")),TH!D2505,""),"")</f>
        <v/>
      </c>
      <c r="B2505" s="11">
        <f t="shared" si="216"/>
        <v>9</v>
      </c>
      <c r="C2505" s="111">
        <f t="shared" si="217"/>
        <v>42634</v>
      </c>
      <c r="D2505" s="111" t="s">
        <v>711</v>
      </c>
      <c r="E2505" s="265">
        <v>42634</v>
      </c>
      <c r="F2505" s="110" t="s">
        <v>1655</v>
      </c>
      <c r="G2505" s="310" t="s">
        <v>2077</v>
      </c>
      <c r="H2505" s="113"/>
      <c r="I2505" s="129"/>
      <c r="J2505" s="129"/>
      <c r="K2505" s="201">
        <v>2000</v>
      </c>
      <c r="L2505" s="398" t="s">
        <v>9</v>
      </c>
      <c r="M2505" s="14" t="s">
        <v>24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>
        <v>3</v>
      </c>
      <c r="AA2505" s="122"/>
      <c r="AB2505" s="122"/>
      <c r="AC2505" s="122"/>
      <c r="AD2505" s="122"/>
    </row>
    <row r="2506" spans="1:30" ht="15.75" hidden="1" customHeight="1">
      <c r="A2506" s="304" t="str">
        <f>IF(B2506&lt;&gt;"",IF(AND(B2506&gt;=_TM1,B2506&lt;=_TM2,OR(TH!L2506="1111",TH!M2506="1111")),TH!D2506,""),"")</f>
        <v/>
      </c>
      <c r="B2506" s="11">
        <f t="shared" si="216"/>
        <v>9</v>
      </c>
      <c r="C2506" s="111">
        <f t="shared" si="217"/>
        <v>42634</v>
      </c>
      <c r="D2506" s="111" t="s">
        <v>1700</v>
      </c>
      <c r="E2506" s="111">
        <v>42634</v>
      </c>
      <c r="F2506" s="140" t="s">
        <v>1046</v>
      </c>
      <c r="G2506" s="310" t="s">
        <v>1552</v>
      </c>
      <c r="H2506" s="113" t="s">
        <v>531</v>
      </c>
      <c r="I2506" s="129">
        <v>1550</v>
      </c>
      <c r="J2506" s="129">
        <v>35000</v>
      </c>
      <c r="K2506" s="201">
        <f>ROUND(I2506*J2506,0)</f>
        <v>54250000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ht="15.75" hidden="1" customHeight="1">
      <c r="A2507" s="304" t="str">
        <f>IF(B2507&lt;&gt;"",IF(AND(B2507&gt;=_TM1,B2507&lt;=_TM2,OR(TH!L2507="1111",TH!M2507="1111")),TH!D2507,""),"")</f>
        <v/>
      </c>
      <c r="B2507" s="11">
        <f t="shared" si="216"/>
        <v>9</v>
      </c>
      <c r="C2507" s="111">
        <f t="shared" si="217"/>
        <v>42634</v>
      </c>
      <c r="D2507" s="111" t="s">
        <v>1700</v>
      </c>
      <c r="E2507" s="111">
        <v>42634</v>
      </c>
      <c r="F2507" s="140" t="s">
        <v>1047</v>
      </c>
      <c r="G2507" s="310" t="s">
        <v>1552</v>
      </c>
      <c r="H2507" s="113" t="s">
        <v>531</v>
      </c>
      <c r="I2507" s="129">
        <v>1500</v>
      </c>
      <c r="J2507" s="129">
        <v>32500</v>
      </c>
      <c r="K2507" s="201">
        <f>ROUND(I2507*J2507,0)</f>
        <v>48750000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</row>
    <row r="2508" spans="1:30" s="198" customFormat="1" ht="15.75" hidden="1" customHeight="1">
      <c r="A2508" s="304" t="str">
        <f>IF(B2508&lt;&gt;"",IF(AND(B2508&gt;=_TM1,B2508&lt;=_TM2,OR(TH!L2508="1111",TH!M2508="1111")),TH!D2508,""),"")</f>
        <v/>
      </c>
      <c r="B2508" s="11">
        <f t="shared" si="216"/>
        <v>9</v>
      </c>
      <c r="C2508" s="111">
        <f t="shared" si="217"/>
        <v>42634</v>
      </c>
      <c r="D2508" s="111" t="s">
        <v>1700</v>
      </c>
      <c r="E2508" s="111">
        <v>42634</v>
      </c>
      <c r="F2508" s="140" t="s">
        <v>322</v>
      </c>
      <c r="G2508" s="310" t="s">
        <v>1552</v>
      </c>
      <c r="H2508" s="113" t="s">
        <v>531</v>
      </c>
      <c r="I2508" s="129">
        <v>4400</v>
      </c>
      <c r="J2508" s="129">
        <v>18500</v>
      </c>
      <c r="K2508" s="201">
        <f>ROUND(I2508*J2508,0)</f>
        <v>81400000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hidden="1" customHeight="1">
      <c r="A2509" s="304" t="str">
        <f>IF(B2509&lt;&gt;"",IF(AND(B2509&gt;=_TM1,B2509&lt;=_TM2,OR(TH!L2509="1111",TH!M2509="1111")),TH!D2509,""),"")</f>
        <v/>
      </c>
      <c r="B2509" s="11">
        <f t="shared" si="216"/>
        <v>9</v>
      </c>
      <c r="C2509" s="111">
        <f t="shared" si="217"/>
        <v>42634</v>
      </c>
      <c r="D2509" s="111" t="s">
        <v>1700</v>
      </c>
      <c r="E2509" s="111">
        <v>42634</v>
      </c>
      <c r="F2509" s="140" t="s">
        <v>321</v>
      </c>
      <c r="G2509" s="310" t="s">
        <v>1552</v>
      </c>
      <c r="H2509" s="113" t="s">
        <v>531</v>
      </c>
      <c r="I2509" s="129">
        <v>4200</v>
      </c>
      <c r="J2509" s="129">
        <v>18500</v>
      </c>
      <c r="K2509" s="201">
        <f>ROUND(I2509*J2509,0)</f>
        <v>77700000</v>
      </c>
      <c r="L2509" s="114" t="s">
        <v>238</v>
      </c>
      <c r="M2509" s="114" t="s">
        <v>162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hidden="1" customHeight="1">
      <c r="A2510" s="304" t="str">
        <f>IF(B2510&lt;&gt;"",IF(AND(B2510&gt;=_TM1,B2510&lt;=_TM2,OR(TH!L2510="1111",TH!M2510="1111")),TH!D2510,""),"")</f>
        <v/>
      </c>
      <c r="B2510" s="11">
        <f t="shared" si="216"/>
        <v>9</v>
      </c>
      <c r="C2510" s="111">
        <f t="shared" si="217"/>
        <v>42634</v>
      </c>
      <c r="D2510" s="111" t="s">
        <v>1700</v>
      </c>
      <c r="E2510" s="111">
        <v>42634</v>
      </c>
      <c r="F2510" s="140" t="s">
        <v>332</v>
      </c>
      <c r="G2510" s="310" t="s">
        <v>1552</v>
      </c>
      <c r="H2510" s="113" t="s">
        <v>531</v>
      </c>
      <c r="I2510" s="129"/>
      <c r="J2510" s="129"/>
      <c r="K2510" s="201">
        <v>26210000</v>
      </c>
      <c r="L2510" s="114" t="s">
        <v>238</v>
      </c>
      <c r="M2510" s="114" t="s">
        <v>278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98" t="str">
        <f>IF(VLOOKUP(H2510,DS_131,1,0)=H2510,"","x")</f>
        <v/>
      </c>
      <c r="AB2510" s="122"/>
      <c r="AC2510" s="122"/>
      <c r="AD2510" s="122"/>
    </row>
    <row r="2511" spans="1:30" s="198" customFormat="1" ht="15.75" hidden="1" customHeight="1">
      <c r="A2511" s="304" t="str">
        <f>IF(B2511&lt;&gt;"",IF(AND(B2511&gt;=_TM1,B2511&lt;=_TM2,OR(TH!L2511="1111",TH!M2511="1111")),TH!D2511,""),"")</f>
        <v/>
      </c>
      <c r="B2511" s="11">
        <f t="shared" si="216"/>
        <v>9</v>
      </c>
      <c r="C2511" s="111">
        <f t="shared" si="217"/>
        <v>42635</v>
      </c>
      <c r="D2511" s="111" t="s">
        <v>704</v>
      </c>
      <c r="E2511" s="265">
        <v>42635</v>
      </c>
      <c r="F2511" s="112" t="s">
        <v>708</v>
      </c>
      <c r="G2511" s="310" t="s">
        <v>705</v>
      </c>
      <c r="H2511" s="113" t="s">
        <v>1303</v>
      </c>
      <c r="I2511" s="129"/>
      <c r="J2511" s="129"/>
      <c r="K2511" s="201">
        <v>19772717</v>
      </c>
      <c r="L2511" s="14" t="s">
        <v>24</v>
      </c>
      <c r="M2511" s="114" t="s">
        <v>238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/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s="198" customFormat="1" ht="15.75" hidden="1" customHeight="1">
      <c r="A2512" s="304" t="str">
        <f>IF(B2512&lt;&gt;"",IF(AND(B2512&gt;=_TM1,B2512&lt;=_TM2,OR(TH!L2512="1111",TH!M2512="1111")),TH!D2512,""),"")</f>
        <v>T31</v>
      </c>
      <c r="B2512" s="11">
        <f t="shared" si="216"/>
        <v>9</v>
      </c>
      <c r="C2512" s="111">
        <f t="shared" si="217"/>
        <v>42635</v>
      </c>
      <c r="D2512" s="111" t="s">
        <v>2155</v>
      </c>
      <c r="E2512" s="265">
        <v>42635</v>
      </c>
      <c r="F2512" s="110" t="s">
        <v>1219</v>
      </c>
      <c r="G2512" s="310" t="s">
        <v>705</v>
      </c>
      <c r="H2512" s="113" t="s">
        <v>706</v>
      </c>
      <c r="I2512" s="129"/>
      <c r="J2512" s="129"/>
      <c r="K2512" s="201">
        <v>19700000</v>
      </c>
      <c r="L2512" s="14" t="s">
        <v>45</v>
      </c>
      <c r="M2512" s="114" t="s">
        <v>24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>x</v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/>
      <c r="AA2512" s="122"/>
      <c r="AB2512" s="122"/>
      <c r="AC2512" s="122"/>
      <c r="AD2512" s="122"/>
    </row>
    <row r="2513" spans="1:30" ht="15.75" hidden="1" customHeight="1">
      <c r="A2513" s="304" t="str">
        <f>IF(B2513&lt;&gt;"",IF(AND(B2513&gt;=_TM1,B2513&lt;=_TM2,OR(TH!L2513="1111",TH!M2513="1111")),TH!D2513,""),"")</f>
        <v/>
      </c>
      <c r="B2513" s="11">
        <f t="shared" si="216"/>
        <v>9</v>
      </c>
      <c r="C2513" s="111">
        <f t="shared" si="217"/>
        <v>42635</v>
      </c>
      <c r="D2513" s="12" t="s">
        <v>1683</v>
      </c>
      <c r="E2513" s="265">
        <v>42635</v>
      </c>
      <c r="F2513" s="112" t="s">
        <v>1046</v>
      </c>
      <c r="G2513" s="313" t="s">
        <v>1679</v>
      </c>
      <c r="H2513" s="113" t="s">
        <v>316</v>
      </c>
      <c r="I2513" s="129">
        <v>1850</v>
      </c>
      <c r="J2513" s="129">
        <v>33250</v>
      </c>
      <c r="K2513" s="201">
        <f>ROUND(I2513*J2513,0)</f>
        <v>61512500</v>
      </c>
      <c r="L2513" s="202" t="s">
        <v>726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 t="str">
        <f>IF(VLOOKUP(F2513,NXT!$B$12:$B$973,1,0)=F2513,"","x")</f>
        <v/>
      </c>
    </row>
    <row r="2514" spans="1:30" ht="15.75" hidden="1" customHeight="1">
      <c r="A2514" s="304" t="str">
        <f>IF(B2514&lt;&gt;"",IF(AND(B2514&gt;=_TM1,B2514&lt;=_TM2,OR(TH!L2514="1111",TH!M2514="1111")),TH!D2514,""),"")</f>
        <v/>
      </c>
      <c r="B2514" s="11">
        <f t="shared" si="216"/>
        <v>9</v>
      </c>
      <c r="C2514" s="111">
        <f t="shared" si="217"/>
        <v>42635</v>
      </c>
      <c r="D2514" s="12" t="s">
        <v>1683</v>
      </c>
      <c r="E2514" s="265">
        <v>42635</v>
      </c>
      <c r="F2514" s="112" t="s">
        <v>332</v>
      </c>
      <c r="G2514" s="313" t="s">
        <v>1679</v>
      </c>
      <c r="H2514" s="113" t="s">
        <v>316</v>
      </c>
      <c r="I2514" s="129"/>
      <c r="J2514" s="129"/>
      <c r="K2514" s="201">
        <v>6151250</v>
      </c>
      <c r="L2514" s="14" t="s">
        <v>9</v>
      </c>
      <c r="M2514" s="202" t="s">
        <v>8</v>
      </c>
      <c r="N2514" s="24" t="str">
        <f>IF(AND('331-CT'!$E$7=TH!H2514,OR(L2514="331",M2514="331")),"331",IF(AND(OR(L2514="131",M2514="131"),H2514='131-CT'!$E$7),"131",""))</f>
        <v/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>
        <v>3</v>
      </c>
      <c r="AA2514" s="198"/>
    </row>
    <row r="2515" spans="1:30" ht="15.75" hidden="1" customHeight="1">
      <c r="A2515" s="304" t="str">
        <f>IF(B2515&lt;&gt;"",IF(AND(B2515&gt;=_TM1,B2515&lt;=_TM2,OR(TH!L2515="1111",TH!M2515="1111")),TH!D2515,""),"")</f>
        <v/>
      </c>
      <c r="B2515" s="11">
        <f t="shared" si="216"/>
        <v>9</v>
      </c>
      <c r="C2515" s="111">
        <f t="shared" si="217"/>
        <v>42636</v>
      </c>
      <c r="D2515" s="111" t="s">
        <v>1701</v>
      </c>
      <c r="E2515" s="111">
        <v>42636</v>
      </c>
      <c r="F2515" s="140" t="s">
        <v>1554</v>
      </c>
      <c r="G2515" s="310" t="s">
        <v>1553</v>
      </c>
      <c r="H2515" s="113" t="s">
        <v>1319</v>
      </c>
      <c r="I2515" s="129">
        <v>4100</v>
      </c>
      <c r="J2515" s="129">
        <v>7300</v>
      </c>
      <c r="K2515" s="201">
        <f>ROUND(I2515*J2515,0)</f>
        <v>29930000</v>
      </c>
      <c r="L2515" s="114" t="s">
        <v>238</v>
      </c>
      <c r="M2515" s="114" t="s">
        <v>162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</row>
    <row r="2516" spans="1:30" s="198" customFormat="1" ht="15.75" hidden="1" customHeight="1">
      <c r="A2516" s="304" t="str">
        <f>IF(B2516&lt;&gt;"",IF(AND(B2516&gt;=_TM1,B2516&lt;=_TM2,OR(TH!L2516="1111",TH!M2516="1111")),TH!D2516,""),"")</f>
        <v/>
      </c>
      <c r="B2516" s="11">
        <f t="shared" si="216"/>
        <v>9</v>
      </c>
      <c r="C2516" s="111">
        <f t="shared" si="217"/>
        <v>42636</v>
      </c>
      <c r="D2516" s="111" t="s">
        <v>1701</v>
      </c>
      <c r="E2516" s="111">
        <v>42636</v>
      </c>
      <c r="F2516" s="140" t="s">
        <v>332</v>
      </c>
      <c r="G2516" s="310" t="s">
        <v>1553</v>
      </c>
      <c r="H2516" s="113" t="s">
        <v>1319</v>
      </c>
      <c r="I2516" s="129"/>
      <c r="J2516" s="129"/>
      <c r="K2516" s="201">
        <v>2993000</v>
      </c>
      <c r="L2516" s="114" t="s">
        <v>238</v>
      </c>
      <c r="M2516" s="114" t="s">
        <v>278</v>
      </c>
      <c r="N2516" s="24" t="str">
        <f>IF(AND('331-CT'!$E$7=TH!H2516,OR(L2516="331",M2516="331")),"331",IF(AND(OR(L2516="131",M2516="131"),H2516='131-CT'!$E$7),"131",""))</f>
        <v>131</v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98" t="str">
        <f>IF(VLOOKUP(H2516,DS_131,1,0)=H2516,"","x")</f>
        <v/>
      </c>
      <c r="AB2516" s="122"/>
      <c r="AC2516" s="122"/>
      <c r="AD2516" s="122"/>
    </row>
    <row r="2517" spans="1:30" s="198" customFormat="1" ht="15.75" hidden="1" customHeight="1">
      <c r="A2517" s="304" t="str">
        <f>IF(B2517&lt;&gt;"",IF(AND(B2517&gt;=_TM1,B2517&lt;=_TM2,OR(TH!L2517="1111",TH!M2517="1111")),TH!D2517,""),"")</f>
        <v/>
      </c>
      <c r="B2517" s="11">
        <f t="shared" si="216"/>
        <v>9</v>
      </c>
      <c r="C2517" s="111">
        <f t="shared" si="217"/>
        <v>42638</v>
      </c>
      <c r="D2517" s="111" t="s">
        <v>704</v>
      </c>
      <c r="E2517" s="265">
        <v>42638</v>
      </c>
      <c r="F2517" s="112" t="s">
        <v>709</v>
      </c>
      <c r="G2517" s="310" t="s">
        <v>705</v>
      </c>
      <c r="H2517" s="113"/>
      <c r="I2517" s="129"/>
      <c r="J2517" s="129"/>
      <c r="K2517" s="201">
        <v>1808</v>
      </c>
      <c r="L2517" s="14" t="s">
        <v>24</v>
      </c>
      <c r="M2517" s="114" t="s">
        <v>38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/>
      <c r="AA2517" s="122"/>
      <c r="AB2517" s="122"/>
      <c r="AC2517" s="122"/>
      <c r="AD2517" s="122"/>
    </row>
    <row r="2518" spans="1:30" s="198" customFormat="1" ht="15.75" hidden="1" customHeight="1">
      <c r="A2518" s="304" t="str">
        <f>IF(B2518&lt;&gt;"",IF(AND(B2518&gt;=_TM1,B2518&lt;=_TM2,OR(TH!L2518="1111",TH!M2518="1111")),TH!D2518,""),"")</f>
        <v/>
      </c>
      <c r="B2518" s="11">
        <f t="shared" si="216"/>
        <v>9</v>
      </c>
      <c r="C2518" s="111">
        <f t="shared" si="217"/>
        <v>42638</v>
      </c>
      <c r="D2518" s="111" t="s">
        <v>711</v>
      </c>
      <c r="E2518" s="265">
        <v>42638</v>
      </c>
      <c r="F2518" s="112" t="s">
        <v>716</v>
      </c>
      <c r="G2518" s="310" t="s">
        <v>705</v>
      </c>
      <c r="H2518" s="113"/>
      <c r="I2518" s="129"/>
      <c r="J2518" s="129"/>
      <c r="K2518" s="201">
        <v>10000</v>
      </c>
      <c r="L2518" s="114" t="s">
        <v>81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hidden="1" customHeight="1">
      <c r="A2519" s="304" t="str">
        <f>IF(B2519&lt;&gt;"",IF(AND(B2519&gt;=_TM1,B2519&lt;=_TM2,OR(TH!L2519="1111",TH!M2519="1111")),TH!D2519,""),"")</f>
        <v/>
      </c>
      <c r="B2519" s="11">
        <f t="shared" si="216"/>
        <v>9</v>
      </c>
      <c r="C2519" s="111">
        <f t="shared" si="217"/>
        <v>42638</v>
      </c>
      <c r="D2519" s="111" t="s">
        <v>711</v>
      </c>
      <c r="E2519" s="265">
        <v>42638</v>
      </c>
      <c r="F2519" s="112" t="s">
        <v>717</v>
      </c>
      <c r="G2519" s="310" t="s">
        <v>705</v>
      </c>
      <c r="H2519" s="113"/>
      <c r="I2519" s="129"/>
      <c r="J2519" s="129"/>
      <c r="K2519" s="201">
        <v>1000</v>
      </c>
      <c r="L2519" s="114" t="s">
        <v>9</v>
      </c>
      <c r="M2519" s="114" t="s">
        <v>24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22"/>
      <c r="AB2519" s="122"/>
      <c r="AC2519" s="122"/>
      <c r="AD2519" s="122"/>
    </row>
    <row r="2520" spans="1:30" s="198" customFormat="1" ht="15.75" hidden="1" customHeight="1">
      <c r="A2520" s="304" t="str">
        <f>IF(B2520&lt;&gt;"",IF(AND(B2520&gt;=_TM1,B2520&lt;=_TM2,OR(TH!L2520="1111",TH!M2520="1111")),TH!D2520,""),"")</f>
        <v/>
      </c>
      <c r="B2520" s="11">
        <f t="shared" si="216"/>
        <v>9</v>
      </c>
      <c r="C2520" s="111">
        <f t="shared" si="217"/>
        <v>42638</v>
      </c>
      <c r="D2520" s="12" t="s">
        <v>1684</v>
      </c>
      <c r="E2520" s="265">
        <v>42638</v>
      </c>
      <c r="F2520" s="110" t="s">
        <v>1837</v>
      </c>
      <c r="G2520" s="313" t="s">
        <v>1570</v>
      </c>
      <c r="H2520" s="113" t="s">
        <v>316</v>
      </c>
      <c r="I2520" s="129">
        <v>1600</v>
      </c>
      <c r="J2520" s="129">
        <v>5150</v>
      </c>
      <c r="K2520" s="201">
        <f t="shared" ref="K2520:K2583" si="221">ROUND(I2520*J2520,0)</f>
        <v>8240000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hidden="1" customHeight="1">
      <c r="A2521" s="304" t="str">
        <f>IF(B2521&lt;&gt;"",IF(AND(B2521&gt;=_TM1,B2521&lt;=_TM2,OR(TH!L2521="1111",TH!M2521="1111")),TH!D2521,""),"")</f>
        <v/>
      </c>
      <c r="B2521" s="11">
        <f t="shared" si="216"/>
        <v>9</v>
      </c>
      <c r="C2521" s="111">
        <f t="shared" si="217"/>
        <v>42638</v>
      </c>
      <c r="D2521" s="12" t="s">
        <v>1684</v>
      </c>
      <c r="E2521" s="265">
        <v>42638</v>
      </c>
      <c r="F2521" s="140" t="s">
        <v>1541</v>
      </c>
      <c r="G2521" s="313" t="s">
        <v>1570</v>
      </c>
      <c r="H2521" s="113" t="s">
        <v>316</v>
      </c>
      <c r="I2521" s="129">
        <v>500</v>
      </c>
      <c r="J2521" s="129">
        <v>21300</v>
      </c>
      <c r="K2521" s="201">
        <f t="shared" si="221"/>
        <v>10650000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hidden="1" customHeight="1">
      <c r="A2522" s="304" t="str">
        <f>IF(B2522&lt;&gt;"",IF(AND(B2522&gt;=_TM1,B2522&lt;=_TM2,OR(TH!L2522="1111",TH!M2522="1111")),TH!D2522,""),"")</f>
        <v/>
      </c>
      <c r="B2522" s="11">
        <f t="shared" si="216"/>
        <v>9</v>
      </c>
      <c r="C2522" s="111">
        <f t="shared" si="217"/>
        <v>42638</v>
      </c>
      <c r="D2522" s="12" t="s">
        <v>1684</v>
      </c>
      <c r="E2522" s="265">
        <v>42638</v>
      </c>
      <c r="F2522" s="140" t="s">
        <v>1561</v>
      </c>
      <c r="G2522" s="313" t="s">
        <v>1570</v>
      </c>
      <c r="H2522" s="113" t="s">
        <v>316</v>
      </c>
      <c r="I2522" s="129">
        <v>2300</v>
      </c>
      <c r="J2522" s="129">
        <v>5700</v>
      </c>
      <c r="K2522" s="201">
        <f t="shared" si="221"/>
        <v>13110000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hidden="1" customHeight="1">
      <c r="A2523" s="304" t="str">
        <f>IF(B2523&lt;&gt;"",IF(AND(B2523&gt;=_TM1,B2523&lt;=_TM2,OR(TH!L2523="1111",TH!M2523="1111")),TH!D2523,""),"")</f>
        <v/>
      </c>
      <c r="B2523" s="11">
        <f t="shared" si="216"/>
        <v>9</v>
      </c>
      <c r="C2523" s="111">
        <f t="shared" si="217"/>
        <v>42638</v>
      </c>
      <c r="D2523" s="12" t="s">
        <v>1684</v>
      </c>
      <c r="E2523" s="265">
        <v>42638</v>
      </c>
      <c r="F2523" s="140" t="s">
        <v>1562</v>
      </c>
      <c r="G2523" s="313" t="s">
        <v>1570</v>
      </c>
      <c r="H2523" s="113" t="s">
        <v>316</v>
      </c>
      <c r="I2523" s="129">
        <v>6200</v>
      </c>
      <c r="J2523" s="129">
        <v>12400</v>
      </c>
      <c r="K2523" s="201">
        <f t="shared" si="221"/>
        <v>76880000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hidden="1" customHeight="1">
      <c r="A2524" s="304" t="str">
        <f>IF(B2524&lt;&gt;"",IF(AND(B2524&gt;=_TM1,B2524&lt;=_TM2,OR(TH!L2524="1111",TH!M2524="1111")),TH!D2524,""),"")</f>
        <v/>
      </c>
      <c r="B2524" s="11">
        <f t="shared" ref="B2524:B2587" si="222">IF(C2524&lt;&gt;"",MONTH(C2524),"")</f>
        <v>9</v>
      </c>
      <c r="C2524" s="111">
        <f t="shared" ref="C2524:C2587" si="223">E2524</f>
        <v>42638</v>
      </c>
      <c r="D2524" s="12" t="s">
        <v>1684</v>
      </c>
      <c r="E2524" s="265">
        <v>42638</v>
      </c>
      <c r="F2524" s="140" t="s">
        <v>1563</v>
      </c>
      <c r="G2524" s="313" t="s">
        <v>1570</v>
      </c>
      <c r="H2524" s="113" t="s">
        <v>316</v>
      </c>
      <c r="I2524" s="129">
        <v>2500</v>
      </c>
      <c r="J2524" s="129">
        <v>8400</v>
      </c>
      <c r="K2524" s="201">
        <f t="shared" si="221"/>
        <v>21000000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hidden="1" customHeight="1">
      <c r="A2525" s="304" t="str">
        <f>IF(B2525&lt;&gt;"",IF(AND(B2525&gt;=_TM1,B2525&lt;=_TM2,OR(TH!L2525="1111",TH!M2525="1111")),TH!D2525,""),"")</f>
        <v/>
      </c>
      <c r="B2525" s="11">
        <f t="shared" si="222"/>
        <v>9</v>
      </c>
      <c r="C2525" s="111">
        <f t="shared" si="223"/>
        <v>42638</v>
      </c>
      <c r="D2525" s="12" t="s">
        <v>1684</v>
      </c>
      <c r="E2525" s="265">
        <v>42638</v>
      </c>
      <c r="F2525" s="140" t="s">
        <v>1557</v>
      </c>
      <c r="G2525" s="313" t="s">
        <v>1570</v>
      </c>
      <c r="H2525" s="113" t="s">
        <v>316</v>
      </c>
      <c r="I2525" s="129">
        <v>300</v>
      </c>
      <c r="J2525" s="129">
        <v>7900</v>
      </c>
      <c r="K2525" s="201">
        <f t="shared" si="221"/>
        <v>2370000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hidden="1" customHeight="1">
      <c r="A2526" s="304" t="str">
        <f>IF(B2526&lt;&gt;"",IF(AND(B2526&gt;=_TM1,B2526&lt;=_TM2,OR(TH!L2526="1111",TH!M2526="1111")),TH!D2526,""),"")</f>
        <v/>
      </c>
      <c r="B2526" s="11">
        <f t="shared" si="222"/>
        <v>9</v>
      </c>
      <c r="C2526" s="111">
        <f t="shared" si="223"/>
        <v>42638</v>
      </c>
      <c r="D2526" s="12" t="s">
        <v>1684</v>
      </c>
      <c r="E2526" s="265">
        <v>42638</v>
      </c>
      <c r="F2526" s="140" t="s">
        <v>367</v>
      </c>
      <c r="G2526" s="313" t="s">
        <v>1570</v>
      </c>
      <c r="H2526" s="113" t="s">
        <v>316</v>
      </c>
      <c r="I2526" s="129">
        <v>140</v>
      </c>
      <c r="J2526" s="129">
        <v>17100</v>
      </c>
      <c r="K2526" s="201">
        <f t="shared" si="221"/>
        <v>2394000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hidden="1" customHeight="1">
      <c r="A2527" s="304" t="str">
        <f>IF(B2527&lt;&gt;"",IF(AND(B2527&gt;=_TM1,B2527&lt;=_TM2,OR(TH!L2527="1111",TH!M2527="1111")),TH!D2527,""),"")</f>
        <v/>
      </c>
      <c r="B2527" s="11">
        <f t="shared" si="222"/>
        <v>9</v>
      </c>
      <c r="C2527" s="111">
        <f t="shared" si="223"/>
        <v>42638</v>
      </c>
      <c r="D2527" s="12" t="s">
        <v>1684</v>
      </c>
      <c r="E2527" s="265">
        <v>42638</v>
      </c>
      <c r="F2527" s="140" t="s">
        <v>1592</v>
      </c>
      <c r="G2527" s="313" t="s">
        <v>1570</v>
      </c>
      <c r="H2527" s="113" t="s">
        <v>316</v>
      </c>
      <c r="I2527" s="129">
        <v>54</v>
      </c>
      <c r="J2527" s="129">
        <v>19000</v>
      </c>
      <c r="K2527" s="201">
        <f t="shared" si="221"/>
        <v>1026000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hidden="1" customHeight="1">
      <c r="A2528" s="304" t="str">
        <f>IF(B2528&lt;&gt;"",IF(AND(B2528&gt;=_TM1,B2528&lt;=_TM2,OR(TH!L2528="1111",TH!M2528="1111")),TH!D2528,""),"")</f>
        <v/>
      </c>
      <c r="B2528" s="11">
        <f t="shared" si="222"/>
        <v>9</v>
      </c>
      <c r="C2528" s="111">
        <f t="shared" si="223"/>
        <v>42638</v>
      </c>
      <c r="D2528" s="12" t="s">
        <v>1684</v>
      </c>
      <c r="E2528" s="265">
        <v>42638</v>
      </c>
      <c r="F2528" s="140" t="s">
        <v>1593</v>
      </c>
      <c r="G2528" s="313" t="s">
        <v>1570</v>
      </c>
      <c r="H2528" s="113" t="s">
        <v>316</v>
      </c>
      <c r="I2528" s="129">
        <v>14</v>
      </c>
      <c r="J2528" s="129">
        <v>19100</v>
      </c>
      <c r="K2528" s="201">
        <f t="shared" si="221"/>
        <v>267400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hidden="1" customHeight="1">
      <c r="A2529" s="304" t="str">
        <f>IF(B2529&lt;&gt;"",IF(AND(B2529&gt;=_TM1,B2529&lt;=_TM2,OR(TH!L2529="1111",TH!M2529="1111")),TH!D2529,""),"")</f>
        <v/>
      </c>
      <c r="B2529" s="11">
        <f t="shared" si="222"/>
        <v>9</v>
      </c>
      <c r="C2529" s="111">
        <f t="shared" si="223"/>
        <v>42638</v>
      </c>
      <c r="D2529" s="12" t="s">
        <v>1684</v>
      </c>
      <c r="E2529" s="265">
        <v>42638</v>
      </c>
      <c r="F2529" s="140" t="s">
        <v>1594</v>
      </c>
      <c r="G2529" s="313" t="s">
        <v>1570</v>
      </c>
      <c r="H2529" s="113" t="s">
        <v>316</v>
      </c>
      <c r="I2529" s="129">
        <v>280</v>
      </c>
      <c r="J2529" s="129">
        <v>20000</v>
      </c>
      <c r="K2529" s="201">
        <f t="shared" si="221"/>
        <v>5600000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hidden="1" customHeight="1">
      <c r="A2530" s="304" t="str">
        <f>IF(B2530&lt;&gt;"",IF(AND(B2530&gt;=_TM1,B2530&lt;=_TM2,OR(TH!L2530="1111",TH!M2530="1111")),TH!D2530,""),"")</f>
        <v/>
      </c>
      <c r="B2530" s="11">
        <f t="shared" si="222"/>
        <v>9</v>
      </c>
      <c r="C2530" s="111">
        <f t="shared" si="223"/>
        <v>42638</v>
      </c>
      <c r="D2530" s="12" t="s">
        <v>1684</v>
      </c>
      <c r="E2530" s="265">
        <v>42638</v>
      </c>
      <c r="F2530" s="140" t="s">
        <v>382</v>
      </c>
      <c r="G2530" s="313" t="s">
        <v>1570</v>
      </c>
      <c r="H2530" s="113" t="s">
        <v>316</v>
      </c>
      <c r="I2530" s="129">
        <v>115</v>
      </c>
      <c r="J2530" s="129">
        <v>20000</v>
      </c>
      <c r="K2530" s="201">
        <f t="shared" si="221"/>
        <v>2300000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hidden="1" customHeight="1">
      <c r="A2531" s="304" t="str">
        <f>IF(B2531&lt;&gt;"",IF(AND(B2531&gt;=_TM1,B2531&lt;=_TM2,OR(TH!L2531="1111",TH!M2531="1111")),TH!D2531,""),"")</f>
        <v/>
      </c>
      <c r="B2531" s="11">
        <f t="shared" si="222"/>
        <v>9</v>
      </c>
      <c r="C2531" s="111">
        <f t="shared" si="223"/>
        <v>42638</v>
      </c>
      <c r="D2531" s="12" t="s">
        <v>1684</v>
      </c>
      <c r="E2531" s="265">
        <v>42638</v>
      </c>
      <c r="F2531" s="140" t="s">
        <v>1595</v>
      </c>
      <c r="G2531" s="313" t="s">
        <v>1570</v>
      </c>
      <c r="H2531" s="113" t="s">
        <v>316</v>
      </c>
      <c r="I2531" s="129">
        <v>4</v>
      </c>
      <c r="J2531" s="129">
        <v>20100</v>
      </c>
      <c r="K2531" s="201">
        <f t="shared" si="221"/>
        <v>80400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hidden="1" customHeight="1">
      <c r="A2532" s="304" t="str">
        <f>IF(B2532&lt;&gt;"",IF(AND(B2532&gt;=_TM1,B2532&lt;=_TM2,OR(TH!L2532="1111",TH!M2532="1111")),TH!D2532,""),"")</f>
        <v/>
      </c>
      <c r="B2532" s="11">
        <f t="shared" si="222"/>
        <v>9</v>
      </c>
      <c r="C2532" s="111">
        <f t="shared" si="223"/>
        <v>42638</v>
      </c>
      <c r="D2532" s="12" t="s">
        <v>1685</v>
      </c>
      <c r="E2532" s="265">
        <v>42638</v>
      </c>
      <c r="F2532" s="140" t="s">
        <v>569</v>
      </c>
      <c r="G2532" s="313" t="s">
        <v>1570</v>
      </c>
      <c r="H2532" s="113" t="s">
        <v>316</v>
      </c>
      <c r="I2532" s="129">
        <v>48</v>
      </c>
      <c r="J2532" s="129">
        <v>20200</v>
      </c>
      <c r="K2532" s="201">
        <f t="shared" si="221"/>
        <v>969600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hidden="1" customHeight="1">
      <c r="A2533" s="304" t="str">
        <f>IF(B2533&lt;&gt;"",IF(AND(B2533&gt;=_TM1,B2533&lt;=_TM2,OR(TH!L2533="1111",TH!M2533="1111")),TH!D2533,""),"")</f>
        <v/>
      </c>
      <c r="B2533" s="11">
        <f t="shared" si="222"/>
        <v>9</v>
      </c>
      <c r="C2533" s="111">
        <f t="shared" si="223"/>
        <v>42638</v>
      </c>
      <c r="D2533" s="12" t="s">
        <v>1685</v>
      </c>
      <c r="E2533" s="265">
        <v>42638</v>
      </c>
      <c r="F2533" s="140" t="s">
        <v>1596</v>
      </c>
      <c r="G2533" s="313" t="s">
        <v>1570</v>
      </c>
      <c r="H2533" s="113" t="s">
        <v>316</v>
      </c>
      <c r="I2533" s="129">
        <v>30</v>
      </c>
      <c r="J2533" s="129">
        <v>20300</v>
      </c>
      <c r="K2533" s="201">
        <f t="shared" si="221"/>
        <v>609000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hidden="1" customHeight="1">
      <c r="A2534" s="304" t="str">
        <f>IF(B2534&lt;&gt;"",IF(AND(B2534&gt;=_TM1,B2534&lt;=_TM2,OR(TH!L2534="1111",TH!M2534="1111")),TH!D2534,""),"")</f>
        <v/>
      </c>
      <c r="B2534" s="11">
        <f t="shared" si="222"/>
        <v>9</v>
      </c>
      <c r="C2534" s="111">
        <f t="shared" si="223"/>
        <v>42638</v>
      </c>
      <c r="D2534" s="12" t="s">
        <v>1685</v>
      </c>
      <c r="E2534" s="265">
        <v>42638</v>
      </c>
      <c r="F2534" s="140" t="s">
        <v>1597</v>
      </c>
      <c r="G2534" s="313" t="s">
        <v>1570</v>
      </c>
      <c r="H2534" s="113" t="s">
        <v>316</v>
      </c>
      <c r="I2534" s="129">
        <v>12</v>
      </c>
      <c r="J2534" s="129">
        <v>20500</v>
      </c>
      <c r="K2534" s="201">
        <f t="shared" si="221"/>
        <v>246000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hidden="1" customHeight="1">
      <c r="A2535" s="304" t="str">
        <f>IF(B2535&lt;&gt;"",IF(AND(B2535&gt;=_TM1,B2535&lt;=_TM2,OR(TH!L2535="1111",TH!M2535="1111")),TH!D2535,""),"")</f>
        <v/>
      </c>
      <c r="B2535" s="11">
        <f t="shared" si="222"/>
        <v>9</v>
      </c>
      <c r="C2535" s="111">
        <f t="shared" si="223"/>
        <v>42638</v>
      </c>
      <c r="D2535" s="12" t="s">
        <v>1685</v>
      </c>
      <c r="E2535" s="265">
        <v>42638</v>
      </c>
      <c r="F2535" s="140" t="s">
        <v>1598</v>
      </c>
      <c r="G2535" s="313" t="s">
        <v>1570</v>
      </c>
      <c r="H2535" s="113" t="s">
        <v>316</v>
      </c>
      <c r="I2535" s="129">
        <v>14</v>
      </c>
      <c r="J2535" s="129">
        <v>20700</v>
      </c>
      <c r="K2535" s="201">
        <f t="shared" si="221"/>
        <v>289800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hidden="1" customHeight="1">
      <c r="A2536" s="304" t="str">
        <f>IF(B2536&lt;&gt;"",IF(AND(B2536&gt;=_TM1,B2536&lt;=_TM2,OR(TH!L2536="1111",TH!M2536="1111")),TH!D2536,""),"")</f>
        <v/>
      </c>
      <c r="B2536" s="11">
        <f t="shared" si="222"/>
        <v>9</v>
      </c>
      <c r="C2536" s="111">
        <f t="shared" si="223"/>
        <v>42638</v>
      </c>
      <c r="D2536" s="12" t="s">
        <v>1685</v>
      </c>
      <c r="E2536" s="265">
        <v>42638</v>
      </c>
      <c r="F2536" s="140" t="s">
        <v>1599</v>
      </c>
      <c r="G2536" s="313" t="s">
        <v>1570</v>
      </c>
      <c r="H2536" s="113" t="s">
        <v>316</v>
      </c>
      <c r="I2536" s="129">
        <v>14</v>
      </c>
      <c r="J2536" s="129">
        <v>21000</v>
      </c>
      <c r="K2536" s="201">
        <f t="shared" si="221"/>
        <v>294000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hidden="1" customHeight="1">
      <c r="A2537" s="304" t="str">
        <f>IF(B2537&lt;&gt;"",IF(AND(B2537&gt;=_TM1,B2537&lt;=_TM2,OR(TH!L2537="1111",TH!M2537="1111")),TH!D2537,""),"")</f>
        <v/>
      </c>
      <c r="B2537" s="11">
        <f t="shared" si="222"/>
        <v>9</v>
      </c>
      <c r="C2537" s="111">
        <f t="shared" si="223"/>
        <v>42638</v>
      </c>
      <c r="D2537" s="12" t="s">
        <v>1685</v>
      </c>
      <c r="E2537" s="265">
        <v>42638</v>
      </c>
      <c r="F2537" s="140" t="s">
        <v>1600</v>
      </c>
      <c r="G2537" s="313" t="s">
        <v>1570</v>
      </c>
      <c r="H2537" s="113" t="s">
        <v>316</v>
      </c>
      <c r="I2537" s="129">
        <v>72</v>
      </c>
      <c r="J2537" s="129">
        <v>21000</v>
      </c>
      <c r="K2537" s="201">
        <f t="shared" si="221"/>
        <v>1512000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hidden="1" customHeight="1">
      <c r="A2538" s="304" t="str">
        <f>IF(B2538&lt;&gt;"",IF(AND(B2538&gt;=_TM1,B2538&lt;=_TM2,OR(TH!L2538="1111",TH!M2538="1111")),TH!D2538,""),"")</f>
        <v/>
      </c>
      <c r="B2538" s="11">
        <f t="shared" si="222"/>
        <v>9</v>
      </c>
      <c r="C2538" s="111">
        <f t="shared" si="223"/>
        <v>42638</v>
      </c>
      <c r="D2538" s="12" t="s">
        <v>1685</v>
      </c>
      <c r="E2538" s="265">
        <v>42638</v>
      </c>
      <c r="F2538" s="140" t="s">
        <v>1601</v>
      </c>
      <c r="G2538" s="313" t="s">
        <v>1570</v>
      </c>
      <c r="H2538" s="113" t="s">
        <v>316</v>
      </c>
      <c r="I2538" s="129">
        <v>120</v>
      </c>
      <c r="J2538" s="129">
        <v>22000</v>
      </c>
      <c r="K2538" s="201">
        <f t="shared" si="221"/>
        <v>2640000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hidden="1" customHeight="1">
      <c r="A2539" s="304" t="str">
        <f>IF(B2539&lt;&gt;"",IF(AND(B2539&gt;=_TM1,B2539&lt;=_TM2,OR(TH!L2539="1111",TH!M2539="1111")),TH!D2539,""),"")</f>
        <v/>
      </c>
      <c r="B2539" s="11">
        <f t="shared" si="222"/>
        <v>9</v>
      </c>
      <c r="C2539" s="111">
        <f t="shared" si="223"/>
        <v>42638</v>
      </c>
      <c r="D2539" s="12" t="s">
        <v>1685</v>
      </c>
      <c r="E2539" s="265">
        <v>42638</v>
      </c>
      <c r="F2539" s="140" t="s">
        <v>369</v>
      </c>
      <c r="G2539" s="313" t="s">
        <v>1570</v>
      </c>
      <c r="H2539" s="113" t="s">
        <v>316</v>
      </c>
      <c r="I2539" s="129">
        <v>85</v>
      </c>
      <c r="J2539" s="129">
        <v>22100</v>
      </c>
      <c r="K2539" s="201">
        <f t="shared" si="221"/>
        <v>1878500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hidden="1" customHeight="1">
      <c r="A2540" s="304" t="str">
        <f>IF(B2540&lt;&gt;"",IF(AND(B2540&gt;=_TM1,B2540&lt;=_TM2,OR(TH!L2540="1111",TH!M2540="1111")),TH!D2540,""),"")</f>
        <v/>
      </c>
      <c r="B2540" s="11">
        <f t="shared" si="222"/>
        <v>9</v>
      </c>
      <c r="C2540" s="111">
        <f t="shared" si="223"/>
        <v>42638</v>
      </c>
      <c r="D2540" s="12" t="s">
        <v>1685</v>
      </c>
      <c r="E2540" s="265">
        <v>42638</v>
      </c>
      <c r="F2540" s="140" t="s">
        <v>423</v>
      </c>
      <c r="G2540" s="313" t="s">
        <v>1570</v>
      </c>
      <c r="H2540" s="113" t="s">
        <v>316</v>
      </c>
      <c r="I2540" s="129">
        <v>40</v>
      </c>
      <c r="J2540" s="129">
        <v>22700</v>
      </c>
      <c r="K2540" s="201">
        <f t="shared" si="221"/>
        <v>908000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hidden="1" customHeight="1">
      <c r="A2541" s="304" t="str">
        <f>IF(B2541&lt;&gt;"",IF(AND(B2541&gt;=_TM1,B2541&lt;=_TM2,OR(TH!L2541="1111",TH!M2541="1111")),TH!D2541,""),"")</f>
        <v/>
      </c>
      <c r="B2541" s="11">
        <f t="shared" si="222"/>
        <v>9</v>
      </c>
      <c r="C2541" s="111">
        <f t="shared" si="223"/>
        <v>42638</v>
      </c>
      <c r="D2541" s="12" t="s">
        <v>1685</v>
      </c>
      <c r="E2541" s="265">
        <v>42638</v>
      </c>
      <c r="F2541" s="140" t="s">
        <v>1602</v>
      </c>
      <c r="G2541" s="313" t="s">
        <v>1570</v>
      </c>
      <c r="H2541" s="113" t="s">
        <v>316</v>
      </c>
      <c r="I2541" s="129">
        <v>46</v>
      </c>
      <c r="J2541" s="129">
        <v>22800</v>
      </c>
      <c r="K2541" s="201">
        <f t="shared" si="221"/>
        <v>1048800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hidden="1" customHeight="1">
      <c r="A2542" s="304" t="str">
        <f>IF(B2542&lt;&gt;"",IF(AND(B2542&gt;=_TM1,B2542&lt;=_TM2,OR(TH!L2542="1111",TH!M2542="1111")),TH!D2542,""),"")</f>
        <v/>
      </c>
      <c r="B2542" s="11">
        <f t="shared" si="222"/>
        <v>9</v>
      </c>
      <c r="C2542" s="111">
        <f t="shared" si="223"/>
        <v>42638</v>
      </c>
      <c r="D2542" s="12" t="s">
        <v>1685</v>
      </c>
      <c r="E2542" s="265">
        <v>42638</v>
      </c>
      <c r="F2542" s="140" t="s">
        <v>1603</v>
      </c>
      <c r="G2542" s="313" t="s">
        <v>1570</v>
      </c>
      <c r="H2542" s="113" t="s">
        <v>316</v>
      </c>
      <c r="I2542" s="129">
        <v>6</v>
      </c>
      <c r="J2542" s="129">
        <v>22900</v>
      </c>
      <c r="K2542" s="201">
        <f t="shared" si="221"/>
        <v>137400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hidden="1" customHeight="1">
      <c r="A2543" s="304" t="str">
        <f>IF(B2543&lt;&gt;"",IF(AND(B2543&gt;=_TM1,B2543&lt;=_TM2,OR(TH!L2543="1111",TH!M2543="1111")),TH!D2543,""),"")</f>
        <v/>
      </c>
      <c r="B2543" s="11">
        <f t="shared" si="222"/>
        <v>9</v>
      </c>
      <c r="C2543" s="111">
        <f t="shared" si="223"/>
        <v>42638</v>
      </c>
      <c r="D2543" s="12" t="s">
        <v>1685</v>
      </c>
      <c r="E2543" s="265">
        <v>42638</v>
      </c>
      <c r="F2543" s="140" t="s">
        <v>355</v>
      </c>
      <c r="G2543" s="313" t="s">
        <v>1570</v>
      </c>
      <c r="H2543" s="113" t="s">
        <v>316</v>
      </c>
      <c r="I2543" s="129">
        <v>6</v>
      </c>
      <c r="J2543" s="129">
        <v>23100</v>
      </c>
      <c r="K2543" s="201">
        <f t="shared" si="221"/>
        <v>138600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hidden="1" customHeight="1">
      <c r="A2544" s="304" t="str">
        <f>IF(B2544&lt;&gt;"",IF(AND(B2544&gt;=_TM1,B2544&lt;=_TM2,OR(TH!L2544="1111",TH!M2544="1111")),TH!D2544,""),"")</f>
        <v/>
      </c>
      <c r="B2544" s="11">
        <f t="shared" si="222"/>
        <v>9</v>
      </c>
      <c r="C2544" s="111">
        <f t="shared" si="223"/>
        <v>42638</v>
      </c>
      <c r="D2544" s="12" t="s">
        <v>1686</v>
      </c>
      <c r="E2544" s="265">
        <v>42638</v>
      </c>
      <c r="F2544" s="140" t="s">
        <v>1604</v>
      </c>
      <c r="G2544" s="313" t="s">
        <v>1570</v>
      </c>
      <c r="H2544" s="113" t="s">
        <v>316</v>
      </c>
      <c r="I2544" s="129">
        <v>12</v>
      </c>
      <c r="J2544" s="129">
        <v>24500</v>
      </c>
      <c r="K2544" s="201">
        <f t="shared" si="221"/>
        <v>294000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hidden="1" customHeight="1">
      <c r="A2545" s="304" t="str">
        <f>IF(B2545&lt;&gt;"",IF(AND(B2545&gt;=_TM1,B2545&lt;=_TM2,OR(TH!L2545="1111",TH!M2545="1111")),TH!D2545,""),"")</f>
        <v/>
      </c>
      <c r="B2545" s="11">
        <f t="shared" si="222"/>
        <v>9</v>
      </c>
      <c r="C2545" s="111">
        <f t="shared" si="223"/>
        <v>42638</v>
      </c>
      <c r="D2545" s="12" t="s">
        <v>1686</v>
      </c>
      <c r="E2545" s="265">
        <v>42638</v>
      </c>
      <c r="F2545" s="140" t="s">
        <v>374</v>
      </c>
      <c r="G2545" s="313" t="s">
        <v>1570</v>
      </c>
      <c r="H2545" s="113" t="s">
        <v>316</v>
      </c>
      <c r="I2545" s="129">
        <v>50</v>
      </c>
      <c r="J2545" s="129">
        <v>25000</v>
      </c>
      <c r="K2545" s="201">
        <f t="shared" si="221"/>
        <v>1250000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hidden="1" customHeight="1">
      <c r="A2546" s="304" t="str">
        <f>IF(B2546&lt;&gt;"",IF(AND(B2546&gt;=_TM1,B2546&lt;=_TM2,OR(TH!L2546="1111",TH!M2546="1111")),TH!D2546,""),"")</f>
        <v/>
      </c>
      <c r="B2546" s="11">
        <f t="shared" si="222"/>
        <v>9</v>
      </c>
      <c r="C2546" s="111">
        <f t="shared" si="223"/>
        <v>42638</v>
      </c>
      <c r="D2546" s="12" t="s">
        <v>1686</v>
      </c>
      <c r="E2546" s="265">
        <v>42638</v>
      </c>
      <c r="F2546" s="140" t="s">
        <v>1605</v>
      </c>
      <c r="G2546" s="313" t="s">
        <v>1570</v>
      </c>
      <c r="H2546" s="113" t="s">
        <v>316</v>
      </c>
      <c r="I2546" s="129">
        <v>4</v>
      </c>
      <c r="J2546" s="129">
        <v>25300</v>
      </c>
      <c r="K2546" s="201">
        <f t="shared" si="221"/>
        <v>101200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hidden="1" customHeight="1">
      <c r="A2547" s="304" t="str">
        <f>IF(B2547&lt;&gt;"",IF(AND(B2547&gt;=_TM1,B2547&lt;=_TM2,OR(TH!L2547="1111",TH!M2547="1111")),TH!D2547,""),"")</f>
        <v/>
      </c>
      <c r="B2547" s="11">
        <f t="shared" si="222"/>
        <v>9</v>
      </c>
      <c r="C2547" s="111">
        <f t="shared" si="223"/>
        <v>42638</v>
      </c>
      <c r="D2547" s="12" t="s">
        <v>1686</v>
      </c>
      <c r="E2547" s="265">
        <v>42638</v>
      </c>
      <c r="F2547" s="140" t="s">
        <v>356</v>
      </c>
      <c r="G2547" s="313" t="s">
        <v>1570</v>
      </c>
      <c r="H2547" s="113" t="s">
        <v>316</v>
      </c>
      <c r="I2547" s="129">
        <v>12</v>
      </c>
      <c r="J2547" s="129">
        <v>27300</v>
      </c>
      <c r="K2547" s="201">
        <f t="shared" si="221"/>
        <v>327600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s="198" customFormat="1" ht="15.75" hidden="1" customHeight="1">
      <c r="A2548" s="304" t="str">
        <f>IF(B2548&lt;&gt;"",IF(AND(B2548&gt;=_TM1,B2548&lt;=_TM2,OR(TH!L2548="1111",TH!M2548="1111")),TH!D2548,""),"")</f>
        <v/>
      </c>
      <c r="B2548" s="11">
        <f t="shared" si="222"/>
        <v>9</v>
      </c>
      <c r="C2548" s="111">
        <f t="shared" si="223"/>
        <v>42638</v>
      </c>
      <c r="D2548" s="12" t="s">
        <v>1686</v>
      </c>
      <c r="E2548" s="265">
        <v>42638</v>
      </c>
      <c r="F2548" s="140" t="s">
        <v>1606</v>
      </c>
      <c r="G2548" s="313" t="s">
        <v>1570</v>
      </c>
      <c r="H2548" s="113" t="s">
        <v>316</v>
      </c>
      <c r="I2548" s="129">
        <v>24</v>
      </c>
      <c r="J2548" s="129">
        <v>29400</v>
      </c>
      <c r="K2548" s="201">
        <f t="shared" si="221"/>
        <v>705600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  <c r="AB2548" s="122"/>
      <c r="AC2548" s="122"/>
      <c r="AD2548" s="122"/>
    </row>
    <row r="2549" spans="1:30" ht="15.75" hidden="1" customHeight="1">
      <c r="A2549" s="304" t="str">
        <f>IF(B2549&lt;&gt;"",IF(AND(B2549&gt;=_TM1,B2549&lt;=_TM2,OR(TH!L2549="1111",TH!M2549="1111")),TH!D2549,""),"")</f>
        <v/>
      </c>
      <c r="B2549" s="11">
        <f t="shared" si="222"/>
        <v>9</v>
      </c>
      <c r="C2549" s="111">
        <f t="shared" si="223"/>
        <v>42638</v>
      </c>
      <c r="D2549" s="12" t="s">
        <v>1686</v>
      </c>
      <c r="E2549" s="265">
        <v>42638</v>
      </c>
      <c r="F2549" s="140" t="s">
        <v>1607</v>
      </c>
      <c r="G2549" s="313" t="s">
        <v>1570</v>
      </c>
      <c r="H2549" s="113" t="s">
        <v>316</v>
      </c>
      <c r="I2549" s="129">
        <v>40</v>
      </c>
      <c r="J2549" s="129">
        <v>31100</v>
      </c>
      <c r="K2549" s="201">
        <f t="shared" si="221"/>
        <v>1244000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ht="15.75" hidden="1" customHeight="1">
      <c r="A2550" s="304" t="str">
        <f>IF(B2550&lt;&gt;"",IF(AND(B2550&gt;=_TM1,B2550&lt;=_TM2,OR(TH!L2550="1111",TH!M2550="1111")),TH!D2550,""),"")</f>
        <v/>
      </c>
      <c r="B2550" s="11">
        <f t="shared" si="222"/>
        <v>9</v>
      </c>
      <c r="C2550" s="111">
        <f t="shared" si="223"/>
        <v>42638</v>
      </c>
      <c r="D2550" s="12" t="s">
        <v>1686</v>
      </c>
      <c r="E2550" s="265">
        <v>42638</v>
      </c>
      <c r="F2550" s="140" t="s">
        <v>1608</v>
      </c>
      <c r="G2550" s="313" t="s">
        <v>1570</v>
      </c>
      <c r="H2550" s="113" t="s">
        <v>316</v>
      </c>
      <c r="I2550" s="129">
        <v>24</v>
      </c>
      <c r="J2550" s="129">
        <v>32000</v>
      </c>
      <c r="K2550" s="201">
        <f t="shared" si="221"/>
        <v>768000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</row>
    <row r="2551" spans="1:30" s="198" customFormat="1" ht="15.75" hidden="1" customHeight="1">
      <c r="A2551" s="304" t="str">
        <f>IF(B2551&lt;&gt;"",IF(AND(B2551&gt;=_TM1,B2551&lt;=_TM2,OR(TH!L2551="1111",TH!M2551="1111")),TH!D2551,""),"")</f>
        <v/>
      </c>
      <c r="B2551" s="11">
        <f t="shared" si="222"/>
        <v>9</v>
      </c>
      <c r="C2551" s="111">
        <f t="shared" si="223"/>
        <v>42638</v>
      </c>
      <c r="D2551" s="12" t="s">
        <v>1686</v>
      </c>
      <c r="E2551" s="265">
        <v>42638</v>
      </c>
      <c r="F2551" s="140" t="s">
        <v>1609</v>
      </c>
      <c r="G2551" s="313" t="s">
        <v>1570</v>
      </c>
      <c r="H2551" s="113" t="s">
        <v>316</v>
      </c>
      <c r="I2551" s="129">
        <v>40</v>
      </c>
      <c r="J2551" s="129">
        <v>31980</v>
      </c>
      <c r="K2551" s="201">
        <f t="shared" si="221"/>
        <v>1279200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hidden="1" customHeight="1">
      <c r="A2552" s="304" t="str">
        <f>IF(B2552&lt;&gt;"",IF(AND(B2552&gt;=_TM1,B2552&lt;=_TM2,OR(TH!L2552="1111",TH!M2552="1111")),TH!D2552,""),"")</f>
        <v/>
      </c>
      <c r="B2552" s="11">
        <f t="shared" si="222"/>
        <v>9</v>
      </c>
      <c r="C2552" s="111">
        <f t="shared" si="223"/>
        <v>42638</v>
      </c>
      <c r="D2552" s="12" t="s">
        <v>1686</v>
      </c>
      <c r="E2552" s="265">
        <v>42638</v>
      </c>
      <c r="F2552" s="140" t="s">
        <v>1610</v>
      </c>
      <c r="G2552" s="313" t="s">
        <v>1570</v>
      </c>
      <c r="H2552" s="113" t="s">
        <v>316</v>
      </c>
      <c r="I2552" s="129">
        <v>8</v>
      </c>
      <c r="J2552" s="129">
        <v>34300</v>
      </c>
      <c r="K2552" s="201">
        <f t="shared" si="221"/>
        <v>274400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hidden="1" customHeight="1">
      <c r="A2553" s="304" t="str">
        <f>IF(B2553&lt;&gt;"",IF(AND(B2553&gt;=_TM1,B2553&lt;=_TM2,OR(TH!L2553="1111",TH!M2553="1111")),TH!D2553,""),"")</f>
        <v/>
      </c>
      <c r="B2553" s="11">
        <f t="shared" si="222"/>
        <v>9</v>
      </c>
      <c r="C2553" s="111">
        <f t="shared" si="223"/>
        <v>42638</v>
      </c>
      <c r="D2553" s="12" t="s">
        <v>1686</v>
      </c>
      <c r="E2553" s="265">
        <v>42638</v>
      </c>
      <c r="F2553" s="140" t="s">
        <v>370</v>
      </c>
      <c r="G2553" s="313" t="s">
        <v>1570</v>
      </c>
      <c r="H2553" s="113" t="s">
        <v>316</v>
      </c>
      <c r="I2553" s="129">
        <v>26</v>
      </c>
      <c r="J2553" s="129">
        <v>35000</v>
      </c>
      <c r="K2553" s="201">
        <f t="shared" si="221"/>
        <v>910000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s="198" customFormat="1" ht="15.75" hidden="1" customHeight="1">
      <c r="A2554" s="304" t="str">
        <f>IF(B2554&lt;&gt;"",IF(AND(B2554&gt;=_TM1,B2554&lt;=_TM2,OR(TH!L2554="1111",TH!M2554="1111")),TH!D2554,""),"")</f>
        <v/>
      </c>
      <c r="B2554" s="11">
        <f t="shared" si="222"/>
        <v>9</v>
      </c>
      <c r="C2554" s="111">
        <f t="shared" si="223"/>
        <v>42638</v>
      </c>
      <c r="D2554" s="12" t="s">
        <v>1686</v>
      </c>
      <c r="E2554" s="265">
        <v>42638</v>
      </c>
      <c r="F2554" s="140" t="s">
        <v>1610</v>
      </c>
      <c r="G2554" s="313" t="s">
        <v>1570</v>
      </c>
      <c r="H2554" s="113" t="s">
        <v>316</v>
      </c>
      <c r="I2554" s="129">
        <v>40</v>
      </c>
      <c r="J2554" s="129">
        <v>35100</v>
      </c>
      <c r="K2554" s="201">
        <f t="shared" si="221"/>
        <v>1404000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  <c r="AB2554" s="122"/>
      <c r="AC2554" s="122"/>
      <c r="AD2554" s="122"/>
    </row>
    <row r="2555" spans="1:30" ht="15.75" hidden="1" customHeight="1">
      <c r="A2555" s="304" t="str">
        <f>IF(B2555&lt;&gt;"",IF(AND(B2555&gt;=_TM1,B2555&lt;=_TM2,OR(TH!L2555="1111",TH!M2555="1111")),TH!D2555,""),"")</f>
        <v/>
      </c>
      <c r="B2555" s="11">
        <f t="shared" si="222"/>
        <v>9</v>
      </c>
      <c r="C2555" s="111">
        <f t="shared" si="223"/>
        <v>42638</v>
      </c>
      <c r="D2555" s="12" t="s">
        <v>1686</v>
      </c>
      <c r="E2555" s="265">
        <v>42638</v>
      </c>
      <c r="F2555" s="140" t="s">
        <v>368</v>
      </c>
      <c r="G2555" s="313" t="s">
        <v>1570</v>
      </c>
      <c r="H2555" s="113" t="s">
        <v>316</v>
      </c>
      <c r="I2555" s="129">
        <v>80</v>
      </c>
      <c r="J2555" s="129">
        <v>35300</v>
      </c>
      <c r="K2555" s="201">
        <f t="shared" si="221"/>
        <v>2824000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hidden="1" customHeight="1">
      <c r="A2556" s="304" t="str">
        <f>IF(B2556&lt;&gt;"",IF(AND(B2556&gt;=_TM1,B2556&lt;=_TM2,OR(TH!L2556="1111",TH!M2556="1111")),TH!D2556,""),"")</f>
        <v/>
      </c>
      <c r="B2556" s="11">
        <f t="shared" si="222"/>
        <v>9</v>
      </c>
      <c r="C2556" s="111">
        <f t="shared" si="223"/>
        <v>42638</v>
      </c>
      <c r="D2556" s="12" t="s">
        <v>1687</v>
      </c>
      <c r="E2556" s="265">
        <v>42638</v>
      </c>
      <c r="F2556" s="140" t="s">
        <v>1611</v>
      </c>
      <c r="G2556" s="313" t="s">
        <v>1570</v>
      </c>
      <c r="H2556" s="113" t="s">
        <v>316</v>
      </c>
      <c r="I2556" s="129">
        <v>75</v>
      </c>
      <c r="J2556" s="129">
        <v>37500</v>
      </c>
      <c r="K2556" s="201">
        <f t="shared" si="221"/>
        <v>2812500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ht="15.75" hidden="1" customHeight="1">
      <c r="A2557" s="304" t="str">
        <f>IF(B2557&lt;&gt;"",IF(AND(B2557&gt;=_TM1,B2557&lt;=_TM2,OR(TH!L2557="1111",TH!M2557="1111")),TH!D2557,""),"")</f>
        <v/>
      </c>
      <c r="B2557" s="11">
        <f t="shared" si="222"/>
        <v>9</v>
      </c>
      <c r="C2557" s="111">
        <f t="shared" si="223"/>
        <v>42638</v>
      </c>
      <c r="D2557" s="12" t="s">
        <v>1687</v>
      </c>
      <c r="E2557" s="265">
        <v>42638</v>
      </c>
      <c r="F2557" s="140" t="s">
        <v>360</v>
      </c>
      <c r="G2557" s="313" t="s">
        <v>1570</v>
      </c>
      <c r="H2557" s="113" t="s">
        <v>316</v>
      </c>
      <c r="I2557" s="129">
        <v>74</v>
      </c>
      <c r="J2557" s="129">
        <v>37900</v>
      </c>
      <c r="K2557" s="201">
        <f t="shared" si="221"/>
        <v>2804600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</row>
    <row r="2558" spans="1:30" s="198" customFormat="1" ht="15.75" hidden="1" customHeight="1">
      <c r="A2558" s="304" t="str">
        <f>IF(B2558&lt;&gt;"",IF(AND(B2558&gt;=_TM1,B2558&lt;=_TM2,OR(TH!L2558="1111",TH!M2558="1111")),TH!D2558,""),"")</f>
        <v/>
      </c>
      <c r="B2558" s="11">
        <f t="shared" si="222"/>
        <v>9</v>
      </c>
      <c r="C2558" s="111">
        <f t="shared" si="223"/>
        <v>42638</v>
      </c>
      <c r="D2558" s="12" t="s">
        <v>1687</v>
      </c>
      <c r="E2558" s="265">
        <v>42638</v>
      </c>
      <c r="F2558" s="140" t="s">
        <v>1612</v>
      </c>
      <c r="G2558" s="313" t="s">
        <v>1570</v>
      </c>
      <c r="H2558" s="113" t="s">
        <v>316</v>
      </c>
      <c r="I2558" s="129">
        <v>40</v>
      </c>
      <c r="J2558" s="129">
        <v>38000</v>
      </c>
      <c r="K2558" s="201">
        <f t="shared" si="221"/>
        <v>1520000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hidden="1" customHeight="1">
      <c r="A2559" s="304" t="str">
        <f>IF(B2559&lt;&gt;"",IF(AND(B2559&gt;=_TM1,B2559&lt;=_TM2,OR(TH!L2559="1111",TH!M2559="1111")),TH!D2559,""),"")</f>
        <v/>
      </c>
      <c r="B2559" s="11">
        <f t="shared" si="222"/>
        <v>9</v>
      </c>
      <c r="C2559" s="111">
        <f t="shared" si="223"/>
        <v>42638</v>
      </c>
      <c r="D2559" s="12" t="s">
        <v>1687</v>
      </c>
      <c r="E2559" s="265">
        <v>42638</v>
      </c>
      <c r="F2559" s="140" t="s">
        <v>740</v>
      </c>
      <c r="G2559" s="313" t="s">
        <v>1570</v>
      </c>
      <c r="H2559" s="113" t="s">
        <v>316</v>
      </c>
      <c r="I2559" s="129">
        <v>7</v>
      </c>
      <c r="J2559" s="129">
        <v>40000</v>
      </c>
      <c r="K2559" s="201">
        <f t="shared" si="221"/>
        <v>280000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hidden="1" customHeight="1">
      <c r="A2560" s="304" t="str">
        <f>IF(B2560&lt;&gt;"",IF(AND(B2560&gt;=_TM1,B2560&lt;=_TM2,OR(TH!L2560="1111",TH!M2560="1111")),TH!D2560,""),"")</f>
        <v/>
      </c>
      <c r="B2560" s="11">
        <f t="shared" si="222"/>
        <v>9</v>
      </c>
      <c r="C2560" s="111">
        <f t="shared" si="223"/>
        <v>42638</v>
      </c>
      <c r="D2560" s="12" t="s">
        <v>1687</v>
      </c>
      <c r="E2560" s="265">
        <v>42638</v>
      </c>
      <c r="F2560" s="140" t="s">
        <v>1613</v>
      </c>
      <c r="G2560" s="313" t="s">
        <v>1570</v>
      </c>
      <c r="H2560" s="113" t="s">
        <v>316</v>
      </c>
      <c r="I2560" s="129">
        <v>12</v>
      </c>
      <c r="J2560" s="129">
        <v>40100</v>
      </c>
      <c r="K2560" s="201">
        <f t="shared" si="221"/>
        <v>481200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hidden="1" customHeight="1">
      <c r="A2561" s="304" t="str">
        <f>IF(B2561&lt;&gt;"",IF(AND(B2561&gt;=_TM1,B2561&lt;=_TM2,OR(TH!L2561="1111",TH!M2561="1111")),TH!D2561,""),"")</f>
        <v/>
      </c>
      <c r="B2561" s="11">
        <f t="shared" si="222"/>
        <v>9</v>
      </c>
      <c r="C2561" s="111">
        <f t="shared" si="223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6</v>
      </c>
      <c r="J2561" s="129">
        <v>43000</v>
      </c>
      <c r="K2561" s="201">
        <f t="shared" si="221"/>
        <v>258000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hidden="1" customHeight="1">
      <c r="A2562" s="304" t="str">
        <f>IF(B2562&lt;&gt;"",IF(AND(B2562&gt;=_TM1,B2562&lt;=_TM2,OR(TH!L2562="1111",TH!M2562="1111")),TH!D2562,""),"")</f>
        <v/>
      </c>
      <c r="B2562" s="11">
        <f t="shared" si="222"/>
        <v>9</v>
      </c>
      <c r="C2562" s="111">
        <f t="shared" si="223"/>
        <v>42638</v>
      </c>
      <c r="D2562" s="12" t="s">
        <v>1687</v>
      </c>
      <c r="E2562" s="265">
        <v>42638</v>
      </c>
      <c r="F2562" s="140" t="s">
        <v>1614</v>
      </c>
      <c r="G2562" s="313" t="s">
        <v>1570</v>
      </c>
      <c r="H2562" s="113" t="s">
        <v>316</v>
      </c>
      <c r="I2562" s="129">
        <v>24</v>
      </c>
      <c r="J2562" s="129">
        <v>43400</v>
      </c>
      <c r="K2562" s="201">
        <f t="shared" si="221"/>
        <v>1041600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hidden="1" customHeight="1">
      <c r="A2563" s="304" t="str">
        <f>IF(B2563&lt;&gt;"",IF(AND(B2563&gt;=_TM1,B2563&lt;=_TM2,OR(TH!L2563="1111",TH!M2563="1111")),TH!D2563,""),"")</f>
        <v/>
      </c>
      <c r="B2563" s="11">
        <f t="shared" si="222"/>
        <v>9</v>
      </c>
      <c r="C2563" s="111">
        <f t="shared" si="223"/>
        <v>42638</v>
      </c>
      <c r="D2563" s="12" t="s">
        <v>1687</v>
      </c>
      <c r="E2563" s="265">
        <v>42638</v>
      </c>
      <c r="F2563" s="140" t="s">
        <v>358</v>
      </c>
      <c r="G2563" s="313" t="s">
        <v>1570</v>
      </c>
      <c r="H2563" s="113" t="s">
        <v>316</v>
      </c>
      <c r="I2563" s="129">
        <v>92</v>
      </c>
      <c r="J2563" s="129">
        <v>43500</v>
      </c>
      <c r="K2563" s="201">
        <f t="shared" si="221"/>
        <v>4002000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hidden="1" customHeight="1">
      <c r="A2564" s="304" t="str">
        <f>IF(B2564&lt;&gt;"",IF(AND(B2564&gt;=_TM1,B2564&lt;=_TM2,OR(TH!L2564="1111",TH!M2564="1111")),TH!D2564,""),"")</f>
        <v/>
      </c>
      <c r="B2564" s="11">
        <f t="shared" si="222"/>
        <v>9</v>
      </c>
      <c r="C2564" s="111">
        <f t="shared" si="223"/>
        <v>42638</v>
      </c>
      <c r="D2564" s="12" t="s">
        <v>1687</v>
      </c>
      <c r="E2564" s="265">
        <v>42638</v>
      </c>
      <c r="F2564" s="140" t="s">
        <v>395</v>
      </c>
      <c r="G2564" s="313" t="s">
        <v>1570</v>
      </c>
      <c r="H2564" s="113" t="s">
        <v>316</v>
      </c>
      <c r="I2564" s="129">
        <v>6</v>
      </c>
      <c r="J2564" s="129">
        <v>46000</v>
      </c>
      <c r="K2564" s="201">
        <f t="shared" si="221"/>
        <v>276000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hidden="1" customHeight="1">
      <c r="A2565" s="304" t="str">
        <f>IF(B2565&lt;&gt;"",IF(AND(B2565&gt;=_TM1,B2565&lt;=_TM2,OR(TH!L2565="1111",TH!M2565="1111")),TH!D2565,""),"")</f>
        <v/>
      </c>
      <c r="B2565" s="11">
        <f t="shared" si="222"/>
        <v>9</v>
      </c>
      <c r="C2565" s="111">
        <f t="shared" si="223"/>
        <v>42638</v>
      </c>
      <c r="D2565" s="12" t="s">
        <v>1687</v>
      </c>
      <c r="E2565" s="265">
        <v>42638</v>
      </c>
      <c r="F2565" s="140" t="s">
        <v>382</v>
      </c>
      <c r="G2565" s="313" t="s">
        <v>1570</v>
      </c>
      <c r="H2565" s="113" t="s">
        <v>316</v>
      </c>
      <c r="I2565" s="129">
        <v>8</v>
      </c>
      <c r="J2565" s="129">
        <v>47000</v>
      </c>
      <c r="K2565" s="201">
        <f t="shared" si="221"/>
        <v>376000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hidden="1" customHeight="1">
      <c r="A2566" s="304" t="str">
        <f>IF(B2566&lt;&gt;"",IF(AND(B2566&gt;=_TM1,B2566&lt;=_TM2,OR(TH!L2566="1111",TH!M2566="1111")),TH!D2566,""),"")</f>
        <v/>
      </c>
      <c r="B2566" s="11">
        <f t="shared" si="222"/>
        <v>9</v>
      </c>
      <c r="C2566" s="111">
        <f t="shared" si="223"/>
        <v>42638</v>
      </c>
      <c r="D2566" s="12" t="s">
        <v>1687</v>
      </c>
      <c r="E2566" s="265">
        <v>42638</v>
      </c>
      <c r="F2566" s="140" t="s">
        <v>1615</v>
      </c>
      <c r="G2566" s="313" t="s">
        <v>1570</v>
      </c>
      <c r="H2566" s="113" t="s">
        <v>316</v>
      </c>
      <c r="I2566" s="129">
        <v>4</v>
      </c>
      <c r="J2566" s="129">
        <v>47200</v>
      </c>
      <c r="K2566" s="201">
        <f t="shared" si="221"/>
        <v>188800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hidden="1" customHeight="1">
      <c r="A2567" s="304" t="str">
        <f>IF(B2567&lt;&gt;"",IF(AND(B2567&gt;=_TM1,B2567&lt;=_TM2,OR(TH!L2567="1111",TH!M2567="1111")),TH!D2567,""),"")</f>
        <v/>
      </c>
      <c r="B2567" s="11">
        <f t="shared" si="222"/>
        <v>9</v>
      </c>
      <c r="C2567" s="111">
        <f t="shared" si="223"/>
        <v>42638</v>
      </c>
      <c r="D2567" s="12" t="s">
        <v>1687</v>
      </c>
      <c r="E2567" s="265">
        <v>42638</v>
      </c>
      <c r="F2567" s="140" t="s">
        <v>1616</v>
      </c>
      <c r="G2567" s="313" t="s">
        <v>1570</v>
      </c>
      <c r="H2567" s="113" t="s">
        <v>316</v>
      </c>
      <c r="I2567" s="129">
        <v>24</v>
      </c>
      <c r="J2567" s="129">
        <v>47500</v>
      </c>
      <c r="K2567" s="201">
        <f t="shared" si="221"/>
        <v>1140000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hidden="1" customHeight="1">
      <c r="A2568" s="304" t="str">
        <f>IF(B2568&lt;&gt;"",IF(AND(B2568&gt;=_TM1,B2568&lt;=_TM2,OR(TH!L2568="1111",TH!M2568="1111")),TH!D2568,""),"")</f>
        <v/>
      </c>
      <c r="B2568" s="11">
        <f t="shared" si="222"/>
        <v>9</v>
      </c>
      <c r="C2568" s="111">
        <f t="shared" si="223"/>
        <v>42638</v>
      </c>
      <c r="D2568" s="12" t="s">
        <v>1688</v>
      </c>
      <c r="E2568" s="265">
        <v>42638</v>
      </c>
      <c r="F2568" s="140" t="s">
        <v>1617</v>
      </c>
      <c r="G2568" s="313" t="s">
        <v>1570</v>
      </c>
      <c r="H2568" s="113" t="s">
        <v>316</v>
      </c>
      <c r="I2568" s="129">
        <v>12</v>
      </c>
      <c r="J2568" s="129">
        <v>48500</v>
      </c>
      <c r="K2568" s="201">
        <f t="shared" si="221"/>
        <v>582000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hidden="1" customHeight="1">
      <c r="A2569" s="304" t="str">
        <f>IF(B2569&lt;&gt;"",IF(AND(B2569&gt;=_TM1,B2569&lt;=_TM2,OR(TH!L2569="1111",TH!M2569="1111")),TH!D2569,""),"")</f>
        <v/>
      </c>
      <c r="B2569" s="11">
        <f t="shared" si="222"/>
        <v>9</v>
      </c>
      <c r="C2569" s="111">
        <f t="shared" si="223"/>
        <v>42638</v>
      </c>
      <c r="D2569" s="12" t="s">
        <v>1688</v>
      </c>
      <c r="E2569" s="265">
        <v>42638</v>
      </c>
      <c r="F2569" s="140" t="s">
        <v>1618</v>
      </c>
      <c r="G2569" s="313" t="s">
        <v>1570</v>
      </c>
      <c r="H2569" s="113" t="s">
        <v>316</v>
      </c>
      <c r="I2569" s="129">
        <v>50</v>
      </c>
      <c r="J2569" s="129">
        <v>51300</v>
      </c>
      <c r="K2569" s="201">
        <f t="shared" si="221"/>
        <v>2565000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hidden="1" customHeight="1">
      <c r="A2570" s="304" t="str">
        <f>IF(B2570&lt;&gt;"",IF(AND(B2570&gt;=_TM1,B2570&lt;=_TM2,OR(TH!L2570="1111",TH!M2570="1111")),TH!D2570,""),"")</f>
        <v/>
      </c>
      <c r="B2570" s="11">
        <f t="shared" si="222"/>
        <v>9</v>
      </c>
      <c r="C2570" s="111">
        <f t="shared" si="223"/>
        <v>42638</v>
      </c>
      <c r="D2570" s="12" t="s">
        <v>1688</v>
      </c>
      <c r="E2570" s="265">
        <v>42638</v>
      </c>
      <c r="F2570" s="140" t="s">
        <v>1619</v>
      </c>
      <c r="G2570" s="313" t="s">
        <v>1570</v>
      </c>
      <c r="H2570" s="113" t="s">
        <v>316</v>
      </c>
      <c r="I2570" s="129">
        <v>16</v>
      </c>
      <c r="J2570" s="129">
        <v>52000</v>
      </c>
      <c r="K2570" s="201">
        <f t="shared" si="221"/>
        <v>832000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hidden="1" customHeight="1">
      <c r="A2571" s="304" t="str">
        <f>IF(B2571&lt;&gt;"",IF(AND(B2571&gt;=_TM1,B2571&lt;=_TM2,OR(TH!L2571="1111",TH!M2571="1111")),TH!D2571,""),"")</f>
        <v/>
      </c>
      <c r="B2571" s="11">
        <f t="shared" si="222"/>
        <v>9</v>
      </c>
      <c r="C2571" s="111">
        <f t="shared" si="223"/>
        <v>42638</v>
      </c>
      <c r="D2571" s="12" t="s">
        <v>1688</v>
      </c>
      <c r="E2571" s="265">
        <v>42638</v>
      </c>
      <c r="F2571" s="140" t="s">
        <v>354</v>
      </c>
      <c r="G2571" s="313" t="s">
        <v>1570</v>
      </c>
      <c r="H2571" s="113" t="s">
        <v>316</v>
      </c>
      <c r="I2571" s="129">
        <v>10</v>
      </c>
      <c r="J2571" s="129">
        <v>53500</v>
      </c>
      <c r="K2571" s="201">
        <f t="shared" si="221"/>
        <v>535000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hidden="1" customHeight="1">
      <c r="A2572" s="304" t="str">
        <f>IF(B2572&lt;&gt;"",IF(AND(B2572&gt;=_TM1,B2572&lt;=_TM2,OR(TH!L2572="1111",TH!M2572="1111")),TH!D2572,""),"")</f>
        <v/>
      </c>
      <c r="B2572" s="11">
        <f t="shared" si="222"/>
        <v>9</v>
      </c>
      <c r="C2572" s="111">
        <f t="shared" si="223"/>
        <v>42638</v>
      </c>
      <c r="D2572" s="12" t="s">
        <v>1688</v>
      </c>
      <c r="E2572" s="265">
        <v>42638</v>
      </c>
      <c r="F2572" s="140" t="s">
        <v>1620</v>
      </c>
      <c r="G2572" s="313" t="s">
        <v>1570</v>
      </c>
      <c r="H2572" s="113" t="s">
        <v>316</v>
      </c>
      <c r="I2572" s="129">
        <v>20</v>
      </c>
      <c r="J2572" s="129">
        <v>55001</v>
      </c>
      <c r="K2572" s="201">
        <f t="shared" si="221"/>
        <v>1100020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hidden="1" customHeight="1">
      <c r="A2573" s="304" t="str">
        <f>IF(B2573&lt;&gt;"",IF(AND(B2573&gt;=_TM1,B2573&lt;=_TM2,OR(TH!L2573="1111",TH!M2573="1111")),TH!D2573,""),"")</f>
        <v/>
      </c>
      <c r="B2573" s="11">
        <f t="shared" si="222"/>
        <v>9</v>
      </c>
      <c r="C2573" s="111">
        <f t="shared" si="223"/>
        <v>42638</v>
      </c>
      <c r="D2573" s="12" t="s">
        <v>1688</v>
      </c>
      <c r="E2573" s="265">
        <v>42638</v>
      </c>
      <c r="F2573" s="140" t="s">
        <v>359</v>
      </c>
      <c r="G2573" s="313" t="s">
        <v>1570</v>
      </c>
      <c r="H2573" s="113" t="s">
        <v>316</v>
      </c>
      <c r="I2573" s="129">
        <v>24</v>
      </c>
      <c r="J2573" s="129">
        <v>55500</v>
      </c>
      <c r="K2573" s="201">
        <f t="shared" si="221"/>
        <v>1332000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hidden="1" customHeight="1">
      <c r="A2574" s="304" t="str">
        <f>IF(B2574&lt;&gt;"",IF(AND(B2574&gt;=_TM1,B2574&lt;=_TM2,OR(TH!L2574="1111",TH!M2574="1111")),TH!D2574,""),"")</f>
        <v/>
      </c>
      <c r="B2574" s="11">
        <f t="shared" si="222"/>
        <v>9</v>
      </c>
      <c r="C2574" s="111">
        <f t="shared" si="223"/>
        <v>42638</v>
      </c>
      <c r="D2574" s="12" t="s">
        <v>1688</v>
      </c>
      <c r="E2574" s="265">
        <v>42638</v>
      </c>
      <c r="F2574" s="140" t="s">
        <v>1621</v>
      </c>
      <c r="G2574" s="313" t="s">
        <v>1570</v>
      </c>
      <c r="H2574" s="113" t="s">
        <v>316</v>
      </c>
      <c r="I2574" s="129">
        <v>6</v>
      </c>
      <c r="J2574" s="129">
        <v>56000</v>
      </c>
      <c r="K2574" s="201">
        <f t="shared" si="221"/>
        <v>336000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hidden="1" customHeight="1">
      <c r="A2575" s="304" t="str">
        <f>IF(B2575&lt;&gt;"",IF(AND(B2575&gt;=_TM1,B2575&lt;=_TM2,OR(TH!L2575="1111",TH!M2575="1111")),TH!D2575,""),"")</f>
        <v/>
      </c>
      <c r="B2575" s="11">
        <f t="shared" si="222"/>
        <v>9</v>
      </c>
      <c r="C2575" s="111">
        <f t="shared" si="223"/>
        <v>42638</v>
      </c>
      <c r="D2575" s="12" t="s">
        <v>1688</v>
      </c>
      <c r="E2575" s="265">
        <v>42638</v>
      </c>
      <c r="F2575" s="140" t="s">
        <v>1622</v>
      </c>
      <c r="G2575" s="313" t="s">
        <v>1570</v>
      </c>
      <c r="H2575" s="113" t="s">
        <v>316</v>
      </c>
      <c r="I2575" s="129">
        <v>6</v>
      </c>
      <c r="J2575" s="129">
        <v>56400</v>
      </c>
      <c r="K2575" s="201">
        <f t="shared" si="221"/>
        <v>338400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hidden="1" customHeight="1">
      <c r="A2576" s="304" t="str">
        <f>IF(B2576&lt;&gt;"",IF(AND(B2576&gt;=_TM1,B2576&lt;=_TM2,OR(TH!L2576="1111",TH!M2576="1111")),TH!D2576,""),"")</f>
        <v/>
      </c>
      <c r="B2576" s="11">
        <f t="shared" si="222"/>
        <v>9</v>
      </c>
      <c r="C2576" s="111">
        <f t="shared" si="223"/>
        <v>42638</v>
      </c>
      <c r="D2576" s="12" t="s">
        <v>1688</v>
      </c>
      <c r="E2576" s="265">
        <v>42638</v>
      </c>
      <c r="F2576" s="140" t="s">
        <v>1623</v>
      </c>
      <c r="G2576" s="313" t="s">
        <v>1570</v>
      </c>
      <c r="H2576" s="113" t="s">
        <v>316</v>
      </c>
      <c r="I2576" s="129">
        <v>20</v>
      </c>
      <c r="J2576" s="129">
        <v>62700</v>
      </c>
      <c r="K2576" s="201">
        <f t="shared" si="221"/>
        <v>1254000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hidden="1" customHeight="1">
      <c r="A2577" s="304" t="str">
        <f>IF(B2577&lt;&gt;"",IF(AND(B2577&gt;=_TM1,B2577&lt;=_TM2,OR(TH!L2577="1111",TH!M2577="1111")),TH!D2577,""),"")</f>
        <v/>
      </c>
      <c r="B2577" s="11">
        <f t="shared" si="222"/>
        <v>9</v>
      </c>
      <c r="C2577" s="111">
        <f t="shared" si="223"/>
        <v>42638</v>
      </c>
      <c r="D2577" s="12" t="s">
        <v>1688</v>
      </c>
      <c r="E2577" s="265">
        <v>42638</v>
      </c>
      <c r="F2577" s="140" t="s">
        <v>1624</v>
      </c>
      <c r="G2577" s="313" t="s">
        <v>1570</v>
      </c>
      <c r="H2577" s="113" t="s">
        <v>316</v>
      </c>
      <c r="I2577" s="129">
        <v>58</v>
      </c>
      <c r="J2577" s="129">
        <v>63000</v>
      </c>
      <c r="K2577" s="201">
        <f t="shared" si="221"/>
        <v>3654000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hidden="1" customHeight="1">
      <c r="A2578" s="304" t="str">
        <f>IF(B2578&lt;&gt;"",IF(AND(B2578&gt;=_TM1,B2578&lt;=_TM2,OR(TH!L2578="1111",TH!M2578="1111")),TH!D2578,""),"")</f>
        <v/>
      </c>
      <c r="B2578" s="11">
        <f t="shared" si="222"/>
        <v>9</v>
      </c>
      <c r="C2578" s="111">
        <f t="shared" si="223"/>
        <v>42638</v>
      </c>
      <c r="D2578" s="12" t="s">
        <v>1688</v>
      </c>
      <c r="E2578" s="265">
        <v>42638</v>
      </c>
      <c r="F2578" s="140" t="s">
        <v>1625</v>
      </c>
      <c r="G2578" s="313" t="s">
        <v>1570</v>
      </c>
      <c r="H2578" s="113" t="s">
        <v>316</v>
      </c>
      <c r="I2578" s="129">
        <v>23</v>
      </c>
      <c r="J2578" s="129">
        <v>63860</v>
      </c>
      <c r="K2578" s="201">
        <f t="shared" si="221"/>
        <v>1468780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hidden="1" customHeight="1">
      <c r="A2579" s="304" t="str">
        <f>IF(B2579&lt;&gt;"",IF(AND(B2579&gt;=_TM1,B2579&lt;=_TM2,OR(TH!L2579="1111",TH!M2579="1111")),TH!D2579,""),"")</f>
        <v/>
      </c>
      <c r="B2579" s="11">
        <f t="shared" si="222"/>
        <v>9</v>
      </c>
      <c r="C2579" s="111">
        <f t="shared" si="223"/>
        <v>42638</v>
      </c>
      <c r="D2579" s="12" t="s">
        <v>1688</v>
      </c>
      <c r="E2579" s="265">
        <v>42638</v>
      </c>
      <c r="F2579" s="140" t="s">
        <v>1626</v>
      </c>
      <c r="G2579" s="313" t="s">
        <v>1570</v>
      </c>
      <c r="H2579" s="113" t="s">
        <v>316</v>
      </c>
      <c r="I2579" s="129">
        <v>20</v>
      </c>
      <c r="J2579" s="129">
        <v>68000</v>
      </c>
      <c r="K2579" s="201">
        <f t="shared" si="221"/>
        <v>1360000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hidden="1" customHeight="1">
      <c r="A2580" s="304" t="str">
        <f>IF(B2580&lt;&gt;"",IF(AND(B2580&gt;=_TM1,B2580&lt;=_TM2,OR(TH!L2580="1111",TH!M2580="1111")),TH!D2580,""),"")</f>
        <v/>
      </c>
      <c r="B2580" s="11">
        <f t="shared" si="222"/>
        <v>9</v>
      </c>
      <c r="C2580" s="111">
        <f t="shared" si="223"/>
        <v>42638</v>
      </c>
      <c r="D2580" s="12" t="s">
        <v>1689</v>
      </c>
      <c r="E2580" s="265">
        <v>42638</v>
      </c>
      <c r="F2580" s="140" t="s">
        <v>1627</v>
      </c>
      <c r="G2580" s="313" t="s">
        <v>1570</v>
      </c>
      <c r="H2580" s="113" t="s">
        <v>316</v>
      </c>
      <c r="I2580" s="129">
        <v>4</v>
      </c>
      <c r="J2580" s="129">
        <v>70000</v>
      </c>
      <c r="K2580" s="201">
        <f t="shared" si="221"/>
        <v>280000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hidden="1" customHeight="1">
      <c r="A2581" s="304" t="str">
        <f>IF(B2581&lt;&gt;"",IF(AND(B2581&gt;=_TM1,B2581&lt;=_TM2,OR(TH!L2581="1111",TH!M2581="1111")),TH!D2581,""),"")</f>
        <v/>
      </c>
      <c r="B2581" s="11">
        <f t="shared" si="222"/>
        <v>9</v>
      </c>
      <c r="C2581" s="111">
        <f t="shared" si="223"/>
        <v>42638</v>
      </c>
      <c r="D2581" s="12" t="s">
        <v>1689</v>
      </c>
      <c r="E2581" s="265">
        <v>42638</v>
      </c>
      <c r="F2581" s="140" t="s">
        <v>1628</v>
      </c>
      <c r="G2581" s="313" t="s">
        <v>1570</v>
      </c>
      <c r="H2581" s="113" t="s">
        <v>316</v>
      </c>
      <c r="I2581" s="129">
        <v>6</v>
      </c>
      <c r="J2581" s="129">
        <v>71800</v>
      </c>
      <c r="K2581" s="201">
        <f t="shared" si="221"/>
        <v>430800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hidden="1" customHeight="1">
      <c r="A2582" s="304" t="str">
        <f>IF(B2582&lt;&gt;"",IF(AND(B2582&gt;=_TM1,B2582&lt;=_TM2,OR(TH!L2582="1111",TH!M2582="1111")),TH!D2582,""),"")</f>
        <v/>
      </c>
      <c r="B2582" s="11">
        <f t="shared" si="222"/>
        <v>9</v>
      </c>
      <c r="C2582" s="111">
        <f t="shared" si="223"/>
        <v>42638</v>
      </c>
      <c r="D2582" s="12" t="s">
        <v>1689</v>
      </c>
      <c r="E2582" s="265">
        <v>42638</v>
      </c>
      <c r="F2582" s="140" t="s">
        <v>1629</v>
      </c>
      <c r="G2582" s="313" t="s">
        <v>1570</v>
      </c>
      <c r="H2582" s="113" t="s">
        <v>316</v>
      </c>
      <c r="I2582" s="129">
        <v>20</v>
      </c>
      <c r="J2582" s="129">
        <v>71901</v>
      </c>
      <c r="K2582" s="201">
        <f t="shared" si="221"/>
        <v>1438020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hidden="1" customHeight="1">
      <c r="A2583" s="304" t="str">
        <f>IF(B2583&lt;&gt;"",IF(AND(B2583&gt;=_TM1,B2583&lt;=_TM2,OR(TH!L2583="1111",TH!M2583="1111")),TH!D2583,""),"")</f>
        <v/>
      </c>
      <c r="B2583" s="11">
        <f t="shared" si="222"/>
        <v>9</v>
      </c>
      <c r="C2583" s="111">
        <f t="shared" si="223"/>
        <v>42638</v>
      </c>
      <c r="D2583" s="12" t="s">
        <v>1689</v>
      </c>
      <c r="E2583" s="265">
        <v>42638</v>
      </c>
      <c r="F2583" s="140" t="s">
        <v>1630</v>
      </c>
      <c r="G2583" s="313" t="s">
        <v>1570</v>
      </c>
      <c r="H2583" s="113" t="s">
        <v>316</v>
      </c>
      <c r="I2583" s="129">
        <v>6</v>
      </c>
      <c r="J2583" s="129">
        <v>74000</v>
      </c>
      <c r="K2583" s="201">
        <f t="shared" si="221"/>
        <v>444000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hidden="1" customHeight="1">
      <c r="A2584" s="304" t="str">
        <f>IF(B2584&lt;&gt;"",IF(AND(B2584&gt;=_TM1,B2584&lt;=_TM2,OR(TH!L2584="1111",TH!M2584="1111")),TH!D2584,""),"")</f>
        <v/>
      </c>
      <c r="B2584" s="11">
        <f t="shared" si="222"/>
        <v>9</v>
      </c>
      <c r="C2584" s="111">
        <f t="shared" si="223"/>
        <v>42638</v>
      </c>
      <c r="D2584" s="12" t="s">
        <v>1689</v>
      </c>
      <c r="E2584" s="265">
        <v>42638</v>
      </c>
      <c r="F2584" s="140" t="s">
        <v>1631</v>
      </c>
      <c r="G2584" s="313" t="s">
        <v>1570</v>
      </c>
      <c r="H2584" s="113" t="s">
        <v>316</v>
      </c>
      <c r="I2584" s="129">
        <v>6</v>
      </c>
      <c r="J2584" s="129">
        <v>75000</v>
      </c>
      <c r="K2584" s="201">
        <f t="shared" ref="K2584:K2591" si="224">ROUND(I2584*J2584,0)</f>
        <v>450000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hidden="1" customHeight="1">
      <c r="A2585" s="304" t="str">
        <f>IF(B2585&lt;&gt;"",IF(AND(B2585&gt;=_TM1,B2585&lt;=_TM2,OR(TH!L2585="1111",TH!M2585="1111")),TH!D2585,""),"")</f>
        <v/>
      </c>
      <c r="B2585" s="11">
        <f t="shared" si="222"/>
        <v>9</v>
      </c>
      <c r="C2585" s="111">
        <f t="shared" si="223"/>
        <v>42638</v>
      </c>
      <c r="D2585" s="12" t="s">
        <v>1689</v>
      </c>
      <c r="E2585" s="265">
        <v>42638</v>
      </c>
      <c r="F2585" s="140" t="s">
        <v>1632</v>
      </c>
      <c r="G2585" s="313" t="s">
        <v>1570</v>
      </c>
      <c r="H2585" s="113" t="s">
        <v>316</v>
      </c>
      <c r="I2585" s="129">
        <v>4</v>
      </c>
      <c r="J2585" s="129">
        <v>92600</v>
      </c>
      <c r="K2585" s="201">
        <f t="shared" si="224"/>
        <v>370400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hidden="1" customHeight="1">
      <c r="A2586" s="304" t="str">
        <f>IF(B2586&lt;&gt;"",IF(AND(B2586&gt;=_TM1,B2586&lt;=_TM2,OR(TH!L2586="1111",TH!M2586="1111")),TH!D2586,""),"")</f>
        <v/>
      </c>
      <c r="B2586" s="11">
        <f t="shared" si="222"/>
        <v>9</v>
      </c>
      <c r="C2586" s="111">
        <f t="shared" si="223"/>
        <v>42638</v>
      </c>
      <c r="D2586" s="12" t="s">
        <v>1689</v>
      </c>
      <c r="E2586" s="265">
        <v>42638</v>
      </c>
      <c r="F2586" s="140" t="s">
        <v>1633</v>
      </c>
      <c r="G2586" s="313" t="s">
        <v>1570</v>
      </c>
      <c r="H2586" s="113" t="s">
        <v>316</v>
      </c>
      <c r="I2586" s="129">
        <v>7</v>
      </c>
      <c r="J2586" s="129">
        <v>92801</v>
      </c>
      <c r="K2586" s="201">
        <f t="shared" si="224"/>
        <v>649607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hidden="1" customHeight="1">
      <c r="A2587" s="304" t="str">
        <f>IF(B2587&lt;&gt;"",IF(AND(B2587&gt;=_TM1,B2587&lt;=_TM2,OR(TH!L2587="1111",TH!M2587="1111")),TH!D2587,""),"")</f>
        <v/>
      </c>
      <c r="B2587" s="11">
        <f t="shared" si="222"/>
        <v>9</v>
      </c>
      <c r="C2587" s="111">
        <f t="shared" si="223"/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12</v>
      </c>
      <c r="J2587" s="129">
        <v>97000</v>
      </c>
      <c r="K2587" s="201">
        <f t="shared" si="224"/>
        <v>1164000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s="198" customFormat="1" ht="15.75" hidden="1" customHeight="1">
      <c r="A2588" s="304" t="str">
        <f>IF(B2588&lt;&gt;"",IF(AND(B2588&gt;=_TM1,B2588&lt;=_TM2,OR(TH!L2588="1111",TH!M2588="1111")),TH!D2588,""),"")</f>
        <v/>
      </c>
      <c r="B2588" s="11">
        <f t="shared" ref="B2588:B2651" si="225">IF(C2588&lt;&gt;"",MONTH(C2588),"")</f>
        <v>9</v>
      </c>
      <c r="C2588" s="111">
        <f t="shared" ref="C2588:C2651" si="226">E2588</f>
        <v>42638</v>
      </c>
      <c r="D2588" s="12" t="s">
        <v>1689</v>
      </c>
      <c r="E2588" s="265">
        <v>42638</v>
      </c>
      <c r="F2588" s="140" t="s">
        <v>1634</v>
      </c>
      <c r="G2588" s="313" t="s">
        <v>1570</v>
      </c>
      <c r="H2588" s="113" t="s">
        <v>316</v>
      </c>
      <c r="I2588" s="129">
        <v>36</v>
      </c>
      <c r="J2588" s="129">
        <v>99000</v>
      </c>
      <c r="K2588" s="201">
        <f t="shared" si="224"/>
        <v>3564000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  <c r="AB2588" s="122"/>
      <c r="AC2588" s="122"/>
      <c r="AD2588" s="122"/>
    </row>
    <row r="2589" spans="1:30" ht="15.75" hidden="1" customHeight="1">
      <c r="A2589" s="304" t="str">
        <f>IF(B2589&lt;&gt;"",IF(AND(B2589&gt;=_TM1,B2589&lt;=_TM2,OR(TH!L2589="1111",TH!M2589="1111")),TH!D2589,""),"")</f>
        <v/>
      </c>
      <c r="B2589" s="11">
        <f t="shared" si="225"/>
        <v>9</v>
      </c>
      <c r="C2589" s="111">
        <f t="shared" si="226"/>
        <v>42638</v>
      </c>
      <c r="D2589" s="12" t="s">
        <v>1689</v>
      </c>
      <c r="E2589" s="265">
        <v>42638</v>
      </c>
      <c r="F2589" s="140" t="s">
        <v>373</v>
      </c>
      <c r="G2589" s="313" t="s">
        <v>1570</v>
      </c>
      <c r="H2589" s="113" t="s">
        <v>316</v>
      </c>
      <c r="I2589" s="129">
        <v>25</v>
      </c>
      <c r="J2589" s="129">
        <v>99500</v>
      </c>
      <c r="K2589" s="201">
        <f t="shared" si="224"/>
        <v>2487500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hidden="1" customHeight="1">
      <c r="A2590" s="304" t="str">
        <f>IF(B2590&lt;&gt;"",IF(AND(B2590&gt;=_TM1,B2590&lt;=_TM2,OR(TH!L2590="1111",TH!M2590="1111")),TH!D2590,""),"")</f>
        <v/>
      </c>
      <c r="B2590" s="11">
        <f t="shared" si="225"/>
        <v>9</v>
      </c>
      <c r="C2590" s="111">
        <f t="shared" si="226"/>
        <v>42638</v>
      </c>
      <c r="D2590" s="12" t="s">
        <v>1689</v>
      </c>
      <c r="E2590" s="265">
        <v>42638</v>
      </c>
      <c r="F2590" s="140" t="s">
        <v>1616</v>
      </c>
      <c r="G2590" s="313" t="s">
        <v>1570</v>
      </c>
      <c r="H2590" s="113" t="s">
        <v>316</v>
      </c>
      <c r="I2590" s="129">
        <v>8</v>
      </c>
      <c r="J2590" s="129">
        <v>101000</v>
      </c>
      <c r="K2590" s="201">
        <f t="shared" si="224"/>
        <v>808000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ht="15.75" hidden="1" customHeight="1">
      <c r="A2591" s="304" t="str">
        <f>IF(B2591&lt;&gt;"",IF(AND(B2591&gt;=_TM1,B2591&lt;=_TM2,OR(TH!L2591="1111",TH!M2591="1111")),TH!D2591,""),"")</f>
        <v/>
      </c>
      <c r="B2591" s="11">
        <f t="shared" si="225"/>
        <v>9</v>
      </c>
      <c r="C2591" s="111">
        <f t="shared" si="226"/>
        <v>42638</v>
      </c>
      <c r="D2591" s="12" t="s">
        <v>1689</v>
      </c>
      <c r="E2591" s="265">
        <v>42638</v>
      </c>
      <c r="F2591" s="140" t="s">
        <v>1635</v>
      </c>
      <c r="G2591" s="313" t="s">
        <v>1570</v>
      </c>
      <c r="H2591" s="113" t="s">
        <v>316</v>
      </c>
      <c r="I2591" s="129">
        <v>8</v>
      </c>
      <c r="J2591" s="129">
        <v>107300</v>
      </c>
      <c r="K2591" s="201">
        <f t="shared" si="224"/>
        <v>858400</v>
      </c>
      <c r="L2591" s="202" t="s">
        <v>726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A2591" s="198" t="str">
        <f>IF(VLOOKUP(F2591,NXT!$B$12:$B$973,1,0)=F2591,"","x")</f>
        <v/>
      </c>
    </row>
    <row r="2592" spans="1:30" s="198" customFormat="1" ht="15.75" hidden="1" customHeight="1">
      <c r="A2592" s="304" t="str">
        <f>IF(B2592&lt;&gt;"",IF(AND(B2592&gt;=_TM1,B2592&lt;=_TM2,OR(TH!L2592="1111",TH!M2592="1111")),TH!D2592,""),"")</f>
        <v/>
      </c>
      <c r="B2592" s="11">
        <f t="shared" si="225"/>
        <v>9</v>
      </c>
      <c r="C2592" s="111">
        <f t="shared" si="226"/>
        <v>42638</v>
      </c>
      <c r="D2592" s="12" t="s">
        <v>1689</v>
      </c>
      <c r="E2592" s="265">
        <v>42638</v>
      </c>
      <c r="F2592" s="112" t="s">
        <v>332</v>
      </c>
      <c r="G2592" s="313" t="s">
        <v>1570</v>
      </c>
      <c r="H2592" s="113" t="s">
        <v>316</v>
      </c>
      <c r="I2592" s="129"/>
      <c r="J2592" s="129"/>
      <c r="K2592" s="201">
        <v>20945413</v>
      </c>
      <c r="L2592" s="14" t="s">
        <v>9</v>
      </c>
      <c r="M2592" s="202" t="s">
        <v>8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/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>
        <v>3</v>
      </c>
      <c r="AB2592" s="122"/>
      <c r="AC2592" s="122"/>
      <c r="AD2592" s="122"/>
    </row>
    <row r="2593" spans="1:30" s="198" customFormat="1" ht="15.75" hidden="1" customHeight="1">
      <c r="A2593" s="304" t="str">
        <f>IF(B2593&lt;&gt;"",IF(AND(B2593&gt;=_TM1,B2593&lt;=_TM2,OR(TH!L2593="1111",TH!M2593="1111")),TH!D2593,""),"")</f>
        <v>C34</v>
      </c>
      <c r="B2593" s="11">
        <f t="shared" si="225"/>
        <v>9</v>
      </c>
      <c r="C2593" s="111">
        <f t="shared" si="226"/>
        <v>42640</v>
      </c>
      <c r="D2593" s="111" t="s">
        <v>2166</v>
      </c>
      <c r="E2593" s="265">
        <v>42640</v>
      </c>
      <c r="F2593" s="112" t="s">
        <v>707</v>
      </c>
      <c r="G2593" s="310" t="s">
        <v>705</v>
      </c>
      <c r="H2593" s="113" t="s">
        <v>706</v>
      </c>
      <c r="I2593" s="129"/>
      <c r="J2593" s="129"/>
      <c r="K2593" s="201">
        <v>1600000</v>
      </c>
      <c r="L2593" s="14" t="s">
        <v>24</v>
      </c>
      <c r="M2593" s="114" t="s">
        <v>45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>x</v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/>
      <c r="AA2593" s="122"/>
      <c r="AB2593" s="122"/>
      <c r="AC2593" s="122"/>
      <c r="AD2593" s="122"/>
    </row>
    <row r="2594" spans="1:30" s="198" customFormat="1" ht="15.75" hidden="1" customHeight="1">
      <c r="A2594" s="304" t="str">
        <f>IF(B2594&lt;&gt;"",IF(AND(B2594&gt;=_TM1,B2594&lt;=_TM2,OR(TH!L2594="1111",TH!M2594="1111")),TH!D2594,""),"")</f>
        <v/>
      </c>
      <c r="B2594" s="11">
        <f t="shared" si="225"/>
        <v>9</v>
      </c>
      <c r="C2594" s="111">
        <f t="shared" si="226"/>
        <v>42640</v>
      </c>
      <c r="D2594" s="111" t="s">
        <v>711</v>
      </c>
      <c r="E2594" s="265">
        <v>42640</v>
      </c>
      <c r="F2594" s="110" t="s">
        <v>1215</v>
      </c>
      <c r="G2594" s="310" t="s">
        <v>705</v>
      </c>
      <c r="H2594" s="4"/>
      <c r="I2594" s="129"/>
      <c r="J2594" s="129"/>
      <c r="K2594" s="201">
        <v>20000</v>
      </c>
      <c r="L2594" s="14" t="s">
        <v>81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hidden="1" customHeight="1">
      <c r="A2595" s="304" t="str">
        <f>IF(B2595&lt;&gt;"",IF(AND(B2595&gt;=_TM1,B2595&lt;=_TM2,OR(TH!L2595="1111",TH!M2595="1111")),TH!D2595,""),"")</f>
        <v/>
      </c>
      <c r="B2595" s="11">
        <f t="shared" si="225"/>
        <v>9</v>
      </c>
      <c r="C2595" s="111">
        <f t="shared" si="226"/>
        <v>42640</v>
      </c>
      <c r="D2595" s="111" t="s">
        <v>711</v>
      </c>
      <c r="E2595" s="265">
        <v>42640</v>
      </c>
      <c r="F2595" s="110" t="s">
        <v>1216</v>
      </c>
      <c r="G2595" s="310" t="s">
        <v>705</v>
      </c>
      <c r="H2595" s="4"/>
      <c r="I2595" s="129"/>
      <c r="J2595" s="129"/>
      <c r="K2595" s="201">
        <v>2000</v>
      </c>
      <c r="L2595" s="114" t="s">
        <v>9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>
        <v>3</v>
      </c>
      <c r="AA2595" s="122"/>
      <c r="AB2595" s="122"/>
      <c r="AC2595" s="122"/>
      <c r="AD2595" s="122"/>
    </row>
    <row r="2596" spans="1:30" s="198" customFormat="1" ht="15.75" hidden="1" customHeight="1">
      <c r="A2596" s="304" t="str">
        <f>IF(B2596&lt;&gt;"",IF(AND(B2596&gt;=_TM1,B2596&lt;=_TM2,OR(TH!L2596="1111",TH!M2596="1111")),TH!D2596,""),"")</f>
        <v/>
      </c>
      <c r="B2596" s="11">
        <f t="shared" si="225"/>
        <v>9</v>
      </c>
      <c r="C2596" s="111">
        <f t="shared" si="226"/>
        <v>42640</v>
      </c>
      <c r="D2596" s="111" t="s">
        <v>711</v>
      </c>
      <c r="E2596" s="265">
        <v>42640</v>
      </c>
      <c r="F2596" s="110" t="s">
        <v>713</v>
      </c>
      <c r="G2596" s="310" t="s">
        <v>705</v>
      </c>
      <c r="H2596" s="113" t="s">
        <v>306</v>
      </c>
      <c r="I2596" s="129"/>
      <c r="J2596" s="129"/>
      <c r="K2596" s="201">
        <v>1556280</v>
      </c>
      <c r="L2596" s="14" t="s">
        <v>8</v>
      </c>
      <c r="M2596" s="114" t="s">
        <v>24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hidden="1" customHeight="1">
      <c r="A2597" s="304" t="str">
        <f>IF(B2597&lt;&gt;"",IF(AND(B2597&gt;=_TM1,B2597&lt;=_TM2,OR(TH!L2597="1111",TH!M2597="1111")),TH!D2597,""),"")</f>
        <v/>
      </c>
      <c r="B2597" s="11">
        <f t="shared" si="225"/>
        <v>9</v>
      </c>
      <c r="C2597" s="111">
        <f t="shared" si="226"/>
        <v>42641</v>
      </c>
      <c r="D2597" s="111" t="s">
        <v>711</v>
      </c>
      <c r="E2597" s="265">
        <v>42641</v>
      </c>
      <c r="F2597" s="110" t="s">
        <v>708</v>
      </c>
      <c r="G2597" s="310" t="s">
        <v>705</v>
      </c>
      <c r="H2597" s="4" t="s">
        <v>654</v>
      </c>
      <c r="I2597" s="129"/>
      <c r="J2597" s="129"/>
      <c r="K2597" s="201">
        <v>49005000</v>
      </c>
      <c r="L2597" s="14" t="s">
        <v>24</v>
      </c>
      <c r="M2597" s="114" t="s">
        <v>238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/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hidden="1" customHeight="1">
      <c r="A2598" s="304" t="str">
        <f>IF(B2598&lt;&gt;"",IF(AND(B2598&gt;=_TM1,B2598&lt;=_TM2,OR(TH!L2598="1111",TH!M2598="1111")),TH!D2598,""),"")</f>
        <v>T32</v>
      </c>
      <c r="B2598" s="11">
        <f t="shared" si="225"/>
        <v>9</v>
      </c>
      <c r="C2598" s="111">
        <f t="shared" si="226"/>
        <v>42641</v>
      </c>
      <c r="D2598" s="111" t="s">
        <v>2156</v>
      </c>
      <c r="E2598" s="265">
        <v>42641</v>
      </c>
      <c r="F2598" s="110" t="s">
        <v>1219</v>
      </c>
      <c r="G2598" s="310" t="s">
        <v>705</v>
      </c>
      <c r="H2598" s="113" t="s">
        <v>706</v>
      </c>
      <c r="I2598" s="129"/>
      <c r="J2598" s="129"/>
      <c r="K2598" s="201">
        <v>49000000</v>
      </c>
      <c r="L2598" s="114" t="s">
        <v>45</v>
      </c>
      <c r="M2598" s="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>x</v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/>
      <c r="AA2598" s="122"/>
      <c r="AB2598" s="122"/>
      <c r="AC2598" s="122"/>
      <c r="AD2598" s="122"/>
    </row>
    <row r="2599" spans="1:30" s="198" customFormat="1" ht="15.75" hidden="1" customHeight="1">
      <c r="A2599" s="304" t="str">
        <f>IF(B2599&lt;&gt;"",IF(AND(B2599&gt;=_TM1,B2599&lt;=_TM2,OR(TH!L2599="1111",TH!M2599="1111")),TH!D2599,""),"")</f>
        <v/>
      </c>
      <c r="B2599" s="11">
        <f t="shared" si="225"/>
        <v>9</v>
      </c>
      <c r="C2599" s="111">
        <f t="shared" si="226"/>
        <v>42641</v>
      </c>
      <c r="D2599" s="111" t="s">
        <v>711</v>
      </c>
      <c r="E2599" s="265">
        <v>42641</v>
      </c>
      <c r="F2599" s="110" t="s">
        <v>1654</v>
      </c>
      <c r="G2599" s="310" t="s">
        <v>705</v>
      </c>
      <c r="H2599" s="4"/>
      <c r="I2599" s="129"/>
      <c r="J2599" s="129"/>
      <c r="K2599" s="201">
        <v>20000</v>
      </c>
      <c r="L2599" s="14" t="s">
        <v>81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hidden="1" customHeight="1">
      <c r="A2600" s="304" t="str">
        <f>IF(B2600&lt;&gt;"",IF(AND(B2600&gt;=_TM1,B2600&lt;=_TM2,OR(TH!L2600="1111",TH!M2600="1111")),TH!D2600,""),"")</f>
        <v/>
      </c>
      <c r="B2600" s="11">
        <f t="shared" si="225"/>
        <v>9</v>
      </c>
      <c r="C2600" s="111">
        <f t="shared" si="226"/>
        <v>42641</v>
      </c>
      <c r="D2600" s="111" t="s">
        <v>711</v>
      </c>
      <c r="E2600" s="265">
        <v>42641</v>
      </c>
      <c r="F2600" s="110" t="s">
        <v>1655</v>
      </c>
      <c r="G2600" s="310" t="s">
        <v>705</v>
      </c>
      <c r="H2600" s="4"/>
      <c r="I2600" s="129"/>
      <c r="J2600" s="129"/>
      <c r="K2600" s="201">
        <v>2000</v>
      </c>
      <c r="L2600" s="114" t="s">
        <v>9</v>
      </c>
      <c r="M2600" s="114" t="s">
        <v>24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/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hidden="1" customHeight="1">
      <c r="A2601" s="304" t="str">
        <f>IF(B2601&lt;&gt;"",IF(AND(B2601&gt;=_TM1,B2601&lt;=_TM2,OR(TH!L2601="1111",TH!M2601="1111")),TH!D2601,""),"")</f>
        <v>C35</v>
      </c>
      <c r="B2601" s="11">
        <f t="shared" si="225"/>
        <v>9</v>
      </c>
      <c r="C2601" s="111">
        <f t="shared" si="226"/>
        <v>42641</v>
      </c>
      <c r="D2601" s="12" t="s">
        <v>2167</v>
      </c>
      <c r="E2601" s="265">
        <v>42641</v>
      </c>
      <c r="F2601" s="110" t="s">
        <v>296</v>
      </c>
      <c r="G2601" s="313" t="s">
        <v>1667</v>
      </c>
      <c r="H2601" s="113" t="s">
        <v>294</v>
      </c>
      <c r="I2601" s="129"/>
      <c r="J2601" s="129"/>
      <c r="K2601" s="201">
        <v>1363648</v>
      </c>
      <c r="L2601" s="14" t="s">
        <v>81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hidden="1" customHeight="1">
      <c r="A2602" s="304" t="str">
        <f>IF(B2602&lt;&gt;"",IF(AND(B2602&gt;=_TM1,B2602&lt;=_TM2,OR(TH!L2602="1111",TH!M2602="1111")),TH!D2602,""),"")</f>
        <v>C35</v>
      </c>
      <c r="B2602" s="11">
        <f t="shared" si="225"/>
        <v>9</v>
      </c>
      <c r="C2602" s="111">
        <f t="shared" si="226"/>
        <v>42641</v>
      </c>
      <c r="D2602" s="12" t="s">
        <v>2167</v>
      </c>
      <c r="E2602" s="265">
        <v>42641</v>
      </c>
      <c r="F2602" s="110" t="s">
        <v>297</v>
      </c>
      <c r="G2602" s="313" t="s">
        <v>1667</v>
      </c>
      <c r="H2602" s="113" t="s">
        <v>294</v>
      </c>
      <c r="I2602" s="129"/>
      <c r="J2602" s="129"/>
      <c r="K2602" s="201">
        <v>136365</v>
      </c>
      <c r="L2602" s="114" t="s">
        <v>9</v>
      </c>
      <c r="M2602" s="14" t="s">
        <v>45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>x</v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22"/>
      <c r="AB2602" s="122"/>
      <c r="AC2602" s="122"/>
      <c r="AD2602" s="122"/>
    </row>
    <row r="2603" spans="1:30" s="198" customFormat="1" ht="15.75" hidden="1" customHeight="1">
      <c r="A2603" s="304" t="str">
        <f>IF(B2603&lt;&gt;"",IF(AND(B2603&gt;=_TM1,B2603&lt;=_TM2,OR(TH!L2603="1111",TH!M2603="1111")),TH!D2603,""),"")</f>
        <v/>
      </c>
      <c r="B2603" s="11">
        <f t="shared" si="225"/>
        <v>9</v>
      </c>
      <c r="C2603" s="111">
        <f t="shared" si="226"/>
        <v>42642</v>
      </c>
      <c r="D2603" s="12" t="s">
        <v>1690</v>
      </c>
      <c r="E2603" s="265">
        <v>42642</v>
      </c>
      <c r="F2603" s="140" t="s">
        <v>1591</v>
      </c>
      <c r="G2603" s="313" t="s">
        <v>1680</v>
      </c>
      <c r="H2603" s="113" t="s">
        <v>316</v>
      </c>
      <c r="I2603" s="129">
        <v>38250</v>
      </c>
      <c r="J2603" s="129">
        <v>7250</v>
      </c>
      <c r="K2603" s="201">
        <f>ROUND(I2603*J2603,0)</f>
        <v>277312500</v>
      </c>
      <c r="L2603" s="202" t="s">
        <v>726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A2603" s="198" t="str">
        <f>IF(VLOOKUP(F2603,NXT!$B$12:$B$973,1,0)=F2603,"","x")</f>
        <v/>
      </c>
      <c r="AB2603" s="122"/>
      <c r="AC2603" s="122"/>
      <c r="AD2603" s="122"/>
    </row>
    <row r="2604" spans="1:30" s="198" customFormat="1" ht="15.75" hidden="1" customHeight="1">
      <c r="A2604" s="304" t="str">
        <f>IF(B2604&lt;&gt;"",IF(AND(B2604&gt;=_TM1,B2604&lt;=_TM2,OR(TH!L2604="1111",TH!M2604="1111")),TH!D2604,""),"")</f>
        <v/>
      </c>
      <c r="B2604" s="11">
        <f t="shared" si="225"/>
        <v>9</v>
      </c>
      <c r="C2604" s="111">
        <f t="shared" si="226"/>
        <v>42642</v>
      </c>
      <c r="D2604" s="12" t="s">
        <v>1690</v>
      </c>
      <c r="E2604" s="265">
        <v>42642</v>
      </c>
      <c r="F2604" s="112" t="s">
        <v>332</v>
      </c>
      <c r="G2604" s="313" t="s">
        <v>1680</v>
      </c>
      <c r="H2604" s="113" t="s">
        <v>316</v>
      </c>
      <c r="I2604" s="129"/>
      <c r="J2604" s="129"/>
      <c r="K2604" s="201">
        <v>27731250</v>
      </c>
      <c r="L2604" s="14" t="s">
        <v>9</v>
      </c>
      <c r="M2604" s="202" t="s">
        <v>8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>
        <v>3</v>
      </c>
      <c r="AB2604" s="122"/>
      <c r="AC2604" s="122"/>
      <c r="AD2604" s="122"/>
    </row>
    <row r="2605" spans="1:30" s="198" customFormat="1" ht="15.75" hidden="1" customHeight="1">
      <c r="A2605" s="304" t="str">
        <f>IF(B2605&lt;&gt;"",IF(AND(B2605&gt;=_TM1,B2605&lt;=_TM2,OR(TH!L2605="1111",TH!M2605="1111")),TH!D2605,""),"")</f>
        <v/>
      </c>
      <c r="B2605" s="11">
        <f t="shared" si="225"/>
        <v>9</v>
      </c>
      <c r="C2605" s="111">
        <f t="shared" si="226"/>
        <v>42642</v>
      </c>
      <c r="D2605" s="111" t="s">
        <v>1702</v>
      </c>
      <c r="E2605" s="111">
        <v>42642</v>
      </c>
      <c r="F2605" s="140" t="s">
        <v>1557</v>
      </c>
      <c r="G2605" s="310" t="s">
        <v>1555</v>
      </c>
      <c r="H2605" s="266" t="s">
        <v>508</v>
      </c>
      <c r="I2605" s="129">
        <v>300</v>
      </c>
      <c r="J2605" s="129">
        <v>8030</v>
      </c>
      <c r="K2605" s="201">
        <f>ROUND(I2605*J2605,0)</f>
        <v>2409000</v>
      </c>
      <c r="L2605" s="114" t="s">
        <v>238</v>
      </c>
      <c r="M2605" s="114" t="s">
        <v>162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ref="AA2605:AA2617" si="227">IF(VLOOKUP(H2605,DS_131,1,0)=H2605,"","x")</f>
        <v/>
      </c>
      <c r="AB2605" s="122"/>
      <c r="AC2605" s="122"/>
      <c r="AD2605" s="122"/>
    </row>
    <row r="2606" spans="1:30" s="198" customFormat="1" ht="15.75" hidden="1" customHeight="1">
      <c r="A2606" s="304" t="str">
        <f>IF(B2606&lt;&gt;"",IF(AND(B2606&gt;=_TM1,B2606&lt;=_TM2,OR(TH!L2606="1111",TH!M2606="1111")),TH!D2606,""),"")</f>
        <v/>
      </c>
      <c r="B2606" s="11">
        <f t="shared" si="225"/>
        <v>9</v>
      </c>
      <c r="C2606" s="111">
        <f t="shared" si="226"/>
        <v>42642</v>
      </c>
      <c r="D2606" s="111" t="s">
        <v>1702</v>
      </c>
      <c r="E2606" s="111">
        <v>42642</v>
      </c>
      <c r="F2606" s="140" t="s">
        <v>332</v>
      </c>
      <c r="G2606" s="310" t="s">
        <v>1555</v>
      </c>
      <c r="H2606" s="266" t="s">
        <v>508</v>
      </c>
      <c r="I2606" s="129"/>
      <c r="J2606" s="129"/>
      <c r="K2606" s="201">
        <v>240900</v>
      </c>
      <c r="L2606" s="114" t="s">
        <v>238</v>
      </c>
      <c r="M2606" s="114" t="s">
        <v>278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7"/>
        <v/>
      </c>
      <c r="AB2606" s="122"/>
      <c r="AC2606" s="122"/>
      <c r="AD2606" s="122"/>
    </row>
    <row r="2607" spans="1:30" s="198" customFormat="1" ht="15.75" hidden="1" customHeight="1">
      <c r="A2607" s="304" t="str">
        <f>IF(B2607&lt;&gt;"",IF(AND(B2607&gt;=_TM1,B2607&lt;=_TM2,OR(TH!L2607="1111",TH!M2607="1111")),TH!D2607,""),"")</f>
        <v/>
      </c>
      <c r="B2607" s="11">
        <f t="shared" si="225"/>
        <v>9</v>
      </c>
      <c r="C2607" s="111">
        <f t="shared" si="226"/>
        <v>42642</v>
      </c>
      <c r="D2607" s="111" t="s">
        <v>1703</v>
      </c>
      <c r="E2607" s="111">
        <v>42642</v>
      </c>
      <c r="F2607" s="140" t="s">
        <v>1046</v>
      </c>
      <c r="G2607" s="310" t="s">
        <v>1556</v>
      </c>
      <c r="H2607" s="113" t="s">
        <v>1558</v>
      </c>
      <c r="I2607" s="129">
        <v>420</v>
      </c>
      <c r="J2607" s="129">
        <v>37500</v>
      </c>
      <c r="K2607" s="201">
        <f>ROUND(I2607*J2607,0)</f>
        <v>15750000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7"/>
        <v/>
      </c>
      <c r="AB2607" s="122"/>
      <c r="AC2607" s="122"/>
      <c r="AD2607" s="122"/>
    </row>
    <row r="2608" spans="1:30" s="198" customFormat="1" ht="15.75" hidden="1" customHeight="1">
      <c r="A2608" s="304" t="str">
        <f>IF(B2608&lt;&gt;"",IF(AND(B2608&gt;=_TM1,B2608&lt;=_TM2,OR(TH!L2608="1111",TH!M2608="1111")),TH!D2608,""),"")</f>
        <v/>
      </c>
      <c r="B2608" s="11">
        <f t="shared" si="225"/>
        <v>9</v>
      </c>
      <c r="C2608" s="111">
        <f t="shared" si="226"/>
        <v>42642</v>
      </c>
      <c r="D2608" s="111" t="s">
        <v>1703</v>
      </c>
      <c r="E2608" s="111">
        <v>42642</v>
      </c>
      <c r="F2608" s="140" t="s">
        <v>322</v>
      </c>
      <c r="G2608" s="310" t="s">
        <v>1556</v>
      </c>
      <c r="H2608" s="113" t="s">
        <v>1558</v>
      </c>
      <c r="I2608" s="129">
        <v>120</v>
      </c>
      <c r="J2608" s="129">
        <v>18500</v>
      </c>
      <c r="K2608" s="201">
        <f>ROUND(I2608*J2608,0)</f>
        <v>2220000</v>
      </c>
      <c r="L2608" s="114" t="s">
        <v>238</v>
      </c>
      <c r="M2608" s="114" t="s">
        <v>162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7"/>
        <v/>
      </c>
      <c r="AB2608" s="122"/>
      <c r="AC2608" s="122"/>
      <c r="AD2608" s="122"/>
    </row>
    <row r="2609" spans="1:30" s="198" customFormat="1" ht="15.75" hidden="1" customHeight="1">
      <c r="A2609" s="304" t="str">
        <f>IF(B2609&lt;&gt;"",IF(AND(B2609&gt;=_TM1,B2609&lt;=_TM2,OR(TH!L2609="1111",TH!M2609="1111")),TH!D2609,""),"")</f>
        <v/>
      </c>
      <c r="B2609" s="11">
        <f t="shared" si="225"/>
        <v>9</v>
      </c>
      <c r="C2609" s="111">
        <f t="shared" si="226"/>
        <v>42642</v>
      </c>
      <c r="D2609" s="111" t="s">
        <v>1703</v>
      </c>
      <c r="E2609" s="111">
        <v>42642</v>
      </c>
      <c r="F2609" s="140" t="s">
        <v>332</v>
      </c>
      <c r="G2609" s="310" t="s">
        <v>1556</v>
      </c>
      <c r="H2609" s="113" t="s">
        <v>1558</v>
      </c>
      <c r="I2609" s="129"/>
      <c r="J2609" s="129"/>
      <c r="K2609" s="201">
        <v>1797000</v>
      </c>
      <c r="L2609" s="114" t="s">
        <v>238</v>
      </c>
      <c r="M2609" s="114" t="s">
        <v>278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/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7"/>
        <v/>
      </c>
      <c r="AB2609" s="122"/>
      <c r="AC2609" s="122"/>
      <c r="AD2609" s="122"/>
    </row>
    <row r="2610" spans="1:30" s="198" customFormat="1" ht="15.75" hidden="1" customHeight="1">
      <c r="A2610" s="304" t="str">
        <f>IF(B2610&lt;&gt;"",IF(AND(B2610&gt;=_TM1,B2610&lt;=_TM2,OR(TH!L2610="1111",TH!M2610="1111")),TH!D2610,""),"")</f>
        <v>T33</v>
      </c>
      <c r="B2610" s="11">
        <f t="shared" si="225"/>
        <v>9</v>
      </c>
      <c r="C2610" s="111">
        <f t="shared" si="226"/>
        <v>42642</v>
      </c>
      <c r="D2610" s="111" t="s">
        <v>2168</v>
      </c>
      <c r="E2610" s="111">
        <v>42642</v>
      </c>
      <c r="F2610" s="140" t="s">
        <v>708</v>
      </c>
      <c r="G2610" s="310" t="s">
        <v>1556</v>
      </c>
      <c r="H2610" s="113" t="s">
        <v>1558</v>
      </c>
      <c r="I2610" s="129"/>
      <c r="J2610" s="129"/>
      <c r="K2610" s="201">
        <v>19767000</v>
      </c>
      <c r="L2610" s="114" t="s">
        <v>45</v>
      </c>
      <c r="M2610" s="114" t="s">
        <v>238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>x</v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7"/>
        <v/>
      </c>
      <c r="AB2610" s="122"/>
      <c r="AC2610" s="122"/>
      <c r="AD2610" s="122"/>
    </row>
    <row r="2611" spans="1:30" s="198" customFormat="1" ht="15.75" hidden="1" customHeight="1">
      <c r="A2611" s="304" t="str">
        <f>IF(B2611&lt;&gt;"",IF(AND(B2611&gt;=_TM1,B2611&lt;=_TM2,OR(TH!L2611="1111",TH!M2611="1111")),TH!D2611,""),"")</f>
        <v/>
      </c>
      <c r="B2611" s="11">
        <f t="shared" si="225"/>
        <v>9</v>
      </c>
      <c r="C2611" s="111">
        <f t="shared" si="226"/>
        <v>42642</v>
      </c>
      <c r="D2611" s="111" t="s">
        <v>1704</v>
      </c>
      <c r="E2611" s="111">
        <v>42642</v>
      </c>
      <c r="F2611" s="140" t="s">
        <v>1560</v>
      </c>
      <c r="G2611" s="310" t="s">
        <v>1559</v>
      </c>
      <c r="H2611" s="113" t="s">
        <v>622</v>
      </c>
      <c r="I2611" s="129">
        <v>5000</v>
      </c>
      <c r="J2611" s="129">
        <v>7600</v>
      </c>
      <c r="K2611" s="201">
        <f>ROUND(I2611*J2611,0)</f>
        <v>38000000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7"/>
        <v/>
      </c>
      <c r="AB2611" s="122"/>
      <c r="AC2611" s="122"/>
      <c r="AD2611" s="122"/>
    </row>
    <row r="2612" spans="1:30" s="198" customFormat="1" ht="15.75" hidden="1" customHeight="1">
      <c r="A2612" s="304" t="str">
        <f>IF(B2612&lt;&gt;"",IF(AND(B2612&gt;=_TM1,B2612&lt;=_TM2,OR(TH!L2612="1111",TH!M2612="1111")),TH!D2612,""),"")</f>
        <v/>
      </c>
      <c r="B2612" s="11">
        <f t="shared" si="225"/>
        <v>9</v>
      </c>
      <c r="C2612" s="111">
        <f t="shared" si="226"/>
        <v>42642</v>
      </c>
      <c r="D2612" s="111" t="s">
        <v>1704</v>
      </c>
      <c r="E2612" s="111">
        <v>42642</v>
      </c>
      <c r="F2612" s="140" t="s">
        <v>1561</v>
      </c>
      <c r="G2612" s="310" t="s">
        <v>1559</v>
      </c>
      <c r="H2612" s="113" t="s">
        <v>622</v>
      </c>
      <c r="I2612" s="129">
        <v>2300</v>
      </c>
      <c r="J2612" s="129">
        <v>5800</v>
      </c>
      <c r="K2612" s="201">
        <f>ROUND(I2612*J2612,0)</f>
        <v>13340000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7"/>
        <v/>
      </c>
      <c r="AB2612" s="122"/>
      <c r="AC2612" s="122"/>
      <c r="AD2612" s="122"/>
    </row>
    <row r="2613" spans="1:30" s="198" customFormat="1" ht="15.75" hidden="1" customHeight="1">
      <c r="A2613" s="304" t="str">
        <f>IF(B2613&lt;&gt;"",IF(AND(B2613&gt;=_TM1,B2613&lt;=_TM2,OR(TH!L2613="1111",TH!M2613="1111")),TH!D2613,""),"")</f>
        <v/>
      </c>
      <c r="B2613" s="11">
        <f t="shared" si="225"/>
        <v>9</v>
      </c>
      <c r="C2613" s="111">
        <f t="shared" si="226"/>
        <v>42642</v>
      </c>
      <c r="D2613" s="111" t="s">
        <v>1704</v>
      </c>
      <c r="E2613" s="111">
        <v>42642</v>
      </c>
      <c r="F2613" s="140" t="s">
        <v>1562</v>
      </c>
      <c r="G2613" s="310" t="s">
        <v>1559</v>
      </c>
      <c r="H2613" s="113" t="s">
        <v>622</v>
      </c>
      <c r="I2613" s="129">
        <v>3000</v>
      </c>
      <c r="J2613" s="129">
        <v>12500</v>
      </c>
      <c r="K2613" s="201">
        <f>ROUND(I2613*J2613,0)</f>
        <v>37500000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7"/>
        <v/>
      </c>
      <c r="AB2613" s="122"/>
      <c r="AC2613" s="122"/>
      <c r="AD2613" s="122"/>
    </row>
    <row r="2614" spans="1:30" s="198" customFormat="1" ht="15.75" hidden="1" customHeight="1">
      <c r="A2614" s="304" t="str">
        <f>IF(B2614&lt;&gt;"",IF(AND(B2614&gt;=_TM1,B2614&lt;=_TM2,OR(TH!L2614="1111",TH!M2614="1111")),TH!D2614,""),"")</f>
        <v/>
      </c>
      <c r="B2614" s="11">
        <f t="shared" si="225"/>
        <v>9</v>
      </c>
      <c r="C2614" s="111">
        <f t="shared" si="226"/>
        <v>42642</v>
      </c>
      <c r="D2614" s="111" t="s">
        <v>1704</v>
      </c>
      <c r="E2614" s="111">
        <v>42642</v>
      </c>
      <c r="F2614" s="140" t="s">
        <v>1563</v>
      </c>
      <c r="G2614" s="310" t="s">
        <v>1559</v>
      </c>
      <c r="H2614" s="113" t="s">
        <v>622</v>
      </c>
      <c r="I2614" s="129">
        <v>2500</v>
      </c>
      <c r="J2614" s="129">
        <v>8500</v>
      </c>
      <c r="K2614" s="201">
        <f>ROUND(I2614*J2614,0)</f>
        <v>21250000</v>
      </c>
      <c r="L2614" s="114" t="s">
        <v>238</v>
      </c>
      <c r="M2614" s="114" t="s">
        <v>162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7"/>
        <v/>
      </c>
      <c r="AB2614" s="122"/>
      <c r="AC2614" s="122"/>
      <c r="AD2614" s="122"/>
    </row>
    <row r="2615" spans="1:30" s="198" customFormat="1" ht="15.75" hidden="1" customHeight="1">
      <c r="A2615" s="304" t="str">
        <f>IF(B2615&lt;&gt;"",IF(AND(B2615&gt;=_TM1,B2615&lt;=_TM2,OR(TH!L2615="1111",TH!M2615="1111")),TH!D2615,""),"")</f>
        <v/>
      </c>
      <c r="B2615" s="11">
        <f t="shared" si="225"/>
        <v>9</v>
      </c>
      <c r="C2615" s="111">
        <f t="shared" si="226"/>
        <v>42642</v>
      </c>
      <c r="D2615" s="111" t="s">
        <v>1704</v>
      </c>
      <c r="E2615" s="111">
        <v>42642</v>
      </c>
      <c r="F2615" s="140" t="s">
        <v>332</v>
      </c>
      <c r="G2615" s="310" t="s">
        <v>1559</v>
      </c>
      <c r="H2615" s="113" t="s">
        <v>622</v>
      </c>
      <c r="I2615" s="129"/>
      <c r="J2615" s="129"/>
      <c r="K2615" s="201">
        <v>11009000</v>
      </c>
      <c r="L2615" s="114" t="s">
        <v>238</v>
      </c>
      <c r="M2615" s="114" t="s">
        <v>278</v>
      </c>
      <c r="N2615" s="24" t="str">
        <f>IF(AND('331-CT'!$E$7=TH!H2615,OR(L2615="331",M2615="331")),"331",IF(AND(OR(L2615="131",M2615="131"),H2615='131-CT'!$E$7),"131",""))</f>
        <v/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7"/>
        <v/>
      </c>
      <c r="AB2615" s="122"/>
      <c r="AC2615" s="122"/>
      <c r="AD2615" s="122"/>
    </row>
    <row r="2616" spans="1:30" s="198" customFormat="1" ht="15.75" hidden="1" customHeight="1">
      <c r="A2616" s="304" t="str">
        <f>IF(B2616&lt;&gt;"",IF(AND(B2616&gt;=_TM1,B2616&lt;=_TM2,OR(TH!L2616="1111",TH!M2616="1111")),TH!D2616,""),"")</f>
        <v/>
      </c>
      <c r="B2616" s="11">
        <f t="shared" si="225"/>
        <v>9</v>
      </c>
      <c r="C2616" s="111">
        <f t="shared" si="226"/>
        <v>42642</v>
      </c>
      <c r="D2616" s="111" t="s">
        <v>1705</v>
      </c>
      <c r="E2616" s="111">
        <v>42642</v>
      </c>
      <c r="F2616" s="110" t="s">
        <v>1837</v>
      </c>
      <c r="G2616" s="310" t="s">
        <v>1564</v>
      </c>
      <c r="H2616" s="113" t="s">
        <v>1319</v>
      </c>
      <c r="I2616" s="129">
        <v>1600</v>
      </c>
      <c r="J2616" s="129">
        <v>5200</v>
      </c>
      <c r="K2616" s="201">
        <f>ROUND(I2616*J2616,0)</f>
        <v>8320000</v>
      </c>
      <c r="L2616" s="114" t="s">
        <v>238</v>
      </c>
      <c r="M2616" s="114" t="s">
        <v>162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7"/>
        <v/>
      </c>
      <c r="AB2616" s="122"/>
      <c r="AC2616" s="122"/>
      <c r="AD2616" s="122"/>
    </row>
    <row r="2617" spans="1:30" s="198" customFormat="1" ht="15.75" hidden="1" customHeight="1">
      <c r="A2617" s="304" t="str">
        <f>IF(B2617&lt;&gt;"",IF(AND(B2617&gt;=_TM1,B2617&lt;=_TM2,OR(TH!L2617="1111",TH!M2617="1111")),TH!D2617,""),"")</f>
        <v/>
      </c>
      <c r="B2617" s="11">
        <f t="shared" si="225"/>
        <v>9</v>
      </c>
      <c r="C2617" s="111">
        <f t="shared" si="226"/>
        <v>42642</v>
      </c>
      <c r="D2617" s="111" t="s">
        <v>1705</v>
      </c>
      <c r="E2617" s="111">
        <v>42642</v>
      </c>
      <c r="F2617" s="140" t="s">
        <v>1566</v>
      </c>
      <c r="G2617" s="310" t="s">
        <v>1564</v>
      </c>
      <c r="H2617" s="113" t="s">
        <v>1319</v>
      </c>
      <c r="I2617" s="129"/>
      <c r="J2617" s="129"/>
      <c r="K2617" s="201">
        <v>832000</v>
      </c>
      <c r="L2617" s="114" t="s">
        <v>238</v>
      </c>
      <c r="M2617" s="114" t="s">
        <v>278</v>
      </c>
      <c r="N2617" s="24" t="str">
        <f>IF(AND('331-CT'!$E$7=TH!H2617,OR(L2617="331",M2617="331")),"331",IF(AND(OR(L2617="131",M2617="131"),H2617='131-CT'!$E$7),"131",""))</f>
        <v>131</v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98" t="str">
        <f t="shared" si="227"/>
        <v/>
      </c>
      <c r="AB2617" s="122"/>
      <c r="AC2617" s="122"/>
      <c r="AD2617" s="122"/>
    </row>
    <row r="2618" spans="1:30" s="198" customFormat="1" ht="15.75" hidden="1" customHeight="1">
      <c r="A2618" s="304" t="str">
        <f>IF(B2618&lt;&gt;"",IF(AND(B2618&gt;=_TM1,B2618&lt;=_TM2,OR(TH!L2618="1111",TH!M2618="1111")),TH!D2618,""),"")</f>
        <v/>
      </c>
      <c r="B2618" s="11">
        <f t="shared" si="225"/>
        <v>9</v>
      </c>
      <c r="C2618" s="111">
        <f t="shared" si="226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140000000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hidden="1" customHeight="1">
      <c r="A2619" s="304" t="str">
        <f>IF(B2619&lt;&gt;"",IF(AND(B2619&gt;=_TM1,B2619&lt;=_TM2,OR(TH!L2619="1111",TH!M2619="1111")),TH!D2619,""),"")</f>
        <v/>
      </c>
      <c r="B2619" s="11">
        <f t="shared" si="225"/>
        <v>9</v>
      </c>
      <c r="C2619" s="111">
        <f t="shared" si="226"/>
        <v>42643</v>
      </c>
      <c r="D2619" s="111" t="s">
        <v>711</v>
      </c>
      <c r="E2619" s="265">
        <v>42643</v>
      </c>
      <c r="F2619" s="110" t="s">
        <v>708</v>
      </c>
      <c r="G2619" s="310" t="s">
        <v>705</v>
      </c>
      <c r="H2619" s="113" t="s">
        <v>531</v>
      </c>
      <c r="I2619" s="129"/>
      <c r="J2619" s="129"/>
      <c r="K2619" s="201">
        <v>144350000</v>
      </c>
      <c r="L2619" s="14" t="s">
        <v>24</v>
      </c>
      <c r="M2619" s="114" t="s">
        <v>238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/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hidden="1" customHeight="1">
      <c r="A2620" s="304" t="str">
        <f>IF(B2620&lt;&gt;"",IF(AND(B2620&gt;=_TM1,B2620&lt;=_TM2,OR(TH!L2620="1111",TH!M2620="1111")),TH!D2620,""),"")</f>
        <v>C36</v>
      </c>
      <c r="B2620" s="11">
        <f t="shared" si="225"/>
        <v>9</v>
      </c>
      <c r="C2620" s="111">
        <f t="shared" si="226"/>
        <v>42643</v>
      </c>
      <c r="D2620" s="111" t="s">
        <v>2171</v>
      </c>
      <c r="E2620" s="265">
        <v>42643</v>
      </c>
      <c r="F2620" s="112" t="s">
        <v>707</v>
      </c>
      <c r="G2620" s="310" t="s">
        <v>705</v>
      </c>
      <c r="H2620" s="113" t="s">
        <v>706</v>
      </c>
      <c r="I2620" s="129"/>
      <c r="J2620" s="129"/>
      <c r="K2620" s="201">
        <v>400600000</v>
      </c>
      <c r="L2620" s="14" t="s">
        <v>24</v>
      </c>
      <c r="M2620" s="14" t="s">
        <v>45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/>
      </c>
      <c r="Q2620" s="24" t="str">
        <f>IF(AND($M2620=$O$7,$B2620&lt;'111'!$N$11),"x","")</f>
        <v>x</v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hidden="1" customHeight="1">
      <c r="A2621" s="304" t="str">
        <f>IF(B2621&lt;&gt;"",IF(AND(B2621&gt;=_TM1,B2621&lt;=_TM2,OR(TH!L2621="1111",TH!M2621="1111")),TH!D2621,""),"")</f>
        <v>T34</v>
      </c>
      <c r="B2621" s="11">
        <f t="shared" si="225"/>
        <v>9</v>
      </c>
      <c r="C2621" s="111">
        <f t="shared" si="226"/>
        <v>42643</v>
      </c>
      <c r="D2621" s="111" t="s">
        <v>2169</v>
      </c>
      <c r="E2621" s="265">
        <v>42643</v>
      </c>
      <c r="F2621" s="110" t="s">
        <v>1219</v>
      </c>
      <c r="G2621" s="310" t="s">
        <v>705</v>
      </c>
      <c r="H2621" s="113" t="s">
        <v>706</v>
      </c>
      <c r="I2621" s="129"/>
      <c r="J2621" s="129"/>
      <c r="K2621" s="201">
        <v>278400000</v>
      </c>
      <c r="L2621" s="114" t="s">
        <v>45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>x</v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hidden="1" customHeight="1">
      <c r="A2622" s="304" t="str">
        <f>IF(B2622&lt;&gt;"",IF(AND(B2622&gt;=_TM1,B2622&lt;=_TM2,OR(TH!L2622="1111",TH!M2622="1111")),TH!D2622,""),"")</f>
        <v/>
      </c>
      <c r="B2622" s="11">
        <f t="shared" si="225"/>
        <v>9</v>
      </c>
      <c r="C2622" s="111">
        <f t="shared" si="226"/>
        <v>42643</v>
      </c>
      <c r="D2622" s="111" t="s">
        <v>711</v>
      </c>
      <c r="E2622" s="265">
        <v>42643</v>
      </c>
      <c r="F2622" s="110" t="s">
        <v>713</v>
      </c>
      <c r="G2622" s="310" t="s">
        <v>705</v>
      </c>
      <c r="H2622" s="113" t="s">
        <v>316</v>
      </c>
      <c r="I2622" s="129"/>
      <c r="J2622" s="129"/>
      <c r="K2622" s="201">
        <v>400590508</v>
      </c>
      <c r="L2622" s="114" t="s">
        <v>8</v>
      </c>
      <c r="M2622" s="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/>
      <c r="AA2622" s="122"/>
      <c r="AB2622" s="122"/>
      <c r="AC2622" s="122"/>
      <c r="AD2622" s="122"/>
    </row>
    <row r="2623" spans="1:30" s="198" customFormat="1" ht="15.75" hidden="1" customHeight="1">
      <c r="A2623" s="304" t="str">
        <f>IF(B2623&lt;&gt;"",IF(AND(B2623&gt;=_TM1,B2623&lt;=_TM2,OR(TH!L2623="1111",TH!M2623="1111")),TH!D2623,""),"")</f>
        <v/>
      </c>
      <c r="B2623" s="11">
        <f t="shared" si="225"/>
        <v>9</v>
      </c>
      <c r="C2623" s="111">
        <f t="shared" si="226"/>
        <v>42643</v>
      </c>
      <c r="D2623" s="111" t="s">
        <v>711</v>
      </c>
      <c r="E2623" s="265">
        <v>42643</v>
      </c>
      <c r="F2623" s="110" t="s">
        <v>1215</v>
      </c>
      <c r="G2623" s="310" t="s">
        <v>705</v>
      </c>
      <c r="H2623" s="113"/>
      <c r="I2623" s="129"/>
      <c r="J2623" s="129"/>
      <c r="K2623" s="201">
        <v>140118</v>
      </c>
      <c r="L2623" s="14" t="s">
        <v>81</v>
      </c>
      <c r="M2623" s="1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s="198" customFormat="1" ht="15.75" hidden="1" customHeight="1">
      <c r="A2624" s="304" t="str">
        <f>IF(B2624&lt;&gt;"",IF(AND(B2624&gt;=_TM1,B2624&lt;=_TM2,OR(TH!L2624="1111",TH!M2624="1111")),TH!D2624,""),"")</f>
        <v/>
      </c>
      <c r="B2624" s="11">
        <f t="shared" si="225"/>
        <v>9</v>
      </c>
      <c r="C2624" s="111">
        <f t="shared" si="226"/>
        <v>42643</v>
      </c>
      <c r="D2624" s="111" t="s">
        <v>711</v>
      </c>
      <c r="E2624" s="265">
        <v>42643</v>
      </c>
      <c r="F2624" s="110" t="s">
        <v>1216</v>
      </c>
      <c r="G2624" s="310" t="s">
        <v>705</v>
      </c>
      <c r="H2624" s="4"/>
      <c r="I2624" s="129"/>
      <c r="J2624" s="129"/>
      <c r="K2624" s="201">
        <v>14012</v>
      </c>
      <c r="L2624" s="114" t="s">
        <v>9</v>
      </c>
      <c r="M2624" s="14" t="s">
        <v>24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>
        <v>3</v>
      </c>
      <c r="AA2624" s="122"/>
      <c r="AB2624" s="122"/>
      <c r="AC2624" s="122"/>
      <c r="AD2624" s="122"/>
    </row>
    <row r="2625" spans="1:30" ht="15.75" hidden="1" customHeight="1">
      <c r="A2625" s="304" t="str">
        <f>IF(B2625&lt;&gt;"",IF(AND(B2625&gt;=_TM1,B2625&lt;=_TM2,OR(TH!L2625="1111",TH!M2625="1111")),TH!D2625,""),"")</f>
        <v/>
      </c>
      <c r="B2625" s="11">
        <f t="shared" si="225"/>
        <v>9</v>
      </c>
      <c r="C2625" s="111">
        <f t="shared" si="226"/>
        <v>42643</v>
      </c>
      <c r="D2625" s="111" t="s">
        <v>711</v>
      </c>
      <c r="E2625" s="265">
        <v>42643</v>
      </c>
      <c r="F2625" s="110" t="s">
        <v>709</v>
      </c>
      <c r="G2625" s="310" t="s">
        <v>2077</v>
      </c>
      <c r="H2625" s="113"/>
      <c r="I2625" s="129"/>
      <c r="J2625" s="129"/>
      <c r="K2625" s="201">
        <v>1253</v>
      </c>
      <c r="L2625" s="14" t="s">
        <v>24</v>
      </c>
      <c r="M2625" s="14" t="s">
        <v>38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03"/>
    </row>
    <row r="2626" spans="1:30" ht="15.75" hidden="1" customHeight="1">
      <c r="A2626" s="304" t="str">
        <f>IF(B2626&lt;&gt;"",IF(AND(B2626&gt;=_TM1,B2626&lt;=_TM2,OR(TH!L2626="1111",TH!M2626="1111")),TH!D2626,""),"")</f>
        <v/>
      </c>
      <c r="B2626" s="11">
        <f t="shared" si="225"/>
        <v>9</v>
      </c>
      <c r="C2626" s="346">
        <f t="shared" si="226"/>
        <v>42643</v>
      </c>
      <c r="D2626" s="346" t="s">
        <v>255</v>
      </c>
      <c r="E2626" s="346">
        <v>42643</v>
      </c>
      <c r="F2626" s="348" t="s">
        <v>1182</v>
      </c>
      <c r="G2626" s="375">
        <f>K2626</f>
        <v>11000000</v>
      </c>
      <c r="H2626" s="350"/>
      <c r="I2626" s="351"/>
      <c r="J2626" s="351"/>
      <c r="K2626" s="352">
        <v>11000000</v>
      </c>
      <c r="L2626" s="376" t="s">
        <v>81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hidden="1" customHeight="1">
      <c r="A2627" s="304" t="str">
        <f>IF(B2627&lt;&gt;"",IF(AND(B2627&gt;=_TM1,B2627&lt;=_TM2,OR(TH!L2627="1111",TH!M2627="1111")),TH!D2627,""),"")</f>
        <v/>
      </c>
      <c r="B2627" s="11">
        <f t="shared" si="225"/>
        <v>9</v>
      </c>
      <c r="C2627" s="346">
        <f t="shared" si="226"/>
        <v>42643</v>
      </c>
      <c r="D2627" s="346" t="s">
        <v>255</v>
      </c>
      <c r="E2627" s="346">
        <v>42643</v>
      </c>
      <c r="F2627" s="348" t="s">
        <v>1183</v>
      </c>
      <c r="G2627" s="375">
        <f>K2627</f>
        <v>3500000</v>
      </c>
      <c r="H2627" s="350"/>
      <c r="I2627" s="351"/>
      <c r="J2627" s="351"/>
      <c r="K2627" s="352">
        <v>3500000</v>
      </c>
      <c r="L2627" s="376" t="s">
        <v>81</v>
      </c>
      <c r="M2627" s="376" t="s">
        <v>240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/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hidden="1" customHeight="1">
      <c r="A2628" s="304" t="str">
        <f>IF(B2628&lt;&gt;"",IF(AND(B2628&gt;=_TM1,B2628&lt;=_TM2,OR(TH!L2628="1111",TH!M2628="1111")),TH!D2628,""),"")</f>
        <v>C37</v>
      </c>
      <c r="B2628" s="11">
        <f t="shared" si="225"/>
        <v>9</v>
      </c>
      <c r="C2628" s="346">
        <f t="shared" si="226"/>
        <v>42643</v>
      </c>
      <c r="D2628" s="347" t="s">
        <v>2172</v>
      </c>
      <c r="E2628" s="346">
        <v>42643</v>
      </c>
      <c r="F2628" s="348" t="s">
        <v>1211</v>
      </c>
      <c r="G2628" s="375"/>
      <c r="H2628" s="4" t="s">
        <v>706</v>
      </c>
      <c r="I2628" s="351"/>
      <c r="J2628" s="351"/>
      <c r="K2628" s="352">
        <v>12977500</v>
      </c>
      <c r="L2628" s="376" t="s">
        <v>240</v>
      </c>
      <c r="M2628" s="376" t="s">
        <v>45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>x</v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hidden="1" customHeight="1">
      <c r="A2629" s="304" t="str">
        <f>IF(B2629&lt;&gt;"",IF(AND(B2629&gt;=_TM1,B2629&lt;=_TM2,OR(TH!L2629="1111",TH!M2629="1111")),TH!D2629,""),"")</f>
        <v/>
      </c>
      <c r="B2629" s="11">
        <f t="shared" si="225"/>
        <v>9</v>
      </c>
      <c r="C2629" s="346">
        <f t="shared" si="226"/>
        <v>42643</v>
      </c>
      <c r="D2629" s="346" t="s">
        <v>255</v>
      </c>
      <c r="E2629" s="346">
        <v>42643</v>
      </c>
      <c r="F2629" s="348" t="s">
        <v>1186</v>
      </c>
      <c r="G2629" s="375" t="s">
        <v>1187</v>
      </c>
      <c r="H2629" s="350"/>
      <c r="I2629" s="351"/>
      <c r="J2629" s="351"/>
      <c r="K2629" s="352">
        <f>ROUND(G2626*$G2629,0)</f>
        <v>880000</v>
      </c>
      <c r="L2629" s="378" t="s">
        <v>240</v>
      </c>
      <c r="M2629" s="378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hidden="1" customHeight="1">
      <c r="A2630" s="304" t="str">
        <f>IF(B2630&lt;&gt;"",IF(AND(B2630&gt;=_TM1,B2630&lt;=_TM2,OR(TH!L2630="1111",TH!M2630="1111")),TH!D2630,""),"")</f>
        <v/>
      </c>
      <c r="B2630" s="11">
        <f t="shared" si="225"/>
        <v>9</v>
      </c>
      <c r="C2630" s="346">
        <f t="shared" si="226"/>
        <v>42643</v>
      </c>
      <c r="D2630" s="346" t="s">
        <v>255</v>
      </c>
      <c r="E2630" s="346">
        <v>42643</v>
      </c>
      <c r="F2630" s="348" t="s">
        <v>1197</v>
      </c>
      <c r="G2630" s="375"/>
      <c r="H2630" s="350"/>
      <c r="I2630" s="351"/>
      <c r="J2630" s="351"/>
      <c r="K2630" s="352">
        <f>ROUND(G2629*G2627,0)</f>
        <v>280000</v>
      </c>
      <c r="L2630" s="376" t="s">
        <v>240</v>
      </c>
      <c r="M2630" s="379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hidden="1" customHeight="1">
      <c r="A2631" s="304" t="str">
        <f>IF(B2631&lt;&gt;"",IF(AND(B2631&gt;=_TM1,B2631&lt;=_TM2,OR(TH!L2631="1111",TH!M2631="1111")),TH!D2631,""),"")</f>
        <v/>
      </c>
      <c r="B2631" s="11">
        <f t="shared" si="225"/>
        <v>9</v>
      </c>
      <c r="C2631" s="346">
        <f t="shared" si="226"/>
        <v>42643</v>
      </c>
      <c r="D2631" s="347" t="s">
        <v>255</v>
      </c>
      <c r="E2631" s="346">
        <v>42643</v>
      </c>
      <c r="F2631" s="348" t="s">
        <v>1188</v>
      </c>
      <c r="G2631" s="375" t="s">
        <v>1189</v>
      </c>
      <c r="H2631" s="4"/>
      <c r="I2631" s="351"/>
      <c r="J2631" s="351"/>
      <c r="K2631" s="352">
        <f>ROUND(G2626*$G2631,0)</f>
        <v>1980000</v>
      </c>
      <c r="L2631" s="378" t="s">
        <v>239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hidden="1" customHeight="1">
      <c r="A2632" s="304" t="str">
        <f>IF(B2632&lt;&gt;"",IF(AND(B2632&gt;=_TM1,B2632&lt;=_TM2,OR(TH!L2632="1111",TH!M2632="1111")),TH!D2632,""),"")</f>
        <v/>
      </c>
      <c r="B2632" s="11">
        <f t="shared" si="225"/>
        <v>9</v>
      </c>
      <c r="C2632" s="346">
        <f t="shared" si="226"/>
        <v>42643</v>
      </c>
      <c r="D2632" s="346" t="s">
        <v>255</v>
      </c>
      <c r="E2632" s="346">
        <v>42643</v>
      </c>
      <c r="F2632" s="348" t="s">
        <v>1198</v>
      </c>
      <c r="G2632" s="375"/>
      <c r="H2632" s="350"/>
      <c r="I2632" s="351"/>
      <c r="J2632" s="351"/>
      <c r="K2632" s="352">
        <f>ROUND(G2627*$G2631,0)</f>
        <v>630000</v>
      </c>
      <c r="L2632" s="376" t="s">
        <v>81</v>
      </c>
      <c r="M2632" s="378" t="s">
        <v>961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hidden="1" customHeight="1">
      <c r="A2633" s="304" t="str">
        <f>IF(B2633&lt;&gt;"",IF(AND(B2633&gt;=_TM1,B2633&lt;=_TM2,OR(TH!L2633="1111",TH!M2633="1111")),TH!D2633,""),"")</f>
        <v/>
      </c>
      <c r="B2633" s="11">
        <f t="shared" si="225"/>
        <v>9</v>
      </c>
      <c r="C2633" s="346">
        <f t="shared" si="226"/>
        <v>42643</v>
      </c>
      <c r="D2633" s="346" t="s">
        <v>255</v>
      </c>
      <c r="E2633" s="346">
        <v>42643</v>
      </c>
      <c r="F2633" s="348" t="s">
        <v>1190</v>
      </c>
      <c r="G2633" s="375" t="s">
        <v>1191</v>
      </c>
      <c r="H2633" s="350"/>
      <c r="I2633" s="351"/>
      <c r="J2633" s="351"/>
      <c r="K2633" s="352">
        <f>G2626*$G2633</f>
        <v>165000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hidden="1" customHeight="1">
      <c r="A2634" s="304" t="str">
        <f>IF(B2634&lt;&gt;"",IF(AND(B2634&gt;=_TM1,B2634&lt;=_TM2,OR(TH!L2634="1111",TH!M2634="1111")),TH!D2634,""),"")</f>
        <v/>
      </c>
      <c r="B2634" s="11">
        <f t="shared" si="225"/>
        <v>9</v>
      </c>
      <c r="C2634" s="346">
        <f t="shared" si="226"/>
        <v>42643</v>
      </c>
      <c r="D2634" s="347" t="s">
        <v>255</v>
      </c>
      <c r="E2634" s="346">
        <v>42643</v>
      </c>
      <c r="F2634" s="348" t="s">
        <v>1199</v>
      </c>
      <c r="G2634" s="375"/>
      <c r="H2634" s="4"/>
      <c r="I2634" s="351"/>
      <c r="J2634" s="351"/>
      <c r="K2634" s="352">
        <f>G2627*$G2633</f>
        <v>52500</v>
      </c>
      <c r="L2634" s="378" t="s">
        <v>240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hidden="1" customHeight="1">
      <c r="A2635" s="304" t="str">
        <f>IF(B2635&lt;&gt;"",IF(AND(B2635&gt;=_TM1,B2635&lt;=_TM2,OR(TH!L2635="1111",TH!M2635="1111")),TH!D2635,""),"")</f>
        <v/>
      </c>
      <c r="B2635" s="11">
        <f t="shared" si="225"/>
        <v>9</v>
      </c>
      <c r="C2635" s="346">
        <f t="shared" si="226"/>
        <v>42643</v>
      </c>
      <c r="D2635" s="346" t="s">
        <v>255</v>
      </c>
      <c r="E2635" s="346">
        <v>42643</v>
      </c>
      <c r="F2635" s="348" t="s">
        <v>1192</v>
      </c>
      <c r="G2635" s="375" t="s">
        <v>1193</v>
      </c>
      <c r="H2635" s="350"/>
      <c r="I2635" s="351"/>
      <c r="J2635" s="351"/>
      <c r="K2635" s="352">
        <f>G2626*$G2635</f>
        <v>330000</v>
      </c>
      <c r="L2635" s="378" t="s">
        <v>239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hidden="1" customHeight="1">
      <c r="A2636" s="304" t="str">
        <f>IF(B2636&lt;&gt;"",IF(AND(B2636&gt;=_TM1,B2636&lt;=_TM2,OR(TH!L2636="1111",TH!M2636="1111")),TH!D2636,""),"")</f>
        <v/>
      </c>
      <c r="B2636" s="11">
        <f t="shared" si="225"/>
        <v>9</v>
      </c>
      <c r="C2636" s="346">
        <f t="shared" si="226"/>
        <v>42643</v>
      </c>
      <c r="D2636" s="346" t="s">
        <v>255</v>
      </c>
      <c r="E2636" s="346">
        <v>42643</v>
      </c>
      <c r="F2636" s="348" t="s">
        <v>1200</v>
      </c>
      <c r="G2636" s="375"/>
      <c r="H2636" s="350"/>
      <c r="I2636" s="351"/>
      <c r="J2636" s="351"/>
      <c r="K2636" s="352">
        <f>G2627*$G2635</f>
        <v>105000</v>
      </c>
      <c r="L2636" s="376" t="s">
        <v>81</v>
      </c>
      <c r="M2636" s="378" t="s">
        <v>960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hidden="1" customHeight="1">
      <c r="A2637" s="304" t="str">
        <f>IF(B2637&lt;&gt;"",IF(AND(B2637&gt;=_TM1,B2637&lt;=_TM2,OR(TH!L2637="1111",TH!M2637="1111")),TH!D2637,""),"")</f>
        <v/>
      </c>
      <c r="B2637" s="11">
        <f t="shared" si="225"/>
        <v>9</v>
      </c>
      <c r="C2637" s="346">
        <f t="shared" si="226"/>
        <v>42643</v>
      </c>
      <c r="D2637" s="347" t="s">
        <v>255</v>
      </c>
      <c r="E2637" s="346">
        <v>42643</v>
      </c>
      <c r="F2637" s="348" t="s">
        <v>1194</v>
      </c>
      <c r="G2637" s="375" t="s">
        <v>1195</v>
      </c>
      <c r="H2637" s="4"/>
      <c r="I2637" s="351"/>
      <c r="J2637" s="351"/>
      <c r="K2637" s="352">
        <f>G2626*$G2637</f>
        <v>110000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hidden="1" customHeight="1">
      <c r="A2638" s="304" t="str">
        <f>IF(B2638&lt;&gt;"",IF(AND(B2638&gt;=_TM1,B2638&lt;=_TM2,OR(TH!L2638="1111",TH!M2638="1111")),TH!D2638,""),"")</f>
        <v/>
      </c>
      <c r="B2638" s="11">
        <f t="shared" si="225"/>
        <v>9</v>
      </c>
      <c r="C2638" s="346">
        <f t="shared" si="226"/>
        <v>42643</v>
      </c>
      <c r="D2638" s="346" t="s">
        <v>255</v>
      </c>
      <c r="E2638" s="346">
        <v>42643</v>
      </c>
      <c r="F2638" s="348" t="s">
        <v>1201</v>
      </c>
      <c r="G2638" s="375"/>
      <c r="H2638" s="350"/>
      <c r="I2638" s="351"/>
      <c r="J2638" s="351"/>
      <c r="K2638" s="352">
        <f>G2627*$G2637</f>
        <v>35000</v>
      </c>
      <c r="L2638" s="378" t="s">
        <v>240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hidden="1" customHeight="1">
      <c r="A2639" s="304" t="str">
        <f>IF(B2639&lt;&gt;"",IF(AND(B2639&gt;=_TM1,B2639&lt;=_TM2,OR(TH!L2639="1111",TH!M2639="1111")),TH!D2639,""),"")</f>
        <v/>
      </c>
      <c r="B2639" s="11">
        <f t="shared" si="225"/>
        <v>9</v>
      </c>
      <c r="C2639" s="346">
        <f t="shared" si="226"/>
        <v>42643</v>
      </c>
      <c r="D2639" s="346" t="s">
        <v>255</v>
      </c>
      <c r="E2639" s="346">
        <v>42643</v>
      </c>
      <c r="F2639" s="348" t="s">
        <v>1196</v>
      </c>
      <c r="G2639" s="375" t="s">
        <v>1195</v>
      </c>
      <c r="H2639" s="350"/>
      <c r="I2639" s="351"/>
      <c r="J2639" s="351"/>
      <c r="K2639" s="352">
        <f>K2637</f>
        <v>110000</v>
      </c>
      <c r="L2639" s="378" t="s">
        <v>239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hidden="1" customHeight="1">
      <c r="A2640" s="304" t="str">
        <f>IF(B2640&lt;&gt;"",IF(AND(B2640&gt;=_TM1,B2640&lt;=_TM2,OR(TH!L2640="1111",TH!M2640="1111")),TH!D2640,""),"")</f>
        <v/>
      </c>
      <c r="B2640" s="11">
        <f t="shared" si="225"/>
        <v>9</v>
      </c>
      <c r="C2640" s="346">
        <f t="shared" si="226"/>
        <v>42643</v>
      </c>
      <c r="D2640" s="347" t="s">
        <v>255</v>
      </c>
      <c r="E2640" s="346">
        <v>42643</v>
      </c>
      <c r="F2640" s="348" t="s">
        <v>1202</v>
      </c>
      <c r="G2640" s="375"/>
      <c r="H2640" s="4"/>
      <c r="I2640" s="351"/>
      <c r="J2640" s="351"/>
      <c r="K2640" s="352">
        <f>K2638</f>
        <v>35000</v>
      </c>
      <c r="L2640" s="376" t="s">
        <v>81</v>
      </c>
      <c r="M2640" s="378" t="s">
        <v>964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30" ht="15.75" hidden="1" customHeight="1">
      <c r="A2641" s="304" t="str">
        <f>IF(B2641&lt;&gt;"",IF(AND(B2641&gt;=_TM1,B2641&lt;=_TM2,OR(TH!L2641="1111",TH!M2641="1111")),TH!D2641,""),"")</f>
        <v/>
      </c>
      <c r="B2641" s="11">
        <f t="shared" si="225"/>
        <v>9</v>
      </c>
      <c r="C2641" s="346">
        <f t="shared" si="226"/>
        <v>42643</v>
      </c>
      <c r="D2641" s="347" t="s">
        <v>255</v>
      </c>
      <c r="E2641" s="346">
        <v>42643</v>
      </c>
      <c r="F2641" s="348" t="s">
        <v>1206</v>
      </c>
      <c r="G2641" s="375"/>
      <c r="H2641" s="4"/>
      <c r="I2641" s="351"/>
      <c r="J2641" s="351"/>
      <c r="K2641" s="352">
        <v>73751</v>
      </c>
      <c r="L2641" s="378" t="s">
        <v>85</v>
      </c>
      <c r="M2641" s="378" t="s">
        <v>961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77"/>
      <c r="AA2641" s="198"/>
      <c r="AD2641" s="198"/>
    </row>
    <row r="2642" spans="1:30" ht="15.75" hidden="1" customHeight="1">
      <c r="A2642" s="304" t="str">
        <f>IF(B2642&lt;&gt;"",IF(AND(B2642&gt;=_TM1,B2642&lt;=_TM2,OR(TH!L2642="1111",TH!M2642="1111")),TH!D2642,""),"")</f>
        <v/>
      </c>
      <c r="B2642" s="11">
        <f t="shared" si="225"/>
        <v>9</v>
      </c>
      <c r="C2642" s="111">
        <f t="shared" si="226"/>
        <v>42643</v>
      </c>
      <c r="D2642" s="12" t="s">
        <v>1691</v>
      </c>
      <c r="E2642" s="265">
        <v>42643</v>
      </c>
      <c r="F2642" s="110" t="s">
        <v>1672</v>
      </c>
      <c r="G2642" s="313" t="s">
        <v>1673</v>
      </c>
      <c r="H2642" s="113" t="s">
        <v>306</v>
      </c>
      <c r="I2642" s="129">
        <v>100</v>
      </c>
      <c r="J2642" s="129">
        <v>14130</v>
      </c>
      <c r="K2642" s="201">
        <f>ROUND(I2642*J2642,0)</f>
        <v>1413000</v>
      </c>
      <c r="L2642" s="202" t="s">
        <v>726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 t="str">
        <f>IF(VLOOKUP(F2642,NXT!$B$12:$B$973,1,0)=F2642,"","x")</f>
        <v/>
      </c>
    </row>
    <row r="2643" spans="1:30" ht="15.75" hidden="1" customHeight="1">
      <c r="A2643" s="304" t="str">
        <f>IF(B2643&lt;&gt;"",IF(AND(B2643&gt;=_TM1,B2643&lt;=_TM2,OR(TH!L2643="1111",TH!M2643="1111")),TH!D2643,""),"")</f>
        <v/>
      </c>
      <c r="B2643" s="11">
        <f t="shared" si="225"/>
        <v>9</v>
      </c>
      <c r="C2643" s="111">
        <f t="shared" si="226"/>
        <v>42643</v>
      </c>
      <c r="D2643" s="12" t="s">
        <v>1691</v>
      </c>
      <c r="E2643" s="265">
        <v>42643</v>
      </c>
      <c r="F2643" s="110" t="s">
        <v>314</v>
      </c>
      <c r="G2643" s="313" t="s">
        <v>1673</v>
      </c>
      <c r="H2643" s="113" t="s">
        <v>306</v>
      </c>
      <c r="I2643" s="129"/>
      <c r="J2643" s="129"/>
      <c r="K2643" s="201">
        <v>141300</v>
      </c>
      <c r="L2643" s="114" t="s">
        <v>9</v>
      </c>
      <c r="M2643" s="202" t="s">
        <v>8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/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>
        <v>3</v>
      </c>
      <c r="AA2643" s="198"/>
    </row>
    <row r="2644" spans="1:30" ht="15.75" hidden="1" customHeight="1">
      <c r="A2644" s="304" t="str">
        <f>IF(B2644&lt;&gt;"",IF(AND(B2644&gt;=_TM1,B2644&lt;=_TM2,OR(TH!L2644="1111",TH!M2644="1111")),TH!D2644,""),"")</f>
        <v>T35</v>
      </c>
      <c r="B2644" s="11">
        <f t="shared" si="225"/>
        <v>9</v>
      </c>
      <c r="C2644" s="111">
        <f t="shared" si="226"/>
        <v>42643</v>
      </c>
      <c r="D2644" s="111" t="s">
        <v>2170</v>
      </c>
      <c r="E2644" s="111">
        <v>42643</v>
      </c>
      <c r="F2644" s="112" t="s">
        <v>490</v>
      </c>
      <c r="G2644" s="310" t="s">
        <v>1565</v>
      </c>
      <c r="H2644" s="113" t="s">
        <v>548</v>
      </c>
      <c r="I2644" s="129"/>
      <c r="J2644" s="129"/>
      <c r="K2644" s="201">
        <v>13160000</v>
      </c>
      <c r="L2644" s="114" t="s">
        <v>45</v>
      </c>
      <c r="M2644" s="114" t="s">
        <v>492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30" ht="15.75" hidden="1" customHeight="1">
      <c r="A2645" s="304" t="str">
        <f>IF(B2645&lt;&gt;"",IF(AND(B2645&gt;=_TM1,B2645&lt;=_TM2,OR(TH!L2645="1111",TH!M2645="1111")),TH!D2645,""),"")</f>
        <v>T35</v>
      </c>
      <c r="B2645" s="11">
        <f t="shared" si="225"/>
        <v>9</v>
      </c>
      <c r="C2645" s="111">
        <f t="shared" si="226"/>
        <v>42643</v>
      </c>
      <c r="D2645" s="111" t="s">
        <v>2170</v>
      </c>
      <c r="E2645" s="111">
        <v>42643</v>
      </c>
      <c r="F2645" s="112" t="s">
        <v>491</v>
      </c>
      <c r="G2645" s="310" t="s">
        <v>1565</v>
      </c>
      <c r="H2645" s="113" t="s">
        <v>548</v>
      </c>
      <c r="I2645" s="129"/>
      <c r="J2645" s="129"/>
      <c r="K2645" s="201">
        <v>1316000</v>
      </c>
      <c r="L2645" s="114" t="s">
        <v>45</v>
      </c>
      <c r="M2645" s="114" t="s">
        <v>278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>x</v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/>
    </row>
    <row r="2646" spans="1:30" ht="15.75" hidden="1" customHeight="1">
      <c r="A2646" s="304" t="str">
        <f>IF(B2646&lt;&gt;"",IF(AND(B2646&gt;=_TM1,B2646&lt;=_TM2,OR(TH!L2646="1111",TH!M2646="1111")),TH!D2646,""),"")</f>
        <v/>
      </c>
      <c r="B2646" s="11">
        <f t="shared" si="225"/>
        <v>9</v>
      </c>
      <c r="C2646" s="111">
        <f t="shared" si="226"/>
        <v>42643</v>
      </c>
      <c r="D2646" s="111" t="s">
        <v>1706</v>
      </c>
      <c r="E2646" s="111">
        <v>42643</v>
      </c>
      <c r="F2646" s="140" t="s">
        <v>1562</v>
      </c>
      <c r="G2646" s="310" t="s">
        <v>1567</v>
      </c>
      <c r="H2646" s="113" t="s">
        <v>622</v>
      </c>
      <c r="I2646" s="129">
        <v>3200</v>
      </c>
      <c r="J2646" s="129">
        <v>12500</v>
      </c>
      <c r="K2646" s="201">
        <f>ROUND(I2646*J2646,0)</f>
        <v>40000000</v>
      </c>
      <c r="L2646" s="114" t="s">
        <v>238</v>
      </c>
      <c r="M2646" s="114" t="s">
        <v>162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ref="AA2646:AA2677" si="228">IF(VLOOKUP(H2646,DS_131,1,0)=H2646,"","x")</f>
        <v/>
      </c>
    </row>
    <row r="2647" spans="1:30" ht="15.75" hidden="1" customHeight="1">
      <c r="A2647" s="304" t="str">
        <f>IF(B2647&lt;&gt;"",IF(AND(B2647&gt;=_TM1,B2647&lt;=_TM2,OR(TH!L2647="1111",TH!M2647="1111")),TH!D2647,""),"")</f>
        <v/>
      </c>
      <c r="B2647" s="11">
        <f t="shared" si="225"/>
        <v>9</v>
      </c>
      <c r="C2647" s="111">
        <f t="shared" si="226"/>
        <v>42643</v>
      </c>
      <c r="D2647" s="111" t="s">
        <v>1706</v>
      </c>
      <c r="E2647" s="111">
        <v>42643</v>
      </c>
      <c r="F2647" s="140" t="s">
        <v>332</v>
      </c>
      <c r="G2647" s="310" t="s">
        <v>1567</v>
      </c>
      <c r="H2647" s="113" t="s">
        <v>622</v>
      </c>
      <c r="I2647" s="129"/>
      <c r="J2647" s="129"/>
      <c r="K2647" s="201">
        <v>4000000</v>
      </c>
      <c r="L2647" s="114" t="s">
        <v>238</v>
      </c>
      <c r="M2647" s="114" t="s">
        <v>278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8"/>
        <v/>
      </c>
    </row>
    <row r="2648" spans="1:30" ht="15.75" hidden="1" customHeight="1">
      <c r="A2648" s="304" t="str">
        <f>IF(B2648&lt;&gt;"",IF(AND(B2648&gt;=_TM1,B2648&lt;=_TM2,OR(TH!L2648="1111",TH!M2648="1111")),TH!D2648,""),"")</f>
        <v/>
      </c>
      <c r="B2648" s="11">
        <f t="shared" si="225"/>
        <v>9</v>
      </c>
      <c r="C2648" s="111">
        <f t="shared" si="226"/>
        <v>42643</v>
      </c>
      <c r="D2648" s="111" t="s">
        <v>1707</v>
      </c>
      <c r="E2648" s="111">
        <v>42643</v>
      </c>
      <c r="F2648" s="140" t="s">
        <v>1638</v>
      </c>
      <c r="G2648" s="310" t="s">
        <v>1637</v>
      </c>
      <c r="H2648" s="113" t="s">
        <v>547</v>
      </c>
      <c r="I2648" s="129">
        <v>10</v>
      </c>
      <c r="J2648" s="129">
        <v>5250</v>
      </c>
      <c r="K2648" s="201">
        <f t="shared" ref="K2648:K2679" si="229">ROUND(I2648*J2648,0)</f>
        <v>52500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8"/>
        <v/>
      </c>
    </row>
    <row r="2649" spans="1:30" ht="15.75" hidden="1" customHeight="1">
      <c r="A2649" s="304" t="str">
        <f>IF(B2649&lt;&gt;"",IF(AND(B2649&gt;=_TM1,B2649&lt;=_TM2,OR(TH!L2649="1111",TH!M2649="1111")),TH!D2649,""),"")</f>
        <v/>
      </c>
      <c r="B2649" s="11">
        <f t="shared" si="225"/>
        <v>9</v>
      </c>
      <c r="C2649" s="111">
        <f t="shared" si="226"/>
        <v>42643</v>
      </c>
      <c r="D2649" s="111" t="s">
        <v>1707</v>
      </c>
      <c r="E2649" s="111">
        <v>42643</v>
      </c>
      <c r="F2649" s="140" t="s">
        <v>1639</v>
      </c>
      <c r="G2649" s="310" t="s">
        <v>1637</v>
      </c>
      <c r="H2649" s="113" t="s">
        <v>547</v>
      </c>
      <c r="I2649" s="129">
        <v>6</v>
      </c>
      <c r="J2649" s="129">
        <v>6614</v>
      </c>
      <c r="K2649" s="201">
        <f t="shared" si="229"/>
        <v>39684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8"/>
        <v/>
      </c>
    </row>
    <row r="2650" spans="1:30" ht="15.75" hidden="1" customHeight="1">
      <c r="A2650" s="304" t="str">
        <f>IF(B2650&lt;&gt;"",IF(AND(B2650&gt;=_TM1,B2650&lt;=_TM2,OR(TH!L2650="1111",TH!M2650="1111")),TH!D2650,""),"")</f>
        <v/>
      </c>
      <c r="B2650" s="11">
        <f t="shared" si="225"/>
        <v>9</v>
      </c>
      <c r="C2650" s="111">
        <f t="shared" si="226"/>
        <v>42643</v>
      </c>
      <c r="D2650" s="111" t="s">
        <v>1707</v>
      </c>
      <c r="E2650" s="111">
        <v>42643</v>
      </c>
      <c r="F2650" s="140" t="s">
        <v>1428</v>
      </c>
      <c r="G2650" s="310" t="s">
        <v>1637</v>
      </c>
      <c r="H2650" s="113" t="s">
        <v>547</v>
      </c>
      <c r="I2650" s="129">
        <v>24</v>
      </c>
      <c r="J2650" s="129">
        <v>7998</v>
      </c>
      <c r="K2650" s="201">
        <f t="shared" si="229"/>
        <v>191952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8"/>
        <v/>
      </c>
    </row>
    <row r="2651" spans="1:30" ht="15.75" hidden="1" customHeight="1">
      <c r="A2651" s="304" t="str">
        <f>IF(B2651&lt;&gt;"",IF(AND(B2651&gt;=_TM1,B2651&lt;=_TM2,OR(TH!L2651="1111",TH!M2651="1111")),TH!D2651,""),"")</f>
        <v/>
      </c>
      <c r="B2651" s="11">
        <f t="shared" si="225"/>
        <v>9</v>
      </c>
      <c r="C2651" s="111">
        <f t="shared" si="226"/>
        <v>42643</v>
      </c>
      <c r="D2651" s="111" t="s">
        <v>1707</v>
      </c>
      <c r="E2651" s="111">
        <v>42643</v>
      </c>
      <c r="F2651" s="140" t="s">
        <v>366</v>
      </c>
      <c r="G2651" s="310" t="s">
        <v>1637</v>
      </c>
      <c r="H2651" s="113" t="s">
        <v>547</v>
      </c>
      <c r="I2651" s="129">
        <v>110</v>
      </c>
      <c r="J2651" s="129">
        <v>8242</v>
      </c>
      <c r="K2651" s="201">
        <f t="shared" si="229"/>
        <v>906620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8"/>
        <v/>
      </c>
    </row>
    <row r="2652" spans="1:30" ht="15.75" hidden="1" customHeight="1">
      <c r="A2652" s="304" t="str">
        <f>IF(B2652&lt;&gt;"",IF(AND(B2652&gt;=_TM1,B2652&lt;=_TM2,OR(TH!L2652="1111",TH!M2652="1111")),TH!D2652,""),"")</f>
        <v/>
      </c>
      <c r="B2652" s="11">
        <f t="shared" ref="B2652:B2715" si="230">IF(C2652&lt;&gt;"",MONTH(C2652),"")</f>
        <v>9</v>
      </c>
      <c r="C2652" s="111">
        <f t="shared" ref="C2652:C2715" si="231">E2652</f>
        <v>42643</v>
      </c>
      <c r="D2652" s="111" t="s">
        <v>1707</v>
      </c>
      <c r="E2652" s="111">
        <v>42643</v>
      </c>
      <c r="F2652" s="140" t="s">
        <v>1640</v>
      </c>
      <c r="G2652" s="310" t="s">
        <v>1637</v>
      </c>
      <c r="H2652" s="113" t="s">
        <v>547</v>
      </c>
      <c r="I2652" s="129">
        <v>4</v>
      </c>
      <c r="J2652" s="129">
        <v>9558</v>
      </c>
      <c r="K2652" s="201">
        <f t="shared" si="229"/>
        <v>38232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8"/>
        <v/>
      </c>
    </row>
    <row r="2653" spans="1:30" ht="15.75" hidden="1" customHeight="1">
      <c r="A2653" s="304" t="str">
        <f>IF(B2653&lt;&gt;"",IF(AND(B2653&gt;=_TM1,B2653&lt;=_TM2,OR(TH!L2653="1111",TH!M2653="1111")),TH!D2653,""),"")</f>
        <v/>
      </c>
      <c r="B2653" s="11">
        <f t="shared" si="230"/>
        <v>9</v>
      </c>
      <c r="C2653" s="111">
        <f t="shared" si="231"/>
        <v>42643</v>
      </c>
      <c r="D2653" s="111" t="s">
        <v>1707</v>
      </c>
      <c r="E2653" s="111">
        <v>42643</v>
      </c>
      <c r="F2653" s="140" t="s">
        <v>1641</v>
      </c>
      <c r="G2653" s="310" t="s">
        <v>1637</v>
      </c>
      <c r="H2653" s="113" t="s">
        <v>547</v>
      </c>
      <c r="I2653" s="129">
        <v>4</v>
      </c>
      <c r="J2653" s="129">
        <v>9581</v>
      </c>
      <c r="K2653" s="201">
        <f t="shared" si="229"/>
        <v>38324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8"/>
        <v/>
      </c>
    </row>
    <row r="2654" spans="1:30" ht="15.75" hidden="1" customHeight="1">
      <c r="A2654" s="304" t="str">
        <f>IF(B2654&lt;&gt;"",IF(AND(B2654&gt;=_TM1,B2654&lt;=_TM2,OR(TH!L2654="1111",TH!M2654="1111")),TH!D2654,""),"")</f>
        <v/>
      </c>
      <c r="B2654" s="11">
        <f t="shared" si="230"/>
        <v>9</v>
      </c>
      <c r="C2654" s="111">
        <f t="shared" si="231"/>
        <v>42643</v>
      </c>
      <c r="D2654" s="111" t="s">
        <v>1707</v>
      </c>
      <c r="E2654" s="111">
        <v>42643</v>
      </c>
      <c r="F2654" s="140" t="s">
        <v>1642</v>
      </c>
      <c r="G2654" s="310" t="s">
        <v>1637</v>
      </c>
      <c r="H2654" s="113" t="s">
        <v>547</v>
      </c>
      <c r="I2654" s="129">
        <v>17</v>
      </c>
      <c r="J2654" s="129">
        <v>10198</v>
      </c>
      <c r="K2654" s="201">
        <f t="shared" si="229"/>
        <v>173366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8"/>
        <v/>
      </c>
    </row>
    <row r="2655" spans="1:30" ht="15.75" hidden="1" customHeight="1">
      <c r="A2655" s="304" t="str">
        <f>IF(B2655&lt;&gt;"",IF(AND(B2655&gt;=_TM1,B2655&lt;=_TM2,OR(TH!L2655="1111",TH!M2655="1111")),TH!D2655,""),"")</f>
        <v/>
      </c>
      <c r="B2655" s="11">
        <f t="shared" si="230"/>
        <v>9</v>
      </c>
      <c r="C2655" s="111">
        <f t="shared" si="231"/>
        <v>42643</v>
      </c>
      <c r="D2655" s="111" t="s">
        <v>1707</v>
      </c>
      <c r="E2655" s="111">
        <v>42643</v>
      </c>
      <c r="F2655" s="140" t="s">
        <v>1643</v>
      </c>
      <c r="G2655" s="310" t="s">
        <v>1637</v>
      </c>
      <c r="H2655" s="113" t="s">
        <v>547</v>
      </c>
      <c r="I2655" s="129">
        <v>22</v>
      </c>
      <c r="J2655" s="129">
        <v>10241</v>
      </c>
      <c r="K2655" s="201">
        <f t="shared" si="229"/>
        <v>225302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8"/>
        <v/>
      </c>
    </row>
    <row r="2656" spans="1:30" ht="15.75" hidden="1" customHeight="1">
      <c r="A2656" s="304" t="str">
        <f>IF(B2656&lt;&gt;"",IF(AND(B2656&gt;=_TM1,B2656&lt;=_TM2,OR(TH!L2656="1111",TH!M2656="1111")),TH!D2656,""),"")</f>
        <v/>
      </c>
      <c r="B2656" s="11">
        <f t="shared" si="230"/>
        <v>9</v>
      </c>
      <c r="C2656" s="111">
        <f t="shared" si="231"/>
        <v>42643</v>
      </c>
      <c r="D2656" s="111" t="s">
        <v>1707</v>
      </c>
      <c r="E2656" s="111">
        <v>42643</v>
      </c>
      <c r="F2656" s="414" t="s">
        <v>1644</v>
      </c>
      <c r="G2656" s="310" t="s">
        <v>1637</v>
      </c>
      <c r="H2656" s="113" t="s">
        <v>547</v>
      </c>
      <c r="I2656" s="129">
        <v>42</v>
      </c>
      <c r="J2656" s="129">
        <v>10434</v>
      </c>
      <c r="K2656" s="201">
        <f t="shared" si="229"/>
        <v>438228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8"/>
        <v/>
      </c>
    </row>
    <row r="2657" spans="1:27" ht="15.75" hidden="1" customHeight="1">
      <c r="A2657" s="304" t="str">
        <f>IF(B2657&lt;&gt;"",IF(AND(B2657&gt;=_TM1,B2657&lt;=_TM2,OR(TH!L2657="1111",TH!M2657="1111")),TH!D2657,""),"")</f>
        <v/>
      </c>
      <c r="B2657" s="11">
        <f t="shared" si="230"/>
        <v>9</v>
      </c>
      <c r="C2657" s="111">
        <f t="shared" si="231"/>
        <v>42643</v>
      </c>
      <c r="D2657" s="111" t="s">
        <v>1707</v>
      </c>
      <c r="E2657" s="111">
        <v>42643</v>
      </c>
      <c r="F2657" s="140" t="s">
        <v>1645</v>
      </c>
      <c r="G2657" s="310" t="s">
        <v>1637</v>
      </c>
      <c r="H2657" s="113" t="s">
        <v>547</v>
      </c>
      <c r="I2657" s="129">
        <v>9</v>
      </c>
      <c r="J2657" s="129">
        <v>10569</v>
      </c>
      <c r="K2657" s="201">
        <f t="shared" si="229"/>
        <v>95121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8"/>
        <v/>
      </c>
    </row>
    <row r="2658" spans="1:27" ht="15.75" hidden="1" customHeight="1">
      <c r="A2658" s="304" t="str">
        <f>IF(B2658&lt;&gt;"",IF(AND(B2658&gt;=_TM1,B2658&lt;=_TM2,OR(TH!L2658="1111",TH!M2658="1111")),TH!D2658,""),"")</f>
        <v/>
      </c>
      <c r="B2658" s="11">
        <f t="shared" si="230"/>
        <v>9</v>
      </c>
      <c r="C2658" s="111">
        <f t="shared" si="231"/>
        <v>42643</v>
      </c>
      <c r="D2658" s="111" t="s">
        <v>1707</v>
      </c>
      <c r="E2658" s="111">
        <v>42643</v>
      </c>
      <c r="F2658" s="140" t="s">
        <v>677</v>
      </c>
      <c r="G2658" s="310" t="s">
        <v>1637</v>
      </c>
      <c r="H2658" s="113" t="s">
        <v>547</v>
      </c>
      <c r="I2658" s="129">
        <v>16</v>
      </c>
      <c r="J2658" s="129">
        <v>11572</v>
      </c>
      <c r="K2658" s="201">
        <f t="shared" si="229"/>
        <v>185152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8"/>
        <v/>
      </c>
    </row>
    <row r="2659" spans="1:27" ht="15.75" hidden="1" customHeight="1">
      <c r="A2659" s="304" t="str">
        <f>IF(B2659&lt;&gt;"",IF(AND(B2659&gt;=_TM1,B2659&lt;=_TM2,OR(TH!L2659="1111",TH!M2659="1111")),TH!D2659,""),"")</f>
        <v/>
      </c>
      <c r="B2659" s="11">
        <f t="shared" si="230"/>
        <v>9</v>
      </c>
      <c r="C2659" s="111">
        <f t="shared" si="231"/>
        <v>42643</v>
      </c>
      <c r="D2659" s="111" t="s">
        <v>1707</v>
      </c>
      <c r="E2659" s="111">
        <v>42643</v>
      </c>
      <c r="F2659" s="140" t="s">
        <v>357</v>
      </c>
      <c r="G2659" s="310" t="s">
        <v>1637</v>
      </c>
      <c r="H2659" s="113" t="s">
        <v>547</v>
      </c>
      <c r="I2659" s="129">
        <v>45</v>
      </c>
      <c r="J2659" s="129">
        <v>12002</v>
      </c>
      <c r="K2659" s="201">
        <f t="shared" si="229"/>
        <v>540090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8"/>
        <v/>
      </c>
    </row>
    <row r="2660" spans="1:27" ht="15.75" hidden="1" customHeight="1">
      <c r="A2660" s="304" t="str">
        <f>IF(B2660&lt;&gt;"",IF(AND(B2660&gt;=_TM1,B2660&lt;=_TM2,OR(TH!L2660="1111",TH!M2660="1111")),TH!D2660,""),"")</f>
        <v/>
      </c>
      <c r="B2660" s="11">
        <f t="shared" si="230"/>
        <v>9</v>
      </c>
      <c r="C2660" s="111">
        <f t="shared" si="231"/>
        <v>42643</v>
      </c>
      <c r="D2660" s="111" t="s">
        <v>1708</v>
      </c>
      <c r="E2660" s="111">
        <v>42643</v>
      </c>
      <c r="F2660" s="140" t="s">
        <v>1646</v>
      </c>
      <c r="G2660" s="310" t="s">
        <v>1637</v>
      </c>
      <c r="H2660" s="113" t="s">
        <v>547</v>
      </c>
      <c r="I2660" s="129">
        <v>4</v>
      </c>
      <c r="J2660" s="129">
        <v>12934</v>
      </c>
      <c r="K2660" s="201">
        <f t="shared" si="229"/>
        <v>51736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8"/>
        <v/>
      </c>
    </row>
    <row r="2661" spans="1:27" ht="15.75" hidden="1" customHeight="1">
      <c r="A2661" s="304" t="str">
        <f>IF(B2661&lt;&gt;"",IF(AND(B2661&gt;=_TM1,B2661&lt;=_TM2,OR(TH!L2661="1111",TH!M2661="1111")),TH!D2661,""),"")</f>
        <v/>
      </c>
      <c r="B2661" s="11">
        <f t="shared" si="230"/>
        <v>9</v>
      </c>
      <c r="C2661" s="111">
        <f t="shared" si="231"/>
        <v>42643</v>
      </c>
      <c r="D2661" s="111" t="s">
        <v>1708</v>
      </c>
      <c r="E2661" s="111">
        <v>42643</v>
      </c>
      <c r="F2661" s="414" t="s">
        <v>1647</v>
      </c>
      <c r="G2661" s="310" t="s">
        <v>1637</v>
      </c>
      <c r="H2661" s="113" t="s">
        <v>547</v>
      </c>
      <c r="I2661" s="129">
        <v>6</v>
      </c>
      <c r="J2661" s="129">
        <v>13259</v>
      </c>
      <c r="K2661" s="201">
        <f t="shared" si="229"/>
        <v>79554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8"/>
        <v/>
      </c>
    </row>
    <row r="2662" spans="1:27" ht="15.75" hidden="1" customHeight="1">
      <c r="A2662" s="304" t="str">
        <f>IF(B2662&lt;&gt;"",IF(AND(B2662&gt;=_TM1,B2662&lt;=_TM2,OR(TH!L2662="1111",TH!M2662="1111")),TH!D2662,""),"")</f>
        <v/>
      </c>
      <c r="B2662" s="11">
        <f t="shared" si="230"/>
        <v>9</v>
      </c>
      <c r="C2662" s="111">
        <f t="shared" si="231"/>
        <v>42643</v>
      </c>
      <c r="D2662" s="111" t="s">
        <v>1708</v>
      </c>
      <c r="E2662" s="111">
        <v>42643</v>
      </c>
      <c r="F2662" s="140" t="s">
        <v>1648</v>
      </c>
      <c r="G2662" s="310" t="s">
        <v>1637</v>
      </c>
      <c r="H2662" s="113" t="s">
        <v>547</v>
      </c>
      <c r="I2662" s="129">
        <v>14</v>
      </c>
      <c r="J2662" s="129">
        <v>13922</v>
      </c>
      <c r="K2662" s="201">
        <f t="shared" si="229"/>
        <v>194908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8"/>
        <v/>
      </c>
    </row>
    <row r="2663" spans="1:27" ht="15.75" hidden="1" customHeight="1">
      <c r="A2663" s="304" t="str">
        <f>IF(B2663&lt;&gt;"",IF(AND(B2663&gt;=_TM1,B2663&lt;=_TM2,OR(TH!L2663="1111",TH!M2663="1111")),TH!D2663,""),"")</f>
        <v/>
      </c>
      <c r="B2663" s="11">
        <f t="shared" si="230"/>
        <v>9</v>
      </c>
      <c r="C2663" s="111">
        <f t="shared" si="231"/>
        <v>42643</v>
      </c>
      <c r="D2663" s="111" t="s">
        <v>1708</v>
      </c>
      <c r="E2663" s="111">
        <v>42643</v>
      </c>
      <c r="F2663" s="140" t="s">
        <v>1649</v>
      </c>
      <c r="G2663" s="310" t="s">
        <v>1637</v>
      </c>
      <c r="H2663" s="113" t="s">
        <v>547</v>
      </c>
      <c r="I2663" s="129">
        <v>4</v>
      </c>
      <c r="J2663" s="129">
        <v>14224</v>
      </c>
      <c r="K2663" s="201">
        <f t="shared" si="229"/>
        <v>56896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8"/>
        <v/>
      </c>
    </row>
    <row r="2664" spans="1:27" ht="15.75" hidden="1" customHeight="1">
      <c r="A2664" s="304" t="str">
        <f>IF(B2664&lt;&gt;"",IF(AND(B2664&gt;=_TM1,B2664&lt;=_TM2,OR(TH!L2664="1111",TH!M2664="1111")),TH!D2664,""),"")</f>
        <v/>
      </c>
      <c r="B2664" s="11">
        <f t="shared" si="230"/>
        <v>9</v>
      </c>
      <c r="C2664" s="111">
        <f t="shared" si="231"/>
        <v>42643</v>
      </c>
      <c r="D2664" s="111" t="s">
        <v>1708</v>
      </c>
      <c r="E2664" s="111">
        <v>42643</v>
      </c>
      <c r="F2664" s="140" t="s">
        <v>568</v>
      </c>
      <c r="G2664" s="310" t="s">
        <v>1637</v>
      </c>
      <c r="H2664" s="113" t="s">
        <v>547</v>
      </c>
      <c r="I2664" s="129">
        <v>86</v>
      </c>
      <c r="J2664" s="129">
        <v>14722</v>
      </c>
      <c r="K2664" s="201">
        <f t="shared" si="229"/>
        <v>1266092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8"/>
        <v/>
      </c>
    </row>
    <row r="2665" spans="1:27" ht="15.75" hidden="1" customHeight="1">
      <c r="A2665" s="304" t="str">
        <f>IF(B2665&lt;&gt;"",IF(AND(B2665&gt;=_TM1,B2665&lt;=_TM2,OR(TH!L2665="1111",TH!M2665="1111")),TH!D2665,""),"")</f>
        <v/>
      </c>
      <c r="B2665" s="11">
        <f t="shared" si="230"/>
        <v>9</v>
      </c>
      <c r="C2665" s="111">
        <f t="shared" si="231"/>
        <v>42643</v>
      </c>
      <c r="D2665" s="111" t="s">
        <v>1708</v>
      </c>
      <c r="E2665" s="111">
        <v>42643</v>
      </c>
      <c r="F2665" s="140" t="s">
        <v>1650</v>
      </c>
      <c r="G2665" s="310" t="s">
        <v>1637</v>
      </c>
      <c r="H2665" s="113" t="s">
        <v>547</v>
      </c>
      <c r="I2665" s="129">
        <v>12</v>
      </c>
      <c r="J2665" s="129">
        <v>15504</v>
      </c>
      <c r="K2665" s="201">
        <f t="shared" si="229"/>
        <v>186048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8"/>
        <v/>
      </c>
    </row>
    <row r="2666" spans="1:27" ht="15.75" hidden="1" customHeight="1">
      <c r="A2666" s="304" t="str">
        <f>IF(B2666&lt;&gt;"",IF(AND(B2666&gt;=_TM1,B2666&lt;=_TM2,OR(TH!L2666="1111",TH!M2666="1111")),TH!D2666,""),"")</f>
        <v/>
      </c>
      <c r="B2666" s="11">
        <f t="shared" si="230"/>
        <v>9</v>
      </c>
      <c r="C2666" s="111">
        <f t="shared" si="231"/>
        <v>42643</v>
      </c>
      <c r="D2666" s="111" t="s">
        <v>1708</v>
      </c>
      <c r="E2666" s="111">
        <v>42643</v>
      </c>
      <c r="F2666" s="140" t="s">
        <v>395</v>
      </c>
      <c r="G2666" s="310" t="s">
        <v>1637</v>
      </c>
      <c r="H2666" s="113" t="s">
        <v>547</v>
      </c>
      <c r="I2666" s="129">
        <v>4</v>
      </c>
      <c r="J2666" s="129">
        <v>15504</v>
      </c>
      <c r="K2666" s="201">
        <f t="shared" si="229"/>
        <v>62016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8"/>
        <v/>
      </c>
    </row>
    <row r="2667" spans="1:27" ht="15.75" hidden="1" customHeight="1">
      <c r="A2667" s="304" t="str">
        <f>IF(B2667&lt;&gt;"",IF(AND(B2667&gt;=_TM1,B2667&lt;=_TM2,OR(TH!L2667="1111",TH!M2667="1111")),TH!D2667,""),"")</f>
        <v/>
      </c>
      <c r="B2667" s="11">
        <f t="shared" si="230"/>
        <v>9</v>
      </c>
      <c r="C2667" s="111">
        <f t="shared" si="231"/>
        <v>42643</v>
      </c>
      <c r="D2667" s="111" t="s">
        <v>1708</v>
      </c>
      <c r="E2667" s="111">
        <v>42643</v>
      </c>
      <c r="F2667" s="140" t="s">
        <v>1651</v>
      </c>
      <c r="G2667" s="310" t="s">
        <v>1637</v>
      </c>
      <c r="H2667" s="113" t="s">
        <v>547</v>
      </c>
      <c r="I2667" s="129">
        <v>3</v>
      </c>
      <c r="J2667" s="129">
        <v>15598</v>
      </c>
      <c r="K2667" s="201">
        <f t="shared" si="229"/>
        <v>46794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8"/>
        <v/>
      </c>
    </row>
    <row r="2668" spans="1:27" ht="15.75" hidden="1" customHeight="1">
      <c r="A2668" s="304" t="str">
        <f>IF(B2668&lt;&gt;"",IF(AND(B2668&gt;=_TM1,B2668&lt;=_TM2,OR(TH!L2668="1111",TH!M2668="1111")),TH!D2668,""),"")</f>
        <v/>
      </c>
      <c r="B2668" s="11">
        <f t="shared" si="230"/>
        <v>9</v>
      </c>
      <c r="C2668" s="111">
        <f t="shared" si="231"/>
        <v>42643</v>
      </c>
      <c r="D2668" s="111" t="s">
        <v>1708</v>
      </c>
      <c r="E2668" s="111">
        <v>42643</v>
      </c>
      <c r="F2668" s="140" t="s">
        <v>1652</v>
      </c>
      <c r="G2668" s="310" t="s">
        <v>1637</v>
      </c>
      <c r="H2668" s="113" t="s">
        <v>547</v>
      </c>
      <c r="I2668" s="129">
        <v>9</v>
      </c>
      <c r="J2668" s="129">
        <v>17217</v>
      </c>
      <c r="K2668" s="201">
        <f t="shared" si="229"/>
        <v>154953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8"/>
        <v/>
      </c>
    </row>
    <row r="2669" spans="1:27" ht="15.75" hidden="1" customHeight="1">
      <c r="A2669" s="304" t="str">
        <f>IF(B2669&lt;&gt;"",IF(AND(B2669&gt;=_TM1,B2669&lt;=_TM2,OR(TH!L2669="1111",TH!M2669="1111")),TH!D2669,""),"")</f>
        <v/>
      </c>
      <c r="B2669" s="11">
        <f t="shared" si="230"/>
        <v>9</v>
      </c>
      <c r="C2669" s="111">
        <f t="shared" si="231"/>
        <v>42643</v>
      </c>
      <c r="D2669" s="111" t="s">
        <v>1708</v>
      </c>
      <c r="E2669" s="111">
        <v>42643</v>
      </c>
      <c r="F2669" s="140" t="s">
        <v>1653</v>
      </c>
      <c r="G2669" s="310" t="s">
        <v>1637</v>
      </c>
      <c r="H2669" s="113" t="s">
        <v>547</v>
      </c>
      <c r="I2669" s="129">
        <v>6</v>
      </c>
      <c r="J2669" s="129">
        <v>17526</v>
      </c>
      <c r="K2669" s="201">
        <f t="shared" si="229"/>
        <v>105156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8"/>
        <v/>
      </c>
    </row>
    <row r="2670" spans="1:27" ht="15.75" hidden="1" customHeight="1">
      <c r="A2670" s="304" t="str">
        <f>IF(B2670&lt;&gt;"",IF(AND(B2670&gt;=_TM1,B2670&lt;=_TM2,OR(TH!L2670="1111",TH!M2670="1111")),TH!D2670,""),"")</f>
        <v/>
      </c>
      <c r="B2670" s="11">
        <f t="shared" si="230"/>
        <v>9</v>
      </c>
      <c r="C2670" s="111">
        <f t="shared" si="231"/>
        <v>42643</v>
      </c>
      <c r="D2670" s="111" t="s">
        <v>1708</v>
      </c>
      <c r="E2670" s="111">
        <v>42643</v>
      </c>
      <c r="F2670" s="140" t="s">
        <v>396</v>
      </c>
      <c r="G2670" s="310" t="s">
        <v>1637</v>
      </c>
      <c r="H2670" s="113" t="s">
        <v>547</v>
      </c>
      <c r="I2670" s="129">
        <v>239</v>
      </c>
      <c r="J2670" s="129">
        <v>17602</v>
      </c>
      <c r="K2670" s="201">
        <f t="shared" si="229"/>
        <v>4206878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8"/>
        <v/>
      </c>
    </row>
    <row r="2671" spans="1:27" ht="15.75" hidden="1" customHeight="1">
      <c r="A2671" s="304" t="str">
        <f>IF(B2671&lt;&gt;"",IF(AND(B2671&gt;=_TM1,B2671&lt;=_TM2,OR(TH!L2671="1111",TH!M2671="1111")),TH!D2671,""),"")</f>
        <v/>
      </c>
      <c r="B2671" s="11">
        <f t="shared" si="230"/>
        <v>9</v>
      </c>
      <c r="C2671" s="111">
        <f t="shared" si="231"/>
        <v>42643</v>
      </c>
      <c r="D2671" s="111" t="s">
        <v>1708</v>
      </c>
      <c r="E2671" s="111">
        <v>42643</v>
      </c>
      <c r="F2671" s="140" t="s">
        <v>367</v>
      </c>
      <c r="G2671" s="310" t="s">
        <v>1637</v>
      </c>
      <c r="H2671" s="113" t="s">
        <v>547</v>
      </c>
      <c r="I2671" s="129">
        <v>140</v>
      </c>
      <c r="J2671" s="129">
        <v>17678</v>
      </c>
      <c r="K2671" s="201">
        <f t="shared" si="229"/>
        <v>2474920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8"/>
        <v/>
      </c>
    </row>
    <row r="2672" spans="1:27" ht="15.75" hidden="1" customHeight="1">
      <c r="A2672" s="304" t="str">
        <f>IF(B2672&lt;&gt;"",IF(AND(B2672&gt;=_TM1,B2672&lt;=_TM2,OR(TH!L2672="1111",TH!M2672="1111")),TH!D2672,""),"")</f>
        <v/>
      </c>
      <c r="B2672" s="11">
        <f t="shared" si="230"/>
        <v>9</v>
      </c>
      <c r="C2672" s="111">
        <f t="shared" si="231"/>
        <v>42643</v>
      </c>
      <c r="D2672" s="111" t="s">
        <v>1709</v>
      </c>
      <c r="E2672" s="111">
        <v>42643</v>
      </c>
      <c r="F2672" s="140" t="s">
        <v>1592</v>
      </c>
      <c r="G2672" s="310" t="s">
        <v>1637</v>
      </c>
      <c r="H2672" s="113" t="s">
        <v>547</v>
      </c>
      <c r="I2672" s="129">
        <v>54</v>
      </c>
      <c r="J2672" s="129">
        <v>19284</v>
      </c>
      <c r="K2672" s="201">
        <f t="shared" si="229"/>
        <v>1041336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8"/>
        <v/>
      </c>
    </row>
    <row r="2673" spans="1:27" ht="15.75" hidden="1" customHeight="1">
      <c r="A2673" s="304" t="str">
        <f>IF(B2673&lt;&gt;"",IF(AND(B2673&gt;=_TM1,B2673&lt;=_TM2,OR(TH!L2673="1111",TH!M2673="1111")),TH!D2673,""),"")</f>
        <v/>
      </c>
      <c r="B2673" s="11">
        <f t="shared" si="230"/>
        <v>9</v>
      </c>
      <c r="C2673" s="111">
        <f t="shared" si="231"/>
        <v>42643</v>
      </c>
      <c r="D2673" s="111" t="s">
        <v>1709</v>
      </c>
      <c r="E2673" s="111">
        <v>42643</v>
      </c>
      <c r="F2673" s="140" t="s">
        <v>1593</v>
      </c>
      <c r="G2673" s="310" t="s">
        <v>1637</v>
      </c>
      <c r="H2673" s="113" t="s">
        <v>547</v>
      </c>
      <c r="I2673" s="129">
        <v>14</v>
      </c>
      <c r="J2673" s="129">
        <v>19446</v>
      </c>
      <c r="K2673" s="201">
        <f t="shared" si="229"/>
        <v>272244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8"/>
        <v/>
      </c>
    </row>
    <row r="2674" spans="1:27" ht="15.75" hidden="1" customHeight="1">
      <c r="A2674" s="304" t="str">
        <f>IF(B2674&lt;&gt;"",IF(AND(B2674&gt;=_TM1,B2674&lt;=_TM2,OR(TH!L2674="1111",TH!M2674="1111")),TH!D2674,""),"")</f>
        <v/>
      </c>
      <c r="B2674" s="11">
        <f t="shared" si="230"/>
        <v>9</v>
      </c>
      <c r="C2674" s="111">
        <f t="shared" si="231"/>
        <v>42643</v>
      </c>
      <c r="D2674" s="111" t="s">
        <v>1709</v>
      </c>
      <c r="E2674" s="111">
        <v>42643</v>
      </c>
      <c r="F2674" s="140" t="s">
        <v>1594</v>
      </c>
      <c r="G2674" s="310" t="s">
        <v>1637</v>
      </c>
      <c r="H2674" s="113" t="s">
        <v>547</v>
      </c>
      <c r="I2674" s="129">
        <v>280</v>
      </c>
      <c r="J2674" s="129">
        <v>20239</v>
      </c>
      <c r="K2674" s="201">
        <f t="shared" si="229"/>
        <v>5666920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8"/>
        <v/>
      </c>
    </row>
    <row r="2675" spans="1:27" ht="15.75" hidden="1" customHeight="1">
      <c r="A2675" s="304" t="str">
        <f>IF(B2675&lt;&gt;"",IF(AND(B2675&gt;=_TM1,B2675&lt;=_TM2,OR(TH!L2675="1111",TH!M2675="1111")),TH!D2675,""),"")</f>
        <v/>
      </c>
      <c r="B2675" s="11">
        <f t="shared" si="230"/>
        <v>9</v>
      </c>
      <c r="C2675" s="111">
        <f t="shared" si="231"/>
        <v>42643</v>
      </c>
      <c r="D2675" s="111" t="s">
        <v>1709</v>
      </c>
      <c r="E2675" s="111">
        <v>42643</v>
      </c>
      <c r="F2675" s="140" t="s">
        <v>382</v>
      </c>
      <c r="G2675" s="310" t="s">
        <v>1637</v>
      </c>
      <c r="H2675" s="113" t="s">
        <v>547</v>
      </c>
      <c r="I2675" s="129">
        <v>115</v>
      </c>
      <c r="J2675" s="129">
        <v>20239</v>
      </c>
      <c r="K2675" s="201">
        <f t="shared" si="229"/>
        <v>2327485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8"/>
        <v/>
      </c>
    </row>
    <row r="2676" spans="1:27" ht="15.75" hidden="1" customHeight="1">
      <c r="A2676" s="304" t="str">
        <f>IF(B2676&lt;&gt;"",IF(AND(B2676&gt;=_TM1,B2676&lt;=_TM2,OR(TH!L2676="1111",TH!M2676="1111")),TH!D2676,""),"")</f>
        <v/>
      </c>
      <c r="B2676" s="11">
        <f t="shared" si="230"/>
        <v>9</v>
      </c>
      <c r="C2676" s="111">
        <f t="shared" si="231"/>
        <v>42643</v>
      </c>
      <c r="D2676" s="111" t="s">
        <v>1709</v>
      </c>
      <c r="E2676" s="111">
        <v>42643</v>
      </c>
      <c r="F2676" s="140" t="s">
        <v>732</v>
      </c>
      <c r="G2676" s="310" t="s">
        <v>1637</v>
      </c>
      <c r="H2676" s="113" t="s">
        <v>547</v>
      </c>
      <c r="I2676" s="129">
        <v>72</v>
      </c>
      <c r="J2676" s="129">
        <v>20295</v>
      </c>
      <c r="K2676" s="201">
        <f t="shared" si="229"/>
        <v>1461240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8"/>
        <v/>
      </c>
    </row>
    <row r="2677" spans="1:27" ht="15.75" hidden="1" customHeight="1">
      <c r="A2677" s="304" t="str">
        <f>IF(B2677&lt;&gt;"",IF(AND(B2677&gt;=_TM1,B2677&lt;=_TM2,OR(TH!L2677="1111",TH!M2677="1111")),TH!D2677,""),"")</f>
        <v/>
      </c>
      <c r="B2677" s="11">
        <f t="shared" si="230"/>
        <v>9</v>
      </c>
      <c r="C2677" s="111">
        <f t="shared" si="231"/>
        <v>42643</v>
      </c>
      <c r="D2677" s="111" t="s">
        <v>1709</v>
      </c>
      <c r="E2677" s="111">
        <v>42643</v>
      </c>
      <c r="F2677" s="140" t="s">
        <v>1595</v>
      </c>
      <c r="G2677" s="310" t="s">
        <v>1637</v>
      </c>
      <c r="H2677" s="113" t="s">
        <v>547</v>
      </c>
      <c r="I2677" s="129">
        <v>4</v>
      </c>
      <c r="J2677" s="129">
        <v>20559</v>
      </c>
      <c r="K2677" s="201">
        <f t="shared" si="229"/>
        <v>82236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si="228"/>
        <v/>
      </c>
    </row>
    <row r="2678" spans="1:27" ht="15.75" hidden="1" customHeight="1">
      <c r="A2678" s="304" t="str">
        <f>IF(B2678&lt;&gt;"",IF(AND(B2678&gt;=_TM1,B2678&lt;=_TM2,OR(TH!L2678="1111",TH!M2678="1111")),TH!D2678,""),"")</f>
        <v/>
      </c>
      <c r="B2678" s="11">
        <f t="shared" si="230"/>
        <v>9</v>
      </c>
      <c r="C2678" s="111">
        <f t="shared" si="231"/>
        <v>42643</v>
      </c>
      <c r="D2678" s="111" t="s">
        <v>1709</v>
      </c>
      <c r="E2678" s="111">
        <v>42643</v>
      </c>
      <c r="F2678" s="140" t="s">
        <v>569</v>
      </c>
      <c r="G2678" s="310" t="s">
        <v>1637</v>
      </c>
      <c r="H2678" s="113" t="s">
        <v>547</v>
      </c>
      <c r="I2678" s="129">
        <v>48</v>
      </c>
      <c r="J2678" s="129">
        <v>20772</v>
      </c>
      <c r="K2678" s="201">
        <f t="shared" si="229"/>
        <v>997056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ref="AA2678:AA2709" si="232">IF(VLOOKUP(H2678,DS_131,1,0)=H2678,"","x")</f>
        <v/>
      </c>
    </row>
    <row r="2679" spans="1:27" ht="15.75" hidden="1" customHeight="1">
      <c r="A2679" s="304" t="str">
        <f>IF(B2679&lt;&gt;"",IF(AND(B2679&gt;=_TM1,B2679&lt;=_TM2,OR(TH!L2679="1111",TH!M2679="1111")),TH!D2679,""),"")</f>
        <v/>
      </c>
      <c r="B2679" s="11">
        <f t="shared" si="230"/>
        <v>9</v>
      </c>
      <c r="C2679" s="111">
        <f t="shared" si="231"/>
        <v>42643</v>
      </c>
      <c r="D2679" s="111" t="s">
        <v>1709</v>
      </c>
      <c r="E2679" s="111">
        <v>42643</v>
      </c>
      <c r="F2679" s="140" t="s">
        <v>1596</v>
      </c>
      <c r="G2679" s="310" t="s">
        <v>1637</v>
      </c>
      <c r="H2679" s="113" t="s">
        <v>547</v>
      </c>
      <c r="I2679" s="129">
        <v>30</v>
      </c>
      <c r="J2679" s="129">
        <v>20798</v>
      </c>
      <c r="K2679" s="201">
        <f t="shared" si="229"/>
        <v>623940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2"/>
        <v/>
      </c>
    </row>
    <row r="2680" spans="1:27" ht="15.75" hidden="1" customHeight="1">
      <c r="A2680" s="304" t="str">
        <f>IF(B2680&lt;&gt;"",IF(AND(B2680&gt;=_TM1,B2680&lt;=_TM2,OR(TH!L2680="1111",TH!M2680="1111")),TH!D2680,""),"")</f>
        <v/>
      </c>
      <c r="B2680" s="11">
        <f t="shared" si="230"/>
        <v>9</v>
      </c>
      <c r="C2680" s="111">
        <f t="shared" si="231"/>
        <v>42643</v>
      </c>
      <c r="D2680" s="111" t="s">
        <v>1709</v>
      </c>
      <c r="E2680" s="111">
        <v>42643</v>
      </c>
      <c r="F2680" s="140" t="s">
        <v>1597</v>
      </c>
      <c r="G2680" s="310" t="s">
        <v>1637</v>
      </c>
      <c r="H2680" s="113" t="s">
        <v>547</v>
      </c>
      <c r="I2680" s="129">
        <v>12</v>
      </c>
      <c r="J2680" s="129">
        <v>21031</v>
      </c>
      <c r="K2680" s="201">
        <f t="shared" ref="K2680:K2711" si="233">ROUND(I2680*J2680,0)</f>
        <v>252372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2"/>
        <v/>
      </c>
    </row>
    <row r="2681" spans="1:27" ht="15.75" hidden="1" customHeight="1">
      <c r="A2681" s="304" t="str">
        <f>IF(B2681&lt;&gt;"",IF(AND(B2681&gt;=_TM1,B2681&lt;=_TM2,OR(TH!L2681="1111",TH!M2681="1111")),TH!D2681,""),"")</f>
        <v/>
      </c>
      <c r="B2681" s="11">
        <f t="shared" si="230"/>
        <v>9</v>
      </c>
      <c r="C2681" s="111">
        <f t="shared" si="231"/>
        <v>42643</v>
      </c>
      <c r="D2681" s="111" t="s">
        <v>1709</v>
      </c>
      <c r="E2681" s="111">
        <v>42643</v>
      </c>
      <c r="F2681" s="140" t="s">
        <v>1598</v>
      </c>
      <c r="G2681" s="310" t="s">
        <v>1637</v>
      </c>
      <c r="H2681" s="113" t="s">
        <v>547</v>
      </c>
      <c r="I2681" s="129">
        <v>14</v>
      </c>
      <c r="J2681" s="129">
        <v>21146</v>
      </c>
      <c r="K2681" s="201">
        <f t="shared" si="233"/>
        <v>296044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2"/>
        <v/>
      </c>
    </row>
    <row r="2682" spans="1:27" ht="15.75" hidden="1" customHeight="1">
      <c r="A2682" s="304" t="str">
        <f>IF(B2682&lt;&gt;"",IF(AND(B2682&gt;=_TM1,B2682&lt;=_TM2,OR(TH!L2682="1111",TH!M2682="1111")),TH!D2682,""),"")</f>
        <v/>
      </c>
      <c r="B2682" s="11">
        <f t="shared" si="230"/>
        <v>9</v>
      </c>
      <c r="C2682" s="111">
        <f t="shared" si="231"/>
        <v>42643</v>
      </c>
      <c r="D2682" s="111" t="s">
        <v>1709</v>
      </c>
      <c r="E2682" s="111">
        <v>42643</v>
      </c>
      <c r="F2682" s="140" t="s">
        <v>1599</v>
      </c>
      <c r="G2682" s="310" t="s">
        <v>1637</v>
      </c>
      <c r="H2682" s="113" t="s">
        <v>547</v>
      </c>
      <c r="I2682" s="129">
        <v>14</v>
      </c>
      <c r="J2682" s="129">
        <v>21458</v>
      </c>
      <c r="K2682" s="201">
        <f t="shared" si="233"/>
        <v>300412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2"/>
        <v/>
      </c>
    </row>
    <row r="2683" spans="1:27" ht="15.75" hidden="1" customHeight="1">
      <c r="A2683" s="304" t="str">
        <f>IF(B2683&lt;&gt;"",IF(AND(B2683&gt;=_TM1,B2683&lt;=_TM2,OR(TH!L2683="1111",TH!M2683="1111")),TH!D2683,""),"")</f>
        <v/>
      </c>
      <c r="B2683" s="11">
        <f t="shared" si="230"/>
        <v>9</v>
      </c>
      <c r="C2683" s="111">
        <f t="shared" si="231"/>
        <v>42643</v>
      </c>
      <c r="D2683" s="111" t="s">
        <v>1709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12</v>
      </c>
      <c r="J2683" s="129">
        <v>21476</v>
      </c>
      <c r="K2683" s="201">
        <f t="shared" si="233"/>
        <v>257712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2"/>
        <v/>
      </c>
    </row>
    <row r="2684" spans="1:27" ht="15.75" hidden="1" customHeight="1">
      <c r="A2684" s="304" t="str">
        <f>IF(B2684&lt;&gt;"",IF(AND(B2684&gt;=_TM1,B2684&lt;=_TM2,OR(TH!L2684="1111",TH!M2684="1111")),TH!D2684,""),"")</f>
        <v/>
      </c>
      <c r="B2684" s="11">
        <f t="shared" si="230"/>
        <v>9</v>
      </c>
      <c r="C2684" s="111">
        <f t="shared" si="231"/>
        <v>42643</v>
      </c>
      <c r="D2684" s="111" t="s">
        <v>1710</v>
      </c>
      <c r="E2684" s="111">
        <v>42643</v>
      </c>
      <c r="F2684" s="140" t="s">
        <v>1600</v>
      </c>
      <c r="G2684" s="310" t="s">
        <v>1637</v>
      </c>
      <c r="H2684" s="113" t="s">
        <v>547</v>
      </c>
      <c r="I2684" s="129">
        <v>60</v>
      </c>
      <c r="J2684" s="129">
        <v>21486</v>
      </c>
      <c r="K2684" s="201">
        <f t="shared" si="233"/>
        <v>1289160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2"/>
        <v/>
      </c>
    </row>
    <row r="2685" spans="1:27" ht="15.75" hidden="1" customHeight="1">
      <c r="A2685" s="304" t="str">
        <f>IF(B2685&lt;&gt;"",IF(AND(B2685&gt;=_TM1,B2685&lt;=_TM2,OR(TH!L2685="1111",TH!M2685="1111")),TH!D2685,""),"")</f>
        <v/>
      </c>
      <c r="B2685" s="11">
        <f t="shared" si="230"/>
        <v>9</v>
      </c>
      <c r="C2685" s="111">
        <f t="shared" si="231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22150</v>
      </c>
      <c r="K2685" s="201">
        <f t="shared" si="233"/>
        <v>1329000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2"/>
        <v/>
      </c>
    </row>
    <row r="2686" spans="1:27" ht="15.75" hidden="1" customHeight="1">
      <c r="A2686" s="304" t="str">
        <f>IF(B2686&lt;&gt;"",IF(AND(B2686&gt;=_TM1,B2686&lt;=_TM2,OR(TH!L2686="1111",TH!M2686="1111")),TH!D2686,""),"")</f>
        <v/>
      </c>
      <c r="B2686" s="11">
        <f t="shared" si="230"/>
        <v>9</v>
      </c>
      <c r="C2686" s="111">
        <f t="shared" si="231"/>
        <v>42643</v>
      </c>
      <c r="D2686" s="111" t="s">
        <v>1710</v>
      </c>
      <c r="E2686" s="111">
        <v>42643</v>
      </c>
      <c r="F2686" s="140" t="s">
        <v>1601</v>
      </c>
      <c r="G2686" s="310" t="s">
        <v>1637</v>
      </c>
      <c r="H2686" s="113" t="s">
        <v>547</v>
      </c>
      <c r="I2686" s="129">
        <v>60</v>
      </c>
      <c r="J2686" s="129">
        <v>22287</v>
      </c>
      <c r="K2686" s="201">
        <f t="shared" si="233"/>
        <v>1337220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2"/>
        <v/>
      </c>
    </row>
    <row r="2687" spans="1:27" ht="15.75" hidden="1" customHeight="1">
      <c r="A2687" s="304" t="str">
        <f>IF(B2687&lt;&gt;"",IF(AND(B2687&gt;=_TM1,B2687&lt;=_TM2,OR(TH!L2687="1111",TH!M2687="1111")),TH!D2687,""),"")</f>
        <v/>
      </c>
      <c r="B2687" s="11">
        <f t="shared" si="230"/>
        <v>9</v>
      </c>
      <c r="C2687" s="111">
        <f t="shared" si="231"/>
        <v>42643</v>
      </c>
      <c r="D2687" s="111" t="s">
        <v>1710</v>
      </c>
      <c r="E2687" s="111">
        <v>42643</v>
      </c>
      <c r="F2687" s="140" t="s">
        <v>369</v>
      </c>
      <c r="G2687" s="310" t="s">
        <v>1637</v>
      </c>
      <c r="H2687" s="113" t="s">
        <v>547</v>
      </c>
      <c r="I2687" s="129">
        <v>85</v>
      </c>
      <c r="J2687" s="129">
        <v>22540</v>
      </c>
      <c r="K2687" s="201">
        <f t="shared" si="233"/>
        <v>1915900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2"/>
        <v/>
      </c>
    </row>
    <row r="2688" spans="1:27" ht="15.75" hidden="1" customHeight="1">
      <c r="A2688" s="304" t="str">
        <f>IF(B2688&lt;&gt;"",IF(AND(B2688&gt;=_TM1,B2688&lt;=_TM2,OR(TH!L2688="1111",TH!M2688="1111")),TH!D2688,""),"")</f>
        <v/>
      </c>
      <c r="B2688" s="11">
        <f t="shared" si="230"/>
        <v>9</v>
      </c>
      <c r="C2688" s="111">
        <f t="shared" si="231"/>
        <v>42643</v>
      </c>
      <c r="D2688" s="111" t="s">
        <v>1710</v>
      </c>
      <c r="E2688" s="111">
        <v>42643</v>
      </c>
      <c r="F2688" s="140" t="s">
        <v>423</v>
      </c>
      <c r="G2688" s="310" t="s">
        <v>1637</v>
      </c>
      <c r="H2688" s="113" t="s">
        <v>547</v>
      </c>
      <c r="I2688" s="129">
        <v>40</v>
      </c>
      <c r="J2688" s="129">
        <v>23114</v>
      </c>
      <c r="K2688" s="201">
        <f t="shared" si="233"/>
        <v>924560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2"/>
        <v/>
      </c>
    </row>
    <row r="2689" spans="1:27" ht="15.75" hidden="1" customHeight="1">
      <c r="A2689" s="304" t="str">
        <f>IF(B2689&lt;&gt;"",IF(AND(B2689&gt;=_TM1,B2689&lt;=_TM2,OR(TH!L2689="1111",TH!M2689="1111")),TH!D2689,""),"")</f>
        <v/>
      </c>
      <c r="B2689" s="11">
        <f t="shared" si="230"/>
        <v>9</v>
      </c>
      <c r="C2689" s="111">
        <f t="shared" si="231"/>
        <v>42643</v>
      </c>
      <c r="D2689" s="111" t="s">
        <v>1710</v>
      </c>
      <c r="E2689" s="111">
        <v>42643</v>
      </c>
      <c r="F2689" s="140" t="s">
        <v>1602</v>
      </c>
      <c r="G2689" s="310" t="s">
        <v>1637</v>
      </c>
      <c r="H2689" s="113" t="s">
        <v>547</v>
      </c>
      <c r="I2689" s="129">
        <v>46</v>
      </c>
      <c r="J2689" s="129">
        <v>23150</v>
      </c>
      <c r="K2689" s="201">
        <f t="shared" si="233"/>
        <v>1064900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2"/>
        <v/>
      </c>
    </row>
    <row r="2690" spans="1:27" ht="15.75" hidden="1" customHeight="1">
      <c r="A2690" s="304" t="str">
        <f>IF(B2690&lt;&gt;"",IF(AND(B2690&gt;=_TM1,B2690&lt;=_TM2,OR(TH!L2690="1111",TH!M2690="1111")),TH!D2690,""),"")</f>
        <v/>
      </c>
      <c r="B2690" s="11">
        <f t="shared" si="230"/>
        <v>9</v>
      </c>
      <c r="C2690" s="111">
        <f t="shared" si="231"/>
        <v>42643</v>
      </c>
      <c r="D2690" s="111" t="s">
        <v>1710</v>
      </c>
      <c r="E2690" s="111">
        <v>42643</v>
      </c>
      <c r="F2690" s="140" t="s">
        <v>1603</v>
      </c>
      <c r="G2690" s="310" t="s">
        <v>1637</v>
      </c>
      <c r="H2690" s="113" t="s">
        <v>547</v>
      </c>
      <c r="I2690" s="129">
        <v>6</v>
      </c>
      <c r="J2690" s="129">
        <v>23256</v>
      </c>
      <c r="K2690" s="201">
        <f t="shared" si="233"/>
        <v>139536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2"/>
        <v/>
      </c>
    </row>
    <row r="2691" spans="1:27" ht="15.75" hidden="1" customHeight="1">
      <c r="A2691" s="304" t="str">
        <f>IF(B2691&lt;&gt;"",IF(AND(B2691&gt;=_TM1,B2691&lt;=_TM2,OR(TH!L2691="1111",TH!M2691="1111")),TH!D2691,""),"")</f>
        <v/>
      </c>
      <c r="B2691" s="11">
        <f t="shared" si="230"/>
        <v>9</v>
      </c>
      <c r="C2691" s="111">
        <f t="shared" si="231"/>
        <v>42643</v>
      </c>
      <c r="D2691" s="111" t="s">
        <v>1710</v>
      </c>
      <c r="E2691" s="111">
        <v>42643</v>
      </c>
      <c r="F2691" s="140" t="s">
        <v>355</v>
      </c>
      <c r="G2691" s="310" t="s">
        <v>1637</v>
      </c>
      <c r="H2691" s="113" t="s">
        <v>547</v>
      </c>
      <c r="I2691" s="129">
        <v>6</v>
      </c>
      <c r="J2691" s="129">
        <v>23736</v>
      </c>
      <c r="K2691" s="201">
        <f t="shared" si="233"/>
        <v>142416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2"/>
        <v/>
      </c>
    </row>
    <row r="2692" spans="1:27" ht="15.75" hidden="1" customHeight="1">
      <c r="A2692" s="304" t="str">
        <f>IF(B2692&lt;&gt;"",IF(AND(B2692&gt;=_TM1,B2692&lt;=_TM2,OR(TH!L2692="1111",TH!M2692="1111")),TH!D2692,""),"")</f>
        <v/>
      </c>
      <c r="B2692" s="11">
        <f t="shared" si="230"/>
        <v>9</v>
      </c>
      <c r="C2692" s="111">
        <f t="shared" si="231"/>
        <v>42643</v>
      </c>
      <c r="D2692" s="111" t="s">
        <v>1710</v>
      </c>
      <c r="E2692" s="111">
        <v>42643</v>
      </c>
      <c r="F2692" s="140" t="s">
        <v>1604</v>
      </c>
      <c r="G2692" s="310" t="s">
        <v>1637</v>
      </c>
      <c r="H2692" s="113" t="s">
        <v>547</v>
      </c>
      <c r="I2692" s="129">
        <v>12</v>
      </c>
      <c r="J2692" s="129">
        <v>24902</v>
      </c>
      <c r="K2692" s="201">
        <f t="shared" si="233"/>
        <v>298824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2"/>
        <v/>
      </c>
    </row>
    <row r="2693" spans="1:27" ht="15.75" hidden="1" customHeight="1">
      <c r="A2693" s="304" t="str">
        <f>IF(B2693&lt;&gt;"",IF(AND(B2693&gt;=_TM1,B2693&lt;=_TM2,OR(TH!L2693="1111",TH!M2693="1111")),TH!D2693,""),"")</f>
        <v/>
      </c>
      <c r="B2693" s="11">
        <f t="shared" si="230"/>
        <v>9</v>
      </c>
      <c r="C2693" s="111">
        <f t="shared" si="231"/>
        <v>42643</v>
      </c>
      <c r="D2693" s="111" t="s">
        <v>1710</v>
      </c>
      <c r="E2693" s="111">
        <v>42643</v>
      </c>
      <c r="F2693" s="140" t="s">
        <v>374</v>
      </c>
      <c r="G2693" s="310" t="s">
        <v>1637</v>
      </c>
      <c r="H2693" s="113" t="s">
        <v>547</v>
      </c>
      <c r="I2693" s="129">
        <v>50</v>
      </c>
      <c r="J2693" s="129">
        <v>25481</v>
      </c>
      <c r="K2693" s="201">
        <f t="shared" si="233"/>
        <v>1274050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2"/>
        <v/>
      </c>
    </row>
    <row r="2694" spans="1:27" ht="15.75" hidden="1" customHeight="1">
      <c r="A2694" s="304" t="str">
        <f>IF(B2694&lt;&gt;"",IF(AND(B2694&gt;=_TM1,B2694&lt;=_TM2,OR(TH!L2694="1111",TH!M2694="1111")),TH!D2694,""),"")</f>
        <v/>
      </c>
      <c r="B2694" s="11">
        <f t="shared" si="230"/>
        <v>9</v>
      </c>
      <c r="C2694" s="111">
        <f t="shared" si="231"/>
        <v>42643</v>
      </c>
      <c r="D2694" s="111" t="s">
        <v>1710</v>
      </c>
      <c r="E2694" s="111">
        <v>42643</v>
      </c>
      <c r="F2694" s="140" t="s">
        <v>1605</v>
      </c>
      <c r="G2694" s="310" t="s">
        <v>1637</v>
      </c>
      <c r="H2694" s="113" t="s">
        <v>547</v>
      </c>
      <c r="I2694" s="129">
        <v>4</v>
      </c>
      <c r="J2694" s="129">
        <v>25885</v>
      </c>
      <c r="K2694" s="201">
        <f t="shared" si="233"/>
        <v>103540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2"/>
        <v/>
      </c>
    </row>
    <row r="2695" spans="1:27" ht="15.75" hidden="1" customHeight="1">
      <c r="A2695" s="304" t="str">
        <f>IF(B2695&lt;&gt;"",IF(AND(B2695&gt;=_TM1,B2695&lt;=_TM2,OR(TH!L2695="1111",TH!M2695="1111")),TH!D2695,""),"")</f>
        <v/>
      </c>
      <c r="B2695" s="11">
        <f t="shared" si="230"/>
        <v>9</v>
      </c>
      <c r="C2695" s="111">
        <f t="shared" si="231"/>
        <v>42643</v>
      </c>
      <c r="D2695" s="111" t="s">
        <v>1710</v>
      </c>
      <c r="E2695" s="111">
        <v>42643</v>
      </c>
      <c r="F2695" s="140" t="s">
        <v>356</v>
      </c>
      <c r="G2695" s="310" t="s">
        <v>1637</v>
      </c>
      <c r="H2695" s="113" t="s">
        <v>547</v>
      </c>
      <c r="I2695" s="129">
        <v>12</v>
      </c>
      <c r="J2695" s="129">
        <v>27750</v>
      </c>
      <c r="K2695" s="201">
        <f t="shared" si="233"/>
        <v>333000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2"/>
        <v/>
      </c>
    </row>
    <row r="2696" spans="1:27" ht="15.75" hidden="1" customHeight="1">
      <c r="A2696" s="304" t="str">
        <f>IF(B2696&lt;&gt;"",IF(AND(B2696&gt;=_TM1,B2696&lt;=_TM2,OR(TH!L2696="1111",TH!M2696="1111")),TH!D2696,""),"")</f>
        <v/>
      </c>
      <c r="B2696" s="11">
        <f t="shared" si="230"/>
        <v>9</v>
      </c>
      <c r="C2696" s="111">
        <f t="shared" si="231"/>
        <v>42643</v>
      </c>
      <c r="D2696" s="111" t="s">
        <v>1711</v>
      </c>
      <c r="E2696" s="111">
        <v>42643</v>
      </c>
      <c r="F2696" s="140" t="s">
        <v>1606</v>
      </c>
      <c r="G2696" s="310" t="s">
        <v>1637</v>
      </c>
      <c r="H2696" s="113" t="s">
        <v>547</v>
      </c>
      <c r="I2696" s="129">
        <v>24</v>
      </c>
      <c r="J2696" s="129">
        <v>29845</v>
      </c>
      <c r="K2696" s="201">
        <f t="shared" si="233"/>
        <v>716280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2"/>
        <v/>
      </c>
    </row>
    <row r="2697" spans="1:27" ht="15.75" hidden="1" customHeight="1">
      <c r="A2697" s="304" t="str">
        <f>IF(B2697&lt;&gt;"",IF(AND(B2697&gt;=_TM1,B2697&lt;=_TM2,OR(TH!L2697="1111",TH!M2697="1111")),TH!D2697,""),"")</f>
        <v/>
      </c>
      <c r="B2697" s="11">
        <f t="shared" si="230"/>
        <v>9</v>
      </c>
      <c r="C2697" s="111">
        <f t="shared" si="231"/>
        <v>42643</v>
      </c>
      <c r="D2697" s="111" t="s">
        <v>1711</v>
      </c>
      <c r="E2697" s="111">
        <v>42643</v>
      </c>
      <c r="F2697" s="140" t="s">
        <v>1607</v>
      </c>
      <c r="G2697" s="310" t="s">
        <v>1637</v>
      </c>
      <c r="H2697" s="113" t="s">
        <v>547</v>
      </c>
      <c r="I2697" s="129">
        <v>40</v>
      </c>
      <c r="J2697" s="129">
        <v>31653</v>
      </c>
      <c r="K2697" s="201">
        <f t="shared" si="233"/>
        <v>1266120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2"/>
        <v/>
      </c>
    </row>
    <row r="2698" spans="1:27" ht="15.75" hidden="1" customHeight="1">
      <c r="A2698" s="304" t="str">
        <f>IF(B2698&lt;&gt;"",IF(AND(B2698&gt;=_TM1,B2698&lt;=_TM2,OR(TH!L2698="1111",TH!M2698="1111")),TH!D2698,""),"")</f>
        <v/>
      </c>
      <c r="B2698" s="11">
        <f t="shared" si="230"/>
        <v>9</v>
      </c>
      <c r="C2698" s="111">
        <f t="shared" si="231"/>
        <v>42643</v>
      </c>
      <c r="D2698" s="111" t="s">
        <v>1711</v>
      </c>
      <c r="E2698" s="111">
        <v>42643</v>
      </c>
      <c r="F2698" s="140" t="s">
        <v>1608</v>
      </c>
      <c r="G2698" s="310" t="s">
        <v>1637</v>
      </c>
      <c r="H2698" s="113" t="s">
        <v>547</v>
      </c>
      <c r="I2698" s="129">
        <v>24</v>
      </c>
      <c r="J2698" s="129">
        <v>32111</v>
      </c>
      <c r="K2698" s="201">
        <f t="shared" si="233"/>
        <v>770664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2"/>
        <v/>
      </c>
    </row>
    <row r="2699" spans="1:27" ht="15.75" hidden="1" customHeight="1">
      <c r="A2699" s="304" t="str">
        <f>IF(B2699&lt;&gt;"",IF(AND(B2699&gt;=_TM1,B2699&lt;=_TM2,OR(TH!L2699="1111",TH!M2699="1111")),TH!D2699,""),"")</f>
        <v/>
      </c>
      <c r="B2699" s="11">
        <f t="shared" si="230"/>
        <v>9</v>
      </c>
      <c r="C2699" s="111">
        <f t="shared" si="231"/>
        <v>42643</v>
      </c>
      <c r="D2699" s="111" t="s">
        <v>1711</v>
      </c>
      <c r="E2699" s="111">
        <v>42643</v>
      </c>
      <c r="F2699" s="140" t="s">
        <v>1609</v>
      </c>
      <c r="G2699" s="310" t="s">
        <v>1637</v>
      </c>
      <c r="H2699" s="113" t="s">
        <v>547</v>
      </c>
      <c r="I2699" s="129">
        <v>40</v>
      </c>
      <c r="J2699" s="129">
        <v>32131</v>
      </c>
      <c r="K2699" s="201">
        <f t="shared" si="233"/>
        <v>1285240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2"/>
        <v/>
      </c>
    </row>
    <row r="2700" spans="1:27" ht="15.75" hidden="1" customHeight="1">
      <c r="A2700" s="304" t="str">
        <f>IF(B2700&lt;&gt;"",IF(AND(B2700&gt;=_TM1,B2700&lt;=_TM2,OR(TH!L2700="1111",TH!M2700="1111")),TH!D2700,""),"")</f>
        <v/>
      </c>
      <c r="B2700" s="11">
        <f t="shared" si="230"/>
        <v>9</v>
      </c>
      <c r="C2700" s="111">
        <f t="shared" si="231"/>
        <v>42643</v>
      </c>
      <c r="D2700" s="111" t="s">
        <v>1711</v>
      </c>
      <c r="E2700" s="111">
        <v>42643</v>
      </c>
      <c r="F2700" s="140" t="s">
        <v>1610</v>
      </c>
      <c r="G2700" s="310" t="s">
        <v>1637</v>
      </c>
      <c r="H2700" s="113" t="s">
        <v>547</v>
      </c>
      <c r="I2700" s="129">
        <v>8</v>
      </c>
      <c r="J2700" s="129">
        <v>34769</v>
      </c>
      <c r="K2700" s="201">
        <f t="shared" si="233"/>
        <v>278152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2"/>
        <v/>
      </c>
    </row>
    <row r="2701" spans="1:27" ht="15.75" hidden="1" customHeight="1">
      <c r="A2701" s="304" t="str">
        <f>IF(B2701&lt;&gt;"",IF(AND(B2701&gt;=_TM1,B2701&lt;=_TM2,OR(TH!L2701="1111",TH!M2701="1111")),TH!D2701,""),"")</f>
        <v/>
      </c>
      <c r="B2701" s="11">
        <f t="shared" si="230"/>
        <v>9</v>
      </c>
      <c r="C2701" s="111">
        <f t="shared" si="231"/>
        <v>42643</v>
      </c>
      <c r="D2701" s="111" t="s">
        <v>1711</v>
      </c>
      <c r="E2701" s="111">
        <v>42643</v>
      </c>
      <c r="F2701" s="140" t="s">
        <v>370</v>
      </c>
      <c r="G2701" s="310" t="s">
        <v>1637</v>
      </c>
      <c r="H2701" s="113" t="s">
        <v>547</v>
      </c>
      <c r="I2701" s="129">
        <v>26</v>
      </c>
      <c r="J2701" s="129">
        <v>35387</v>
      </c>
      <c r="K2701" s="201">
        <f t="shared" si="233"/>
        <v>920062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2"/>
        <v/>
      </c>
    </row>
    <row r="2702" spans="1:27" ht="15.75" hidden="1" customHeight="1">
      <c r="A2702" s="304" t="str">
        <f>IF(B2702&lt;&gt;"",IF(AND(B2702&gt;=_TM1,B2702&lt;=_TM2,OR(TH!L2702="1111",TH!M2702="1111")),TH!D2702,""),"")</f>
        <v/>
      </c>
      <c r="B2702" s="11">
        <f t="shared" si="230"/>
        <v>9</v>
      </c>
      <c r="C2702" s="111">
        <f t="shared" si="231"/>
        <v>42643</v>
      </c>
      <c r="D2702" s="111" t="s">
        <v>1711</v>
      </c>
      <c r="E2702" s="111">
        <v>42643</v>
      </c>
      <c r="F2702" s="140" t="s">
        <v>1610</v>
      </c>
      <c r="G2702" s="310" t="s">
        <v>1637</v>
      </c>
      <c r="H2702" s="113" t="s">
        <v>547</v>
      </c>
      <c r="I2702" s="129">
        <v>40</v>
      </c>
      <c r="J2702" s="129">
        <v>35662</v>
      </c>
      <c r="K2702" s="201">
        <f t="shared" si="233"/>
        <v>1426480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2"/>
        <v/>
      </c>
    </row>
    <row r="2703" spans="1:27" ht="15.75" hidden="1" customHeight="1">
      <c r="A2703" s="304" t="str">
        <f>IF(B2703&lt;&gt;"",IF(AND(B2703&gt;=_TM1,B2703&lt;=_TM2,OR(TH!L2703="1111",TH!M2703="1111")),TH!D2703,""),"")</f>
        <v/>
      </c>
      <c r="B2703" s="11">
        <f t="shared" si="230"/>
        <v>9</v>
      </c>
      <c r="C2703" s="111">
        <f t="shared" si="231"/>
        <v>42643</v>
      </c>
      <c r="D2703" s="111" t="s">
        <v>1711</v>
      </c>
      <c r="E2703" s="111">
        <v>42643</v>
      </c>
      <c r="F2703" s="140" t="s">
        <v>368</v>
      </c>
      <c r="G2703" s="310" t="s">
        <v>1637</v>
      </c>
      <c r="H2703" s="113" t="s">
        <v>547</v>
      </c>
      <c r="I2703" s="129">
        <v>80</v>
      </c>
      <c r="J2703" s="129">
        <v>35806</v>
      </c>
      <c r="K2703" s="201">
        <f t="shared" si="233"/>
        <v>2864480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2"/>
        <v/>
      </c>
    </row>
    <row r="2704" spans="1:27" ht="15.75" hidden="1" customHeight="1">
      <c r="A2704" s="304" t="str">
        <f>IF(B2704&lt;&gt;"",IF(AND(B2704&gt;=_TM1,B2704&lt;=_TM2,OR(TH!L2704="1111",TH!M2704="1111")),TH!D2704,""),"")</f>
        <v/>
      </c>
      <c r="B2704" s="11">
        <f t="shared" si="230"/>
        <v>9</v>
      </c>
      <c r="C2704" s="111">
        <f t="shared" si="231"/>
        <v>42643</v>
      </c>
      <c r="D2704" s="111" t="s">
        <v>1711</v>
      </c>
      <c r="E2704" s="111">
        <v>42643</v>
      </c>
      <c r="F2704" s="140" t="s">
        <v>1611</v>
      </c>
      <c r="G2704" s="310" t="s">
        <v>1637</v>
      </c>
      <c r="H2704" s="113" t="s">
        <v>547</v>
      </c>
      <c r="I2704" s="129">
        <v>75</v>
      </c>
      <c r="J2704" s="129">
        <v>38019</v>
      </c>
      <c r="K2704" s="201">
        <f t="shared" si="233"/>
        <v>2851425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2"/>
        <v/>
      </c>
    </row>
    <row r="2705" spans="1:27" ht="15.75" hidden="1" customHeight="1">
      <c r="A2705" s="304" t="str">
        <f>IF(B2705&lt;&gt;"",IF(AND(B2705&gt;=_TM1,B2705&lt;=_TM2,OR(TH!L2705="1111",TH!M2705="1111")),TH!D2705,""),"")</f>
        <v/>
      </c>
      <c r="B2705" s="11">
        <f t="shared" si="230"/>
        <v>9</v>
      </c>
      <c r="C2705" s="111">
        <f t="shared" si="231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50</v>
      </c>
      <c r="J2705" s="129">
        <v>38130</v>
      </c>
      <c r="K2705" s="201">
        <f t="shared" si="233"/>
        <v>1906500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2"/>
        <v/>
      </c>
    </row>
    <row r="2706" spans="1:27" ht="15.75" hidden="1" customHeight="1">
      <c r="A2706" s="304" t="str">
        <f>IF(B2706&lt;&gt;"",IF(AND(B2706&gt;=_TM1,B2706&lt;=_TM2,OR(TH!L2706="1111",TH!M2706="1111")),TH!D2706,""),"")</f>
        <v/>
      </c>
      <c r="B2706" s="11">
        <f t="shared" si="230"/>
        <v>9</v>
      </c>
      <c r="C2706" s="111">
        <f t="shared" si="231"/>
        <v>42643</v>
      </c>
      <c r="D2706" s="111" t="s">
        <v>1711</v>
      </c>
      <c r="E2706" s="111">
        <v>42643</v>
      </c>
      <c r="F2706" s="140" t="s">
        <v>360</v>
      </c>
      <c r="G2706" s="310" t="s">
        <v>1637</v>
      </c>
      <c r="H2706" s="113" t="s">
        <v>547</v>
      </c>
      <c r="I2706" s="129">
        <v>24</v>
      </c>
      <c r="J2706" s="129">
        <v>38139</v>
      </c>
      <c r="K2706" s="201">
        <f t="shared" si="233"/>
        <v>915336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2"/>
        <v/>
      </c>
    </row>
    <row r="2707" spans="1:27" ht="15.75" hidden="1" customHeight="1">
      <c r="A2707" s="304" t="str">
        <f>IF(B2707&lt;&gt;"",IF(AND(B2707&gt;=_TM1,B2707&lt;=_TM2,OR(TH!L2707="1111",TH!M2707="1111")),TH!D2707,""),"")</f>
        <v/>
      </c>
      <c r="B2707" s="11">
        <f t="shared" si="230"/>
        <v>9</v>
      </c>
      <c r="C2707" s="111">
        <f t="shared" si="231"/>
        <v>42643</v>
      </c>
      <c r="D2707" s="111" t="s">
        <v>1711</v>
      </c>
      <c r="E2707" s="111">
        <v>42643</v>
      </c>
      <c r="F2707" s="140" t="s">
        <v>1612</v>
      </c>
      <c r="G2707" s="310" t="s">
        <v>1637</v>
      </c>
      <c r="H2707" s="113" t="s">
        <v>547</v>
      </c>
      <c r="I2707" s="129">
        <v>40</v>
      </c>
      <c r="J2707" s="129">
        <v>38456</v>
      </c>
      <c r="K2707" s="201">
        <f t="shared" si="233"/>
        <v>1538240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2"/>
        <v/>
      </c>
    </row>
    <row r="2708" spans="1:27" ht="15.75" hidden="1" customHeight="1">
      <c r="A2708" s="304" t="str">
        <f>IF(B2708&lt;&gt;"",IF(AND(B2708&gt;=_TM1,B2708&lt;=_TM2,OR(TH!L2708="1111",TH!M2708="1111")),TH!D2708,""),"")</f>
        <v/>
      </c>
      <c r="B2708" s="11">
        <f t="shared" si="230"/>
        <v>9</v>
      </c>
      <c r="C2708" s="111">
        <f t="shared" si="231"/>
        <v>42643</v>
      </c>
      <c r="D2708" s="111" t="s">
        <v>1712</v>
      </c>
      <c r="E2708" s="111">
        <v>42643</v>
      </c>
      <c r="F2708" s="140" t="s">
        <v>740</v>
      </c>
      <c r="G2708" s="310" t="s">
        <v>1637</v>
      </c>
      <c r="H2708" s="113" t="s">
        <v>547</v>
      </c>
      <c r="I2708" s="129">
        <v>7</v>
      </c>
      <c r="J2708" s="129">
        <v>40602</v>
      </c>
      <c r="K2708" s="201">
        <f t="shared" si="233"/>
        <v>284214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2"/>
        <v/>
      </c>
    </row>
    <row r="2709" spans="1:27" ht="15.75" hidden="1" customHeight="1">
      <c r="A2709" s="304" t="str">
        <f>IF(B2709&lt;&gt;"",IF(AND(B2709&gt;=_TM1,B2709&lt;=_TM2,OR(TH!L2709="1111",TH!M2709="1111")),TH!D2709,""),"")</f>
        <v/>
      </c>
      <c r="B2709" s="11">
        <f t="shared" si="230"/>
        <v>9</v>
      </c>
      <c r="C2709" s="111">
        <f t="shared" si="231"/>
        <v>42643</v>
      </c>
      <c r="D2709" s="111" t="s">
        <v>1712</v>
      </c>
      <c r="E2709" s="111">
        <v>42643</v>
      </c>
      <c r="F2709" s="140" t="s">
        <v>1613</v>
      </c>
      <c r="G2709" s="310" t="s">
        <v>1637</v>
      </c>
      <c r="H2709" s="113" t="s">
        <v>547</v>
      </c>
      <c r="I2709" s="129">
        <v>12</v>
      </c>
      <c r="J2709" s="129">
        <v>40780</v>
      </c>
      <c r="K2709" s="201">
        <f t="shared" si="233"/>
        <v>489360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si="232"/>
        <v/>
      </c>
    </row>
    <row r="2710" spans="1:27" ht="15.75" hidden="1" customHeight="1">
      <c r="A2710" s="304" t="str">
        <f>IF(B2710&lt;&gt;"",IF(AND(B2710&gt;=_TM1,B2710&lt;=_TM2,OR(TH!L2710="1111",TH!M2710="1111")),TH!D2710,""),"")</f>
        <v/>
      </c>
      <c r="B2710" s="11">
        <f t="shared" si="230"/>
        <v>9</v>
      </c>
      <c r="C2710" s="111">
        <f t="shared" si="231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6</v>
      </c>
      <c r="J2710" s="129">
        <v>43205</v>
      </c>
      <c r="K2710" s="201">
        <f t="shared" si="233"/>
        <v>259230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ref="AA2710:AA2743" si="234">IF(VLOOKUP(H2710,DS_131,1,0)=H2710,"","x")</f>
        <v/>
      </c>
    </row>
    <row r="2711" spans="1:27" ht="15.75" hidden="1" customHeight="1">
      <c r="A2711" s="304" t="str">
        <f>IF(B2711&lt;&gt;"",IF(AND(B2711&gt;=_TM1,B2711&lt;=_TM2,OR(TH!L2711="1111",TH!M2711="1111")),TH!D2711,""),"")</f>
        <v/>
      </c>
      <c r="B2711" s="11">
        <f t="shared" si="230"/>
        <v>9</v>
      </c>
      <c r="C2711" s="111">
        <f t="shared" si="231"/>
        <v>42643</v>
      </c>
      <c r="D2711" s="111" t="s">
        <v>1712</v>
      </c>
      <c r="E2711" s="111">
        <v>42643</v>
      </c>
      <c r="F2711" s="140" t="s">
        <v>1614</v>
      </c>
      <c r="G2711" s="310" t="s">
        <v>1637</v>
      </c>
      <c r="H2711" s="113" t="s">
        <v>547</v>
      </c>
      <c r="I2711" s="129">
        <v>24</v>
      </c>
      <c r="J2711" s="129">
        <v>43891</v>
      </c>
      <c r="K2711" s="201">
        <f t="shared" si="233"/>
        <v>1053384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4"/>
        <v/>
      </c>
    </row>
    <row r="2712" spans="1:27" ht="15.75" hidden="1" customHeight="1">
      <c r="A2712" s="304" t="str">
        <f>IF(B2712&lt;&gt;"",IF(AND(B2712&gt;=_TM1,B2712&lt;=_TM2,OR(TH!L2712="1111",TH!M2712="1111")),TH!D2712,""),"")</f>
        <v/>
      </c>
      <c r="B2712" s="11">
        <f t="shared" si="230"/>
        <v>9</v>
      </c>
      <c r="C2712" s="111">
        <f t="shared" si="231"/>
        <v>42643</v>
      </c>
      <c r="D2712" s="111" t="s">
        <v>1712</v>
      </c>
      <c r="E2712" s="111">
        <v>42643</v>
      </c>
      <c r="F2712" s="140" t="s">
        <v>358</v>
      </c>
      <c r="G2712" s="310" t="s">
        <v>1637</v>
      </c>
      <c r="H2712" s="113" t="s">
        <v>547</v>
      </c>
      <c r="I2712" s="129">
        <v>92</v>
      </c>
      <c r="J2712" s="129">
        <v>44193</v>
      </c>
      <c r="K2712" s="201">
        <f t="shared" ref="K2712:K2740" si="235">ROUND(I2712*J2712,0)</f>
        <v>4065756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4"/>
        <v/>
      </c>
    </row>
    <row r="2713" spans="1:27" ht="15.75" hidden="1" customHeight="1">
      <c r="A2713" s="304" t="str">
        <f>IF(B2713&lt;&gt;"",IF(AND(B2713&gt;=_TM1,B2713&lt;=_TM2,OR(TH!L2713="1111",TH!M2713="1111")),TH!D2713,""),"")</f>
        <v/>
      </c>
      <c r="B2713" s="11">
        <f t="shared" si="230"/>
        <v>9</v>
      </c>
      <c r="C2713" s="111">
        <f t="shared" si="231"/>
        <v>42643</v>
      </c>
      <c r="D2713" s="111" t="s">
        <v>1712</v>
      </c>
      <c r="E2713" s="111">
        <v>42643</v>
      </c>
      <c r="F2713" s="140" t="s">
        <v>395</v>
      </c>
      <c r="G2713" s="310" t="s">
        <v>1637</v>
      </c>
      <c r="H2713" s="113" t="s">
        <v>547</v>
      </c>
      <c r="I2713" s="129">
        <v>6</v>
      </c>
      <c r="J2713" s="129">
        <v>46360</v>
      </c>
      <c r="K2713" s="201">
        <f t="shared" si="235"/>
        <v>278160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4"/>
        <v/>
      </c>
    </row>
    <row r="2714" spans="1:27" ht="15.75" hidden="1" customHeight="1">
      <c r="A2714" s="304" t="str">
        <f>IF(B2714&lt;&gt;"",IF(AND(B2714&gt;=_TM1,B2714&lt;=_TM2,OR(TH!L2714="1111",TH!M2714="1111")),TH!D2714,""),"")</f>
        <v/>
      </c>
      <c r="B2714" s="11">
        <f t="shared" si="230"/>
        <v>9</v>
      </c>
      <c r="C2714" s="111">
        <f t="shared" si="231"/>
        <v>42643</v>
      </c>
      <c r="D2714" s="111" t="s">
        <v>1712</v>
      </c>
      <c r="E2714" s="111">
        <v>42643</v>
      </c>
      <c r="F2714" s="140" t="s">
        <v>382</v>
      </c>
      <c r="G2714" s="310" t="s">
        <v>1637</v>
      </c>
      <c r="H2714" s="113" t="s">
        <v>547</v>
      </c>
      <c r="I2714" s="129">
        <v>8</v>
      </c>
      <c r="J2714" s="129">
        <v>47320</v>
      </c>
      <c r="K2714" s="201">
        <f t="shared" si="235"/>
        <v>378560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4"/>
        <v/>
      </c>
    </row>
    <row r="2715" spans="1:27" ht="15.75" hidden="1" customHeight="1">
      <c r="A2715" s="304" t="str">
        <f>IF(B2715&lt;&gt;"",IF(AND(B2715&gt;=_TM1,B2715&lt;=_TM2,OR(TH!L2715="1111",TH!M2715="1111")),TH!D2715,""),"")</f>
        <v/>
      </c>
      <c r="B2715" s="11">
        <f t="shared" si="230"/>
        <v>9</v>
      </c>
      <c r="C2715" s="111">
        <f t="shared" si="231"/>
        <v>42643</v>
      </c>
      <c r="D2715" s="111" t="s">
        <v>1712</v>
      </c>
      <c r="E2715" s="111">
        <v>42643</v>
      </c>
      <c r="F2715" s="140" t="s">
        <v>1615</v>
      </c>
      <c r="G2715" s="310" t="s">
        <v>1637</v>
      </c>
      <c r="H2715" s="113" t="s">
        <v>547</v>
      </c>
      <c r="I2715" s="129">
        <v>4</v>
      </c>
      <c r="J2715" s="129">
        <v>47648</v>
      </c>
      <c r="K2715" s="201">
        <f t="shared" si="235"/>
        <v>190592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4"/>
        <v/>
      </c>
    </row>
    <row r="2716" spans="1:27" ht="15.75" hidden="1" customHeight="1">
      <c r="A2716" s="304" t="str">
        <f>IF(B2716&lt;&gt;"",IF(AND(B2716&gt;=_TM1,B2716&lt;=_TM2,OR(TH!L2716="1111",TH!M2716="1111")),TH!D2716,""),"")</f>
        <v/>
      </c>
      <c r="B2716" s="11">
        <f t="shared" ref="B2716:B2779" si="236">IF(C2716&lt;&gt;"",MONTH(C2716),"")</f>
        <v>9</v>
      </c>
      <c r="C2716" s="111">
        <f t="shared" ref="C2716:C2779" si="237">E2716</f>
        <v>42643</v>
      </c>
      <c r="D2716" s="111" t="s">
        <v>1712</v>
      </c>
      <c r="E2716" s="111">
        <v>42643</v>
      </c>
      <c r="F2716" s="140" t="s">
        <v>1616</v>
      </c>
      <c r="G2716" s="310" t="s">
        <v>1637</v>
      </c>
      <c r="H2716" s="113" t="s">
        <v>547</v>
      </c>
      <c r="I2716" s="129">
        <v>24</v>
      </c>
      <c r="J2716" s="129">
        <v>47904</v>
      </c>
      <c r="K2716" s="201">
        <f t="shared" si="235"/>
        <v>1149696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4"/>
        <v/>
      </c>
    </row>
    <row r="2717" spans="1:27" ht="15.75" hidden="1" customHeight="1">
      <c r="A2717" s="304" t="str">
        <f>IF(B2717&lt;&gt;"",IF(AND(B2717&gt;=_TM1,B2717&lt;=_TM2,OR(TH!L2717="1111",TH!M2717="1111")),TH!D2717,""),"")</f>
        <v/>
      </c>
      <c r="B2717" s="11">
        <f t="shared" si="236"/>
        <v>9</v>
      </c>
      <c r="C2717" s="111">
        <f t="shared" si="237"/>
        <v>42643</v>
      </c>
      <c r="D2717" s="111" t="s">
        <v>1712</v>
      </c>
      <c r="E2717" s="111">
        <v>42643</v>
      </c>
      <c r="F2717" s="140" t="s">
        <v>1617</v>
      </c>
      <c r="G2717" s="310" t="s">
        <v>1637</v>
      </c>
      <c r="H2717" s="113" t="s">
        <v>547</v>
      </c>
      <c r="I2717" s="129">
        <v>12</v>
      </c>
      <c r="J2717" s="129">
        <v>49103</v>
      </c>
      <c r="K2717" s="201">
        <f t="shared" si="235"/>
        <v>589236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4"/>
        <v/>
      </c>
    </row>
    <row r="2718" spans="1:27" ht="15.75" hidden="1" customHeight="1">
      <c r="A2718" s="304" t="str">
        <f>IF(B2718&lt;&gt;"",IF(AND(B2718&gt;=_TM1,B2718&lt;=_TM2,OR(TH!L2718="1111",TH!M2718="1111")),TH!D2718,""),"")</f>
        <v/>
      </c>
      <c r="B2718" s="11">
        <f t="shared" si="236"/>
        <v>9</v>
      </c>
      <c r="C2718" s="111">
        <f t="shared" si="237"/>
        <v>42643</v>
      </c>
      <c r="D2718" s="111" t="s">
        <v>1712</v>
      </c>
      <c r="E2718" s="111">
        <v>42643</v>
      </c>
      <c r="F2718" s="140" t="s">
        <v>1618</v>
      </c>
      <c r="G2718" s="310" t="s">
        <v>1637</v>
      </c>
      <c r="H2718" s="113" t="s">
        <v>547</v>
      </c>
      <c r="I2718" s="129">
        <v>50</v>
      </c>
      <c r="J2718" s="129">
        <v>51566</v>
      </c>
      <c r="K2718" s="201">
        <f t="shared" si="235"/>
        <v>2578300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4"/>
        <v/>
      </c>
    </row>
    <row r="2719" spans="1:27" ht="15.75" hidden="1" customHeight="1">
      <c r="A2719" s="304" t="str">
        <f>IF(B2719&lt;&gt;"",IF(AND(B2719&gt;=_TM1,B2719&lt;=_TM2,OR(TH!L2719="1111",TH!M2719="1111")),TH!D2719,""),"")</f>
        <v/>
      </c>
      <c r="B2719" s="11">
        <f t="shared" si="236"/>
        <v>9</v>
      </c>
      <c r="C2719" s="111">
        <f t="shared" si="237"/>
        <v>42643</v>
      </c>
      <c r="D2719" s="111" t="s">
        <v>1712</v>
      </c>
      <c r="E2719" s="111">
        <v>42643</v>
      </c>
      <c r="F2719" s="140" t="s">
        <v>1619</v>
      </c>
      <c r="G2719" s="310" t="s">
        <v>1637</v>
      </c>
      <c r="H2719" s="113" t="s">
        <v>547</v>
      </c>
      <c r="I2719" s="129">
        <v>16</v>
      </c>
      <c r="J2719" s="129">
        <v>52159</v>
      </c>
      <c r="K2719" s="201">
        <f t="shared" si="235"/>
        <v>834544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4"/>
        <v/>
      </c>
    </row>
    <row r="2720" spans="1:27" ht="15.75" hidden="1" customHeight="1">
      <c r="A2720" s="304" t="str">
        <f>IF(B2720&lt;&gt;"",IF(AND(B2720&gt;=_TM1,B2720&lt;=_TM2,OR(TH!L2720="1111",TH!M2720="1111")),TH!D2720,""),"")</f>
        <v/>
      </c>
      <c r="B2720" s="11">
        <f t="shared" si="236"/>
        <v>9</v>
      </c>
      <c r="C2720" s="111">
        <f t="shared" si="237"/>
        <v>42643</v>
      </c>
      <c r="D2720" s="111" t="s">
        <v>1713</v>
      </c>
      <c r="E2720" s="111">
        <v>42643</v>
      </c>
      <c r="F2720" s="140" t="s">
        <v>354</v>
      </c>
      <c r="G2720" s="310" t="s">
        <v>1637</v>
      </c>
      <c r="H2720" s="113" t="s">
        <v>547</v>
      </c>
      <c r="I2720" s="129">
        <v>10</v>
      </c>
      <c r="J2720" s="129">
        <v>53873</v>
      </c>
      <c r="K2720" s="201">
        <f t="shared" si="235"/>
        <v>538730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4"/>
        <v/>
      </c>
    </row>
    <row r="2721" spans="1:27" ht="15.75" hidden="1" customHeight="1">
      <c r="A2721" s="304" t="str">
        <f>IF(B2721&lt;&gt;"",IF(AND(B2721&gt;=_TM1,B2721&lt;=_TM2,OR(TH!L2721="1111",TH!M2721="1111")),TH!D2721,""),"")</f>
        <v/>
      </c>
      <c r="B2721" s="11">
        <f t="shared" si="236"/>
        <v>9</v>
      </c>
      <c r="C2721" s="111">
        <f t="shared" si="237"/>
        <v>42643</v>
      </c>
      <c r="D2721" s="111" t="s">
        <v>1713</v>
      </c>
      <c r="E2721" s="111">
        <v>42643</v>
      </c>
      <c r="F2721" s="140" t="s">
        <v>1620</v>
      </c>
      <c r="G2721" s="310" t="s">
        <v>1637</v>
      </c>
      <c r="H2721" s="113" t="s">
        <v>547</v>
      </c>
      <c r="I2721" s="129">
        <v>20</v>
      </c>
      <c r="J2721" s="129">
        <v>55358</v>
      </c>
      <c r="K2721" s="201">
        <f t="shared" si="235"/>
        <v>1107160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4"/>
        <v/>
      </c>
    </row>
    <row r="2722" spans="1:27" ht="15.75" hidden="1" customHeight="1">
      <c r="A2722" s="304" t="str">
        <f>IF(B2722&lt;&gt;"",IF(AND(B2722&gt;=_TM1,B2722&lt;=_TM2,OR(TH!L2722="1111",TH!M2722="1111")),TH!D2722,""),"")</f>
        <v/>
      </c>
      <c r="B2722" s="11">
        <f t="shared" si="236"/>
        <v>9</v>
      </c>
      <c r="C2722" s="111">
        <f t="shared" si="237"/>
        <v>42643</v>
      </c>
      <c r="D2722" s="111" t="s">
        <v>1713</v>
      </c>
      <c r="E2722" s="111">
        <v>42643</v>
      </c>
      <c r="F2722" s="140" t="s">
        <v>359</v>
      </c>
      <c r="G2722" s="310" t="s">
        <v>1637</v>
      </c>
      <c r="H2722" s="113" t="s">
        <v>547</v>
      </c>
      <c r="I2722" s="129">
        <v>24</v>
      </c>
      <c r="J2722" s="129">
        <v>56030</v>
      </c>
      <c r="K2722" s="201">
        <f t="shared" si="235"/>
        <v>1344720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4"/>
        <v/>
      </c>
    </row>
    <row r="2723" spans="1:27" ht="15.75" hidden="1" customHeight="1">
      <c r="A2723" s="304" t="str">
        <f>IF(B2723&lt;&gt;"",IF(AND(B2723&gt;=_TM1,B2723&lt;=_TM2,OR(TH!L2723="1111",TH!M2723="1111")),TH!D2723,""),"")</f>
        <v/>
      </c>
      <c r="B2723" s="11">
        <f t="shared" si="236"/>
        <v>9</v>
      </c>
      <c r="C2723" s="111">
        <f t="shared" si="237"/>
        <v>42643</v>
      </c>
      <c r="D2723" s="111" t="s">
        <v>1713</v>
      </c>
      <c r="E2723" s="111">
        <v>42643</v>
      </c>
      <c r="F2723" s="140" t="s">
        <v>1621</v>
      </c>
      <c r="G2723" s="310" t="s">
        <v>1637</v>
      </c>
      <c r="H2723" s="113" t="s">
        <v>547</v>
      </c>
      <c r="I2723" s="129">
        <v>6</v>
      </c>
      <c r="J2723" s="129">
        <v>56391</v>
      </c>
      <c r="K2723" s="201">
        <f t="shared" si="235"/>
        <v>338346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4"/>
        <v/>
      </c>
    </row>
    <row r="2724" spans="1:27" ht="15.75" hidden="1" customHeight="1">
      <c r="A2724" s="304" t="str">
        <f>IF(B2724&lt;&gt;"",IF(AND(B2724&gt;=_TM1,B2724&lt;=_TM2,OR(TH!L2724="1111",TH!M2724="1111")),TH!D2724,""),"")</f>
        <v/>
      </c>
      <c r="B2724" s="11">
        <f t="shared" si="236"/>
        <v>9</v>
      </c>
      <c r="C2724" s="111">
        <f t="shared" si="237"/>
        <v>42643</v>
      </c>
      <c r="D2724" s="111" t="s">
        <v>1713</v>
      </c>
      <c r="E2724" s="111">
        <v>42643</v>
      </c>
      <c r="F2724" s="140" t="s">
        <v>1622</v>
      </c>
      <c r="G2724" s="310" t="s">
        <v>1637</v>
      </c>
      <c r="H2724" s="113" t="s">
        <v>547</v>
      </c>
      <c r="I2724" s="129">
        <v>6</v>
      </c>
      <c r="J2724" s="129">
        <v>56794</v>
      </c>
      <c r="K2724" s="201">
        <f t="shared" si="235"/>
        <v>340764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4"/>
        <v/>
      </c>
    </row>
    <row r="2725" spans="1:27" ht="15.75" hidden="1" customHeight="1">
      <c r="A2725" s="304" t="str">
        <f>IF(B2725&lt;&gt;"",IF(AND(B2725&gt;=_TM1,B2725&lt;=_TM2,OR(TH!L2725="1111",TH!M2725="1111")),TH!D2725,""),"")</f>
        <v/>
      </c>
      <c r="B2725" s="11">
        <f t="shared" si="236"/>
        <v>9</v>
      </c>
      <c r="C2725" s="111">
        <f t="shared" si="237"/>
        <v>42643</v>
      </c>
      <c r="D2725" s="111" t="s">
        <v>1713</v>
      </c>
      <c r="E2725" s="111">
        <v>42643</v>
      </c>
      <c r="F2725" s="140" t="s">
        <v>1623</v>
      </c>
      <c r="G2725" s="310" t="s">
        <v>1637</v>
      </c>
      <c r="H2725" s="113" t="s">
        <v>547</v>
      </c>
      <c r="I2725" s="129">
        <v>20</v>
      </c>
      <c r="J2725" s="129">
        <v>63032</v>
      </c>
      <c r="K2725" s="201">
        <f t="shared" si="235"/>
        <v>1260640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4"/>
        <v/>
      </c>
    </row>
    <row r="2726" spans="1:27" ht="15.75" hidden="1" customHeight="1">
      <c r="A2726" s="304" t="str">
        <f>IF(B2726&lt;&gt;"",IF(AND(B2726&gt;=_TM1,B2726&lt;=_TM2,OR(TH!L2726="1111",TH!M2726="1111")),TH!D2726,""),"")</f>
        <v/>
      </c>
      <c r="B2726" s="11">
        <f t="shared" si="236"/>
        <v>9</v>
      </c>
      <c r="C2726" s="111">
        <f t="shared" si="237"/>
        <v>42643</v>
      </c>
      <c r="D2726" s="111" t="s">
        <v>1713</v>
      </c>
      <c r="E2726" s="111">
        <v>42643</v>
      </c>
      <c r="F2726" s="140" t="s">
        <v>1624</v>
      </c>
      <c r="G2726" s="310" t="s">
        <v>1637</v>
      </c>
      <c r="H2726" s="113" t="s">
        <v>547</v>
      </c>
      <c r="I2726" s="129">
        <v>58</v>
      </c>
      <c r="J2726" s="129">
        <v>63122</v>
      </c>
      <c r="K2726" s="201">
        <f t="shared" si="235"/>
        <v>3661076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4"/>
        <v/>
      </c>
    </row>
    <row r="2727" spans="1:27" ht="15.75" hidden="1" customHeight="1">
      <c r="A2727" s="304" t="str">
        <f>IF(B2727&lt;&gt;"",IF(AND(B2727&gt;=_TM1,B2727&lt;=_TM2,OR(TH!L2727="1111",TH!M2727="1111")),TH!D2727,""),"")</f>
        <v/>
      </c>
      <c r="B2727" s="11">
        <f t="shared" si="236"/>
        <v>9</v>
      </c>
      <c r="C2727" s="111">
        <f t="shared" si="237"/>
        <v>42643</v>
      </c>
      <c r="D2727" s="111" t="s">
        <v>1713</v>
      </c>
      <c r="E2727" s="111">
        <v>42643</v>
      </c>
      <c r="F2727" s="140" t="s">
        <v>1625</v>
      </c>
      <c r="G2727" s="310" t="s">
        <v>1637</v>
      </c>
      <c r="H2727" s="113" t="s">
        <v>547</v>
      </c>
      <c r="I2727" s="129">
        <v>23</v>
      </c>
      <c r="J2727" s="129">
        <v>64512</v>
      </c>
      <c r="K2727" s="201">
        <f t="shared" si="235"/>
        <v>1483776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4"/>
        <v/>
      </c>
    </row>
    <row r="2728" spans="1:27" ht="15.75" hidden="1" customHeight="1">
      <c r="A2728" s="304" t="str">
        <f>IF(B2728&lt;&gt;"",IF(AND(B2728&gt;=_TM1,B2728&lt;=_TM2,OR(TH!L2728="1111",TH!M2728="1111")),TH!D2728,""),"")</f>
        <v/>
      </c>
      <c r="B2728" s="11">
        <f t="shared" si="236"/>
        <v>9</v>
      </c>
      <c r="C2728" s="111">
        <f t="shared" si="237"/>
        <v>42643</v>
      </c>
      <c r="D2728" s="111" t="s">
        <v>1713</v>
      </c>
      <c r="E2728" s="111">
        <v>42643</v>
      </c>
      <c r="F2728" s="140" t="s">
        <v>1626</v>
      </c>
      <c r="G2728" s="310" t="s">
        <v>1637</v>
      </c>
      <c r="H2728" s="113" t="s">
        <v>547</v>
      </c>
      <c r="I2728" s="129">
        <v>20</v>
      </c>
      <c r="J2728" s="129">
        <v>68271</v>
      </c>
      <c r="K2728" s="201">
        <f t="shared" si="235"/>
        <v>1365420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4"/>
        <v/>
      </c>
    </row>
    <row r="2729" spans="1:27" ht="15.75" hidden="1" customHeight="1">
      <c r="A2729" s="304" t="str">
        <f>IF(B2729&lt;&gt;"",IF(AND(B2729&gt;=_TM1,B2729&lt;=_TM2,OR(TH!L2729="1111",TH!M2729="1111")),TH!D2729,""),"")</f>
        <v/>
      </c>
      <c r="B2729" s="11">
        <f t="shared" si="236"/>
        <v>9</v>
      </c>
      <c r="C2729" s="111">
        <f t="shared" si="237"/>
        <v>42643</v>
      </c>
      <c r="D2729" s="111" t="s">
        <v>1713</v>
      </c>
      <c r="E2729" s="111">
        <v>42643</v>
      </c>
      <c r="F2729" s="140" t="s">
        <v>1627</v>
      </c>
      <c r="G2729" s="310" t="s">
        <v>1637</v>
      </c>
      <c r="H2729" s="113" t="s">
        <v>547</v>
      </c>
      <c r="I2729" s="129">
        <v>4</v>
      </c>
      <c r="J2729" s="129">
        <v>70391</v>
      </c>
      <c r="K2729" s="201">
        <f t="shared" si="235"/>
        <v>281564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4"/>
        <v/>
      </c>
    </row>
    <row r="2730" spans="1:27" ht="15.75" hidden="1" customHeight="1">
      <c r="A2730" s="304" t="str">
        <f>IF(B2730&lt;&gt;"",IF(AND(B2730&gt;=_TM1,B2730&lt;=_TM2,OR(TH!L2730="1111",TH!M2730="1111")),TH!D2730,""),"")</f>
        <v/>
      </c>
      <c r="B2730" s="11">
        <f t="shared" si="236"/>
        <v>9</v>
      </c>
      <c r="C2730" s="111">
        <f t="shared" si="237"/>
        <v>42643</v>
      </c>
      <c r="D2730" s="111" t="s">
        <v>1713</v>
      </c>
      <c r="E2730" s="111">
        <v>42643</v>
      </c>
      <c r="F2730" s="140" t="s">
        <v>1628</v>
      </c>
      <c r="G2730" s="310" t="s">
        <v>1637</v>
      </c>
      <c r="H2730" s="113" t="s">
        <v>547</v>
      </c>
      <c r="I2730" s="129">
        <v>6</v>
      </c>
      <c r="J2730" s="129">
        <v>72126</v>
      </c>
      <c r="K2730" s="201">
        <f t="shared" si="235"/>
        <v>432756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4"/>
        <v/>
      </c>
    </row>
    <row r="2731" spans="1:27" ht="15.75" hidden="1" customHeight="1">
      <c r="A2731" s="304" t="str">
        <f>IF(B2731&lt;&gt;"",IF(AND(B2731&gt;=_TM1,B2731&lt;=_TM2,OR(TH!L2731="1111",TH!M2731="1111")),TH!D2731,""),"")</f>
        <v/>
      </c>
      <c r="B2731" s="11">
        <f t="shared" si="236"/>
        <v>9</v>
      </c>
      <c r="C2731" s="111">
        <f t="shared" si="237"/>
        <v>42643</v>
      </c>
      <c r="D2731" s="111" t="s">
        <v>1713</v>
      </c>
      <c r="E2731" s="111">
        <v>42643</v>
      </c>
      <c r="F2731" s="140" t="s">
        <v>1629</v>
      </c>
      <c r="G2731" s="310" t="s">
        <v>1637</v>
      </c>
      <c r="H2731" s="113" t="s">
        <v>547</v>
      </c>
      <c r="I2731" s="129">
        <v>20</v>
      </c>
      <c r="J2731" s="129">
        <v>72558</v>
      </c>
      <c r="K2731" s="201">
        <f t="shared" si="235"/>
        <v>1451160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4"/>
        <v/>
      </c>
    </row>
    <row r="2732" spans="1:27" ht="15.75" hidden="1" customHeight="1">
      <c r="A2732" s="304" t="str">
        <f>IF(B2732&lt;&gt;"",IF(AND(B2732&gt;=_TM1,B2732&lt;=_TM2,OR(TH!L2732="1111",TH!M2732="1111")),TH!D2732,""),"")</f>
        <v/>
      </c>
      <c r="B2732" s="11">
        <f t="shared" si="236"/>
        <v>9</v>
      </c>
      <c r="C2732" s="111">
        <f t="shared" si="237"/>
        <v>42643</v>
      </c>
      <c r="D2732" s="111" t="s">
        <v>1714</v>
      </c>
      <c r="E2732" s="111">
        <v>42643</v>
      </c>
      <c r="F2732" s="140" t="s">
        <v>1630</v>
      </c>
      <c r="G2732" s="310" t="s">
        <v>1637</v>
      </c>
      <c r="H2732" s="113" t="s">
        <v>547</v>
      </c>
      <c r="I2732" s="129">
        <v>6</v>
      </c>
      <c r="J2732" s="129">
        <v>74714</v>
      </c>
      <c r="K2732" s="201">
        <f t="shared" si="235"/>
        <v>448284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4"/>
        <v/>
      </c>
    </row>
    <row r="2733" spans="1:27" ht="15.75" hidden="1" customHeight="1">
      <c r="A2733" s="304" t="str">
        <f>IF(B2733&lt;&gt;"",IF(AND(B2733&gt;=_TM1,B2733&lt;=_TM2,OR(TH!L2733="1111",TH!M2733="1111")),TH!D2733,""),"")</f>
        <v/>
      </c>
      <c r="B2733" s="11">
        <f t="shared" si="236"/>
        <v>9</v>
      </c>
      <c r="C2733" s="111">
        <f t="shared" si="237"/>
        <v>42643</v>
      </c>
      <c r="D2733" s="111" t="s">
        <v>1714</v>
      </c>
      <c r="E2733" s="111">
        <v>42643</v>
      </c>
      <c r="F2733" s="140" t="s">
        <v>1631</v>
      </c>
      <c r="G2733" s="310" t="s">
        <v>1637</v>
      </c>
      <c r="H2733" s="113" t="s">
        <v>547</v>
      </c>
      <c r="I2733" s="129">
        <v>6</v>
      </c>
      <c r="J2733" s="129">
        <v>75387</v>
      </c>
      <c r="K2733" s="201">
        <f t="shared" si="235"/>
        <v>452322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4"/>
        <v/>
      </c>
    </row>
    <row r="2734" spans="1:27" ht="15.75" hidden="1" customHeight="1">
      <c r="A2734" s="304" t="str">
        <f>IF(B2734&lt;&gt;"",IF(AND(B2734&gt;=_TM1,B2734&lt;=_TM2,OR(TH!L2734="1111",TH!M2734="1111")),TH!D2734,""),"")</f>
        <v/>
      </c>
      <c r="B2734" s="11">
        <f t="shared" si="236"/>
        <v>9</v>
      </c>
      <c r="C2734" s="111">
        <f t="shared" si="237"/>
        <v>42643</v>
      </c>
      <c r="D2734" s="111" t="s">
        <v>1714</v>
      </c>
      <c r="E2734" s="111">
        <v>42643</v>
      </c>
      <c r="F2734" s="140" t="s">
        <v>1632</v>
      </c>
      <c r="G2734" s="310" t="s">
        <v>1637</v>
      </c>
      <c r="H2734" s="113" t="s">
        <v>547</v>
      </c>
      <c r="I2734" s="129">
        <v>4</v>
      </c>
      <c r="J2734" s="129">
        <v>92911</v>
      </c>
      <c r="K2734" s="201">
        <f t="shared" si="235"/>
        <v>371644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4"/>
        <v/>
      </c>
    </row>
    <row r="2735" spans="1:27" ht="15.75" hidden="1" customHeight="1">
      <c r="A2735" s="304" t="str">
        <f>IF(B2735&lt;&gt;"",IF(AND(B2735&gt;=_TM1,B2735&lt;=_TM2,OR(TH!L2735="1111",TH!M2735="1111")),TH!D2735,""),"")</f>
        <v/>
      </c>
      <c r="B2735" s="11">
        <f t="shared" si="236"/>
        <v>9</v>
      </c>
      <c r="C2735" s="111">
        <f t="shared" si="237"/>
        <v>42643</v>
      </c>
      <c r="D2735" s="111" t="s">
        <v>1714</v>
      </c>
      <c r="E2735" s="111">
        <v>42643</v>
      </c>
      <c r="F2735" s="140" t="s">
        <v>1633</v>
      </c>
      <c r="G2735" s="310" t="s">
        <v>1637</v>
      </c>
      <c r="H2735" s="113" t="s">
        <v>547</v>
      </c>
      <c r="I2735" s="129">
        <v>7</v>
      </c>
      <c r="J2735" s="129">
        <v>93260</v>
      </c>
      <c r="K2735" s="201">
        <f t="shared" si="235"/>
        <v>652820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4"/>
        <v/>
      </c>
    </row>
    <row r="2736" spans="1:27" ht="15.75" hidden="1" customHeight="1">
      <c r="A2736" s="304" t="str">
        <f>IF(B2736&lt;&gt;"",IF(AND(B2736&gt;=_TM1,B2736&lt;=_TM2,OR(TH!L2736="1111",TH!M2736="1111")),TH!D2736,""),"")</f>
        <v/>
      </c>
      <c r="B2736" s="11">
        <f t="shared" si="236"/>
        <v>9</v>
      </c>
      <c r="C2736" s="111">
        <f t="shared" si="237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12</v>
      </c>
      <c r="J2736" s="129">
        <v>97612</v>
      </c>
      <c r="K2736" s="201">
        <f t="shared" si="235"/>
        <v>1171344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4"/>
        <v/>
      </c>
    </row>
    <row r="2737" spans="1:27" ht="15.75" hidden="1" customHeight="1">
      <c r="A2737" s="304" t="str">
        <f>IF(B2737&lt;&gt;"",IF(AND(B2737&gt;=_TM1,B2737&lt;=_TM2,OR(TH!L2737="1111",TH!M2737="1111")),TH!D2737,""),"")</f>
        <v/>
      </c>
      <c r="B2737" s="11">
        <f t="shared" si="236"/>
        <v>9</v>
      </c>
      <c r="C2737" s="111">
        <f t="shared" si="237"/>
        <v>42643</v>
      </c>
      <c r="D2737" s="111" t="s">
        <v>1714</v>
      </c>
      <c r="E2737" s="111">
        <v>42643</v>
      </c>
      <c r="F2737" s="140" t="s">
        <v>1634</v>
      </c>
      <c r="G2737" s="310" t="s">
        <v>1637</v>
      </c>
      <c r="H2737" s="113" t="s">
        <v>547</v>
      </c>
      <c r="I2737" s="129">
        <v>36</v>
      </c>
      <c r="J2737" s="129">
        <v>99212</v>
      </c>
      <c r="K2737" s="201">
        <f t="shared" si="235"/>
        <v>3571632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4"/>
        <v/>
      </c>
    </row>
    <row r="2738" spans="1:27" ht="15.75" hidden="1" customHeight="1">
      <c r="A2738" s="304" t="str">
        <f>IF(B2738&lt;&gt;"",IF(AND(B2738&gt;=_TM1,B2738&lt;=_TM2,OR(TH!L2738="1111",TH!M2738="1111")),TH!D2738,""),"")</f>
        <v/>
      </c>
      <c r="B2738" s="11">
        <f t="shared" si="236"/>
        <v>9</v>
      </c>
      <c r="C2738" s="111">
        <f t="shared" si="237"/>
        <v>42643</v>
      </c>
      <c r="D2738" s="111" t="s">
        <v>1714</v>
      </c>
      <c r="E2738" s="111">
        <v>42643</v>
      </c>
      <c r="F2738" s="140" t="s">
        <v>373</v>
      </c>
      <c r="G2738" s="310" t="s">
        <v>1637</v>
      </c>
      <c r="H2738" s="113" t="s">
        <v>547</v>
      </c>
      <c r="I2738" s="129">
        <v>25</v>
      </c>
      <c r="J2738" s="129">
        <v>100330</v>
      </c>
      <c r="K2738" s="201">
        <f t="shared" si="235"/>
        <v>2508250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4"/>
        <v/>
      </c>
    </row>
    <row r="2739" spans="1:27" ht="15.75" hidden="1" customHeight="1">
      <c r="A2739" s="304" t="str">
        <f>IF(B2739&lt;&gt;"",IF(AND(B2739&gt;=_TM1,B2739&lt;=_TM2,OR(TH!L2739="1111",TH!M2739="1111")),TH!D2739,""),"")</f>
        <v/>
      </c>
      <c r="B2739" s="11">
        <f t="shared" si="236"/>
        <v>9</v>
      </c>
      <c r="C2739" s="111">
        <f t="shared" si="237"/>
        <v>42643</v>
      </c>
      <c r="D2739" s="111" t="s">
        <v>1714</v>
      </c>
      <c r="E2739" s="111">
        <v>42643</v>
      </c>
      <c r="F2739" s="140" t="s">
        <v>1616</v>
      </c>
      <c r="G2739" s="310" t="s">
        <v>1637</v>
      </c>
      <c r="H2739" s="113" t="s">
        <v>547</v>
      </c>
      <c r="I2739" s="129">
        <v>8</v>
      </c>
      <c r="J2739" s="129">
        <v>102098</v>
      </c>
      <c r="K2739" s="201">
        <f t="shared" si="235"/>
        <v>816784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4"/>
        <v/>
      </c>
    </row>
    <row r="2740" spans="1:27" ht="15.75" hidden="1" customHeight="1">
      <c r="A2740" s="304" t="str">
        <f>IF(B2740&lt;&gt;"",IF(AND(B2740&gt;=_TM1,B2740&lt;=_TM2,OR(TH!L2740="1111",TH!M2740="1111")),TH!D2740,""),"")</f>
        <v/>
      </c>
      <c r="B2740" s="11">
        <f t="shared" si="236"/>
        <v>9</v>
      </c>
      <c r="C2740" s="111">
        <f t="shared" si="237"/>
        <v>42643</v>
      </c>
      <c r="D2740" s="111" t="s">
        <v>1714</v>
      </c>
      <c r="E2740" s="111">
        <v>42643</v>
      </c>
      <c r="F2740" s="140" t="s">
        <v>1635</v>
      </c>
      <c r="G2740" s="310" t="s">
        <v>1637</v>
      </c>
      <c r="H2740" s="113" t="s">
        <v>547</v>
      </c>
      <c r="I2740" s="129">
        <v>8</v>
      </c>
      <c r="J2740" s="129">
        <v>107747</v>
      </c>
      <c r="K2740" s="201">
        <f t="shared" si="235"/>
        <v>861976</v>
      </c>
      <c r="L2740" s="114" t="s">
        <v>238</v>
      </c>
      <c r="M2740" s="114" t="s">
        <v>162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4"/>
        <v/>
      </c>
    </row>
    <row r="2741" spans="1:27" ht="15.75" hidden="1" customHeight="1">
      <c r="A2741" s="304" t="str">
        <f>IF(B2741&lt;&gt;"",IF(AND(B2741&gt;=_TM1,B2741&lt;=_TM2,OR(TH!L2741="1111",TH!M2741="1111")),TH!D2741,""),"")</f>
        <v/>
      </c>
      <c r="B2741" s="11">
        <f t="shared" si="236"/>
        <v>9</v>
      </c>
      <c r="C2741" s="111">
        <f t="shared" si="237"/>
        <v>42643</v>
      </c>
      <c r="D2741" s="111" t="s">
        <v>1714</v>
      </c>
      <c r="E2741" s="111">
        <v>42643</v>
      </c>
      <c r="F2741" s="140" t="s">
        <v>332</v>
      </c>
      <c r="G2741" s="310" t="s">
        <v>1637</v>
      </c>
      <c r="H2741" s="113" t="s">
        <v>547</v>
      </c>
      <c r="I2741" s="129"/>
      <c r="J2741" s="129"/>
      <c r="K2741" s="201">
        <v>8889280</v>
      </c>
      <c r="L2741" s="114" t="s">
        <v>238</v>
      </c>
      <c r="M2741" s="114" t="s">
        <v>278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4"/>
        <v/>
      </c>
    </row>
    <row r="2742" spans="1:27" ht="15.75" hidden="1" customHeight="1">
      <c r="A2742" s="304" t="str">
        <f>IF(B2742&lt;&gt;"",IF(AND(B2742&gt;=_TM1,B2742&lt;=_TM2,OR(TH!L2742="1111",TH!M2742="1111")),TH!D2742,""),"")</f>
        <v/>
      </c>
      <c r="B2742" s="11">
        <f t="shared" si="236"/>
        <v>9</v>
      </c>
      <c r="C2742" s="111">
        <f t="shared" si="237"/>
        <v>42643</v>
      </c>
      <c r="D2742" s="111" t="s">
        <v>1715</v>
      </c>
      <c r="E2742" s="111">
        <v>42643</v>
      </c>
      <c r="F2742" s="140" t="s">
        <v>1591</v>
      </c>
      <c r="G2742" s="310" t="s">
        <v>1636</v>
      </c>
      <c r="H2742" s="113" t="s">
        <v>946</v>
      </c>
      <c r="I2742" s="129">
        <v>38250</v>
      </c>
      <c r="J2742" s="129">
        <v>7300</v>
      </c>
      <c r="K2742" s="201">
        <f>ROUND(I2742*J2742,0)</f>
        <v>279225000</v>
      </c>
      <c r="L2742" s="114" t="s">
        <v>238</v>
      </c>
      <c r="M2742" s="114" t="s">
        <v>162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4"/>
        <v/>
      </c>
    </row>
    <row r="2743" spans="1:27" ht="15.75" hidden="1" customHeight="1">
      <c r="A2743" s="304" t="str">
        <f>IF(B2743&lt;&gt;"",IF(AND(B2743&gt;=_TM1,B2743&lt;=_TM2,OR(TH!L2743="1111",TH!M2743="1111")),TH!D2743,""),"")</f>
        <v/>
      </c>
      <c r="B2743" s="11">
        <f t="shared" si="236"/>
        <v>9</v>
      </c>
      <c r="C2743" s="111">
        <f t="shared" si="237"/>
        <v>42643</v>
      </c>
      <c r="D2743" s="111" t="s">
        <v>1715</v>
      </c>
      <c r="E2743" s="111">
        <v>42643</v>
      </c>
      <c r="F2743" s="140" t="s">
        <v>1729</v>
      </c>
      <c r="G2743" s="310" t="s">
        <v>1636</v>
      </c>
      <c r="H2743" s="113" t="s">
        <v>946</v>
      </c>
      <c r="I2743" s="129"/>
      <c r="J2743" s="129"/>
      <c r="K2743" s="201">
        <v>27922500</v>
      </c>
      <c r="L2743" s="114" t="s">
        <v>238</v>
      </c>
      <c r="M2743" s="114" t="s">
        <v>278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/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/>
      <c r="AA2743" s="198" t="str">
        <f t="shared" si="234"/>
        <v/>
      </c>
    </row>
    <row r="2744" spans="1:27" ht="15.75" hidden="1" customHeight="1">
      <c r="A2744" s="304" t="str">
        <f>IF(B2744&lt;&gt;"",IF(AND(B2744&gt;=_TM1,B2744&lt;=_TM2,OR(TH!L2744="1111",TH!M2744="1111")),TH!D2744,""),"")</f>
        <v/>
      </c>
      <c r="B2744" s="11">
        <f t="shared" si="236"/>
        <v>10</v>
      </c>
      <c r="C2744" s="111">
        <f t="shared" si="237"/>
        <v>42644</v>
      </c>
      <c r="D2744" s="111" t="s">
        <v>2105</v>
      </c>
      <c r="E2744" s="111">
        <v>42644</v>
      </c>
      <c r="F2744" s="112" t="s">
        <v>2004</v>
      </c>
      <c r="G2744" s="310" t="s">
        <v>2016</v>
      </c>
      <c r="H2744" s="113" t="s">
        <v>467</v>
      </c>
      <c r="I2744" s="129"/>
      <c r="J2744" s="129"/>
      <c r="K2744" s="201">
        <f>172727+58164+2972</f>
        <v>233863</v>
      </c>
      <c r="L2744" s="114" t="s">
        <v>81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hidden="1" customHeight="1">
      <c r="A2745" s="304" t="str">
        <f>IF(B2745&lt;&gt;"",IF(AND(B2745&gt;=_TM1,B2745&lt;=_TM2,OR(TH!L2745="1111",TH!M2745="1111")),TH!D2745,""),"")</f>
        <v/>
      </c>
      <c r="B2745" s="11">
        <f t="shared" si="236"/>
        <v>10</v>
      </c>
      <c r="C2745" s="111">
        <f t="shared" si="237"/>
        <v>42644</v>
      </c>
      <c r="D2745" s="111" t="s">
        <v>2105</v>
      </c>
      <c r="E2745" s="111">
        <v>42644</v>
      </c>
      <c r="F2745" s="112" t="s">
        <v>969</v>
      </c>
      <c r="G2745" s="310" t="s">
        <v>2016</v>
      </c>
      <c r="H2745" s="113" t="s">
        <v>467</v>
      </c>
      <c r="I2745" s="132"/>
      <c r="J2745" s="132"/>
      <c r="K2745" s="201">
        <f>17273+5816+297</f>
        <v>23386</v>
      </c>
      <c r="L2745" s="14" t="s">
        <v>9</v>
      </c>
      <c r="M2745" s="114" t="s">
        <v>45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>x</v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>
        <v>4</v>
      </c>
      <c r="AA2745" s="198"/>
    </row>
    <row r="2746" spans="1:27" ht="15.75" hidden="1" customHeight="1">
      <c r="A2746" s="304" t="str">
        <f>IF(B2746&lt;&gt;"",IF(AND(B2746&gt;=_TM1,B2746&lt;=_TM2,OR(TH!L2746="1111",TH!M2746="1111")),TH!D2746,""),"")</f>
        <v/>
      </c>
      <c r="B2746" s="11">
        <f t="shared" si="236"/>
        <v>10</v>
      </c>
      <c r="C2746" s="111">
        <f t="shared" si="237"/>
        <v>42646</v>
      </c>
      <c r="D2746" s="111" t="s">
        <v>704</v>
      </c>
      <c r="E2746" s="265">
        <v>42646</v>
      </c>
      <c r="F2746" s="110" t="s">
        <v>708</v>
      </c>
      <c r="G2746" s="310" t="s">
        <v>705</v>
      </c>
      <c r="H2746" s="4" t="s">
        <v>622</v>
      </c>
      <c r="I2746" s="129"/>
      <c r="J2746" s="129"/>
      <c r="K2746" s="201">
        <v>200624224</v>
      </c>
      <c r="L2746" s="114" t="s">
        <v>24</v>
      </c>
      <c r="M2746" s="14" t="s">
        <v>238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/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hidden="1" customHeight="1">
      <c r="A2747" s="304" t="str">
        <f>IF(B2747&lt;&gt;"",IF(AND(B2747&gt;=_TM1,B2747&lt;=_TM2,OR(TH!L2747="1111",TH!M2747="1111")),TH!D2747,""),"")</f>
        <v/>
      </c>
      <c r="B2747" s="11">
        <f t="shared" si="236"/>
        <v>10</v>
      </c>
      <c r="C2747" s="111">
        <f t="shared" si="237"/>
        <v>42646</v>
      </c>
      <c r="D2747" s="111" t="s">
        <v>274</v>
      </c>
      <c r="E2747" s="265">
        <v>42646</v>
      </c>
      <c r="F2747" s="110" t="s">
        <v>1219</v>
      </c>
      <c r="G2747" s="310" t="s">
        <v>705</v>
      </c>
      <c r="H2747" s="113" t="s">
        <v>706</v>
      </c>
      <c r="I2747" s="129"/>
      <c r="J2747" s="129"/>
      <c r="K2747" s="201">
        <v>200600000</v>
      </c>
      <c r="L2747" s="14" t="s">
        <v>45</v>
      </c>
      <c r="M2747" s="14" t="s">
        <v>24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>x</v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hidden="1" customHeight="1">
      <c r="A2748" s="304" t="str">
        <f>IF(B2748&lt;&gt;"",IF(AND(B2748&gt;=_TM1,B2748&lt;=_TM2,OR(TH!L2748="1111",TH!M2748="1111")),TH!D2748,""),"")</f>
        <v/>
      </c>
      <c r="B2748" s="11">
        <f t="shared" si="236"/>
        <v>10</v>
      </c>
      <c r="C2748" s="111">
        <f t="shared" si="237"/>
        <v>42647</v>
      </c>
      <c r="D2748" s="111" t="s">
        <v>704</v>
      </c>
      <c r="E2748" s="265">
        <v>42647</v>
      </c>
      <c r="F2748" s="110" t="s">
        <v>708</v>
      </c>
      <c r="G2748" s="310" t="s">
        <v>705</v>
      </c>
      <c r="H2748" s="113" t="s">
        <v>499</v>
      </c>
      <c r="I2748" s="129"/>
      <c r="J2748" s="129"/>
      <c r="K2748" s="201">
        <v>11495000</v>
      </c>
      <c r="L2748" s="114" t="s">
        <v>24</v>
      </c>
      <c r="M2748" s="14" t="s">
        <v>238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/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hidden="1" customHeight="1">
      <c r="A2749" s="304" t="str">
        <f>IF(B2749&lt;&gt;"",IF(AND(B2749&gt;=_TM1,B2749&lt;=_TM2,OR(TH!L2749="1111",TH!M2749="1111")),TH!D2749,""),"")</f>
        <v/>
      </c>
      <c r="B2749" s="11">
        <f t="shared" si="236"/>
        <v>10</v>
      </c>
      <c r="C2749" s="111">
        <f t="shared" si="237"/>
        <v>42648</v>
      </c>
      <c r="D2749" s="111" t="s">
        <v>275</v>
      </c>
      <c r="E2749" s="265">
        <v>42648</v>
      </c>
      <c r="F2749" s="110" t="s">
        <v>1219</v>
      </c>
      <c r="G2749" s="310" t="s">
        <v>705</v>
      </c>
      <c r="H2749" s="113" t="s">
        <v>706</v>
      </c>
      <c r="I2749" s="129"/>
      <c r="J2749" s="129"/>
      <c r="K2749" s="201">
        <v>17500000</v>
      </c>
      <c r="L2749" s="14" t="s">
        <v>45</v>
      </c>
      <c r="M2749" s="14" t="s">
        <v>24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/>
    </row>
    <row r="2750" spans="1:27" ht="15.75" hidden="1" customHeight="1">
      <c r="A2750" s="304" t="str">
        <f>IF(B2750&lt;&gt;"",IF(AND(B2750&gt;=_TM1,B2750&lt;=_TM2,OR(TH!L2750="1111",TH!M2750="1111")),TH!D2750,""),"")</f>
        <v/>
      </c>
      <c r="B2750" s="11">
        <f t="shared" si="236"/>
        <v>10</v>
      </c>
      <c r="C2750" s="111">
        <f t="shared" si="237"/>
        <v>42648</v>
      </c>
      <c r="D2750" s="111" t="s">
        <v>2106</v>
      </c>
      <c r="E2750" s="111">
        <v>42648</v>
      </c>
      <c r="F2750" s="112" t="s">
        <v>2019</v>
      </c>
      <c r="G2750" s="310" t="s">
        <v>2022</v>
      </c>
      <c r="H2750" s="113" t="s">
        <v>464</v>
      </c>
      <c r="I2750" s="129"/>
      <c r="J2750" s="129"/>
      <c r="K2750" s="13">
        <f>280473+175211+297838</f>
        <v>753522</v>
      </c>
      <c r="L2750" s="114" t="s">
        <v>239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hidden="1" customHeight="1">
      <c r="A2751" s="304" t="str">
        <f>IF(B2751&lt;&gt;"",IF(AND(B2751&gt;=_TM1,B2751&lt;=_TM2,OR(TH!L2751="1111",TH!M2751="1111")),TH!D2751,""),"")</f>
        <v/>
      </c>
      <c r="B2751" s="11">
        <f t="shared" si="236"/>
        <v>10</v>
      </c>
      <c r="C2751" s="111">
        <f t="shared" si="237"/>
        <v>42648</v>
      </c>
      <c r="D2751" s="111" t="s">
        <v>2106</v>
      </c>
      <c r="E2751" s="111">
        <v>42648</v>
      </c>
      <c r="F2751" s="112" t="s">
        <v>1580</v>
      </c>
      <c r="G2751" s="310" t="s">
        <v>2022</v>
      </c>
      <c r="H2751" s="113" t="s">
        <v>464</v>
      </c>
      <c r="I2751" s="129"/>
      <c r="J2751" s="129"/>
      <c r="K2751" s="13">
        <f>28047+17521+29784</f>
        <v>75352</v>
      </c>
      <c r="L2751" s="14" t="s">
        <v>9</v>
      </c>
      <c r="M2751" s="202" t="s">
        <v>45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>x</v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/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/>
    </row>
    <row r="2752" spans="1:27" ht="15.75" hidden="1" customHeight="1">
      <c r="A2752" s="304" t="str">
        <f>IF(B2752&lt;&gt;"",IF(AND(B2752&gt;=_TM1,B2752&lt;=_TM2,OR(TH!L2752="1111",TH!M2752="1111")),TH!D2752,""),"")</f>
        <v/>
      </c>
      <c r="B2752" s="11">
        <f t="shared" si="236"/>
        <v>10</v>
      </c>
      <c r="C2752" s="111">
        <f t="shared" si="237"/>
        <v>42648</v>
      </c>
      <c r="D2752" s="12" t="s">
        <v>1495</v>
      </c>
      <c r="E2752" s="265">
        <v>42648</v>
      </c>
      <c r="F2752" s="110" t="s">
        <v>1834</v>
      </c>
      <c r="G2752" s="313" t="s">
        <v>2069</v>
      </c>
      <c r="H2752" s="113" t="s">
        <v>316</v>
      </c>
      <c r="I2752" s="129">
        <v>955</v>
      </c>
      <c r="J2752" s="129">
        <v>3400</v>
      </c>
      <c r="K2752" s="201">
        <f t="shared" ref="K2752:K2753" si="238">ROUND(I2752*J2752,0)</f>
        <v>3247000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hidden="1" customHeight="1">
      <c r="A2753" s="304" t="str">
        <f>IF(B2753&lt;&gt;"",IF(AND(B2753&gt;=_TM1,B2753&lt;=_TM2,OR(TH!L2753="1111",TH!M2753="1111")),TH!D2753,""),"")</f>
        <v/>
      </c>
      <c r="B2753" s="11">
        <f t="shared" si="236"/>
        <v>10</v>
      </c>
      <c r="C2753" s="111">
        <f t="shared" si="237"/>
        <v>42648</v>
      </c>
      <c r="D2753" s="12" t="s">
        <v>1495</v>
      </c>
      <c r="E2753" s="265">
        <v>42648</v>
      </c>
      <c r="F2753" s="110" t="s">
        <v>1732</v>
      </c>
      <c r="G2753" s="313" t="s">
        <v>2069</v>
      </c>
      <c r="H2753" s="113" t="s">
        <v>316</v>
      </c>
      <c r="I2753" s="129">
        <v>500</v>
      </c>
      <c r="J2753" s="129">
        <v>10650</v>
      </c>
      <c r="K2753" s="201">
        <f t="shared" si="238"/>
        <v>5325000</v>
      </c>
      <c r="L2753" s="202" t="s">
        <v>726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>x</v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 t="str">
        <f>IF(VLOOKUP(F2753,NXT!$B$12:$B$973,1,0)=F2753,"","x")</f>
        <v/>
      </c>
    </row>
    <row r="2754" spans="1:30" ht="15.75" hidden="1" customHeight="1">
      <c r="A2754" s="304" t="str">
        <f>IF(B2754&lt;&gt;"",IF(AND(B2754&gt;=_TM1,B2754&lt;=_TM2,OR(TH!L2754="1111",TH!M2754="1111")),TH!D2754,""),"")</f>
        <v/>
      </c>
      <c r="B2754" s="11">
        <f t="shared" si="236"/>
        <v>10</v>
      </c>
      <c r="C2754" s="111">
        <f t="shared" si="237"/>
        <v>42648</v>
      </c>
      <c r="D2754" s="12" t="s">
        <v>1495</v>
      </c>
      <c r="E2754" s="265">
        <v>42648</v>
      </c>
      <c r="F2754" s="110" t="s">
        <v>304</v>
      </c>
      <c r="G2754" s="313" t="s">
        <v>2069</v>
      </c>
      <c r="H2754" s="113" t="s">
        <v>316</v>
      </c>
      <c r="I2754" s="129"/>
      <c r="J2754" s="129"/>
      <c r="K2754" s="201">
        <v>857200</v>
      </c>
      <c r="L2754" s="14" t="s">
        <v>9</v>
      </c>
      <c r="M2754" s="202" t="s">
        <v>8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03">
        <v>4</v>
      </c>
      <c r="AA2754" s="198"/>
    </row>
    <row r="2755" spans="1:30" ht="15.75" hidden="1" customHeight="1">
      <c r="A2755" s="304" t="str">
        <f>IF(B2755&lt;&gt;"",IF(AND(B2755&gt;=_TM1,B2755&lt;=_TM2,OR(TH!L2755="1111",TH!M2755="1111")),TH!D2755,""),"")</f>
        <v/>
      </c>
      <c r="B2755" s="314">
        <f t="shared" si="236"/>
        <v>10</v>
      </c>
      <c r="C2755" s="315">
        <f t="shared" si="237"/>
        <v>42648</v>
      </c>
      <c r="D2755" s="315" t="s">
        <v>1443</v>
      </c>
      <c r="E2755" s="315">
        <v>42648</v>
      </c>
      <c r="F2755" s="326" t="s">
        <v>1727</v>
      </c>
      <c r="G2755" s="316" t="s">
        <v>1726</v>
      </c>
      <c r="H2755" s="385" t="s">
        <v>1728</v>
      </c>
      <c r="I2755" s="318">
        <v>955</v>
      </c>
      <c r="J2755" s="318">
        <v>3400</v>
      </c>
      <c r="K2755" s="319">
        <f>ROUND(I2755*J2755,0)</f>
        <v>3247000</v>
      </c>
      <c r="L2755" s="320" t="s">
        <v>238</v>
      </c>
      <c r="M2755" s="320" t="s">
        <v>162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21"/>
      <c r="AA2755" s="198" t="str">
        <f>IF(VLOOKUP(F2755,NXT!$B$12:$B$973,1,0)=F2755,"","x")</f>
        <v/>
      </c>
      <c r="AB2755" s="323"/>
      <c r="AC2755" s="323"/>
      <c r="AD2755" s="323"/>
    </row>
    <row r="2756" spans="1:30" ht="15.75" hidden="1" customHeight="1">
      <c r="A2756" s="304" t="str">
        <f>IF(B2756&lt;&gt;"",IF(AND(B2756&gt;=_TM1,B2756&lt;=_TM2,OR(TH!L2756="1111",TH!M2756="1111")),TH!D2756,""),"")</f>
        <v/>
      </c>
      <c r="B2756" s="11">
        <f t="shared" si="236"/>
        <v>10</v>
      </c>
      <c r="C2756" s="111">
        <f t="shared" si="237"/>
        <v>42648</v>
      </c>
      <c r="D2756" s="111" t="s">
        <v>1443</v>
      </c>
      <c r="E2756" s="111">
        <v>42648</v>
      </c>
      <c r="F2756" s="140" t="s">
        <v>332</v>
      </c>
      <c r="G2756" s="310" t="s">
        <v>1726</v>
      </c>
      <c r="H2756" s="4" t="s">
        <v>1728</v>
      </c>
      <c r="I2756" s="129"/>
      <c r="J2756" s="129"/>
      <c r="K2756" s="201">
        <v>324700</v>
      </c>
      <c r="L2756" s="114" t="s">
        <v>238</v>
      </c>
      <c r="M2756" s="114" t="s">
        <v>278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/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/>
    </row>
    <row r="2757" spans="1:30" ht="15.75" hidden="1" customHeight="1">
      <c r="A2757" s="304" t="str">
        <f>IF(B2757&lt;&gt;"",IF(AND(B2757&gt;=_TM1,B2757&lt;=_TM2,OR(TH!L2757="1111",TH!M2757="1111")),TH!D2757,""),"")</f>
        <v/>
      </c>
      <c r="B2757" s="11">
        <f t="shared" si="236"/>
        <v>10</v>
      </c>
      <c r="C2757" s="111">
        <f t="shared" si="237"/>
        <v>42648</v>
      </c>
      <c r="D2757" s="111" t="s">
        <v>276</v>
      </c>
      <c r="E2757" s="111">
        <v>42648</v>
      </c>
      <c r="F2757" s="112" t="s">
        <v>708</v>
      </c>
      <c r="G2757" s="310" t="s">
        <v>1726</v>
      </c>
      <c r="H2757" s="4" t="s">
        <v>1728</v>
      </c>
      <c r="I2757" s="129"/>
      <c r="J2757" s="129"/>
      <c r="K2757" s="201">
        <v>3571700</v>
      </c>
      <c r="L2757" s="114" t="s">
        <v>45</v>
      </c>
      <c r="M2757" s="114" t="s">
        <v>238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>x</v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IF(VLOOKUP(H2757,DS_131,1,0)=H2757,"","x")</f>
        <v/>
      </c>
    </row>
    <row r="2758" spans="1:30" ht="15.75" hidden="1" customHeight="1">
      <c r="A2758" s="304" t="str">
        <f>IF(B2758&lt;&gt;"",IF(AND(B2758&gt;=_TM1,B2758&lt;=_TM2,OR(TH!L2758="1111",TH!M2758="1111")),TH!D2758,""),"")</f>
        <v/>
      </c>
      <c r="B2758" s="11">
        <f t="shared" si="236"/>
        <v>10</v>
      </c>
      <c r="C2758" s="111">
        <f t="shared" si="237"/>
        <v>42649</v>
      </c>
      <c r="D2758" s="111" t="s">
        <v>1444</v>
      </c>
      <c r="E2758" s="111">
        <v>42649</v>
      </c>
      <c r="F2758" s="140" t="s">
        <v>1732</v>
      </c>
      <c r="G2758" s="310" t="s">
        <v>1731</v>
      </c>
      <c r="H2758" s="4" t="s">
        <v>1730</v>
      </c>
      <c r="I2758" s="129">
        <v>500</v>
      </c>
      <c r="J2758" s="129">
        <v>10650</v>
      </c>
      <c r="K2758" s="201">
        <f>ROUND(I2758*J2758,0)</f>
        <v>5325000</v>
      </c>
      <c r="L2758" s="114" t="s">
        <v>238</v>
      </c>
      <c r="M2758" s="114" t="s">
        <v>162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IF(VLOOKUP(F2758,NXT!$B$12:$B$973,1,0)=F2758,"","x")</f>
        <v/>
      </c>
    </row>
    <row r="2759" spans="1:30" ht="15.75" hidden="1" customHeight="1">
      <c r="A2759" s="304" t="str">
        <f>IF(B2759&lt;&gt;"",IF(AND(B2759&gt;=_TM1,B2759&lt;=_TM2,OR(TH!L2759="1111",TH!M2759="1111")),TH!D2759,""),"")</f>
        <v/>
      </c>
      <c r="B2759" s="11">
        <f t="shared" si="236"/>
        <v>10</v>
      </c>
      <c r="C2759" s="111">
        <f t="shared" si="237"/>
        <v>42649</v>
      </c>
      <c r="D2759" s="111" t="s">
        <v>1444</v>
      </c>
      <c r="E2759" s="111">
        <v>42649</v>
      </c>
      <c r="F2759" s="140" t="s">
        <v>332</v>
      </c>
      <c r="G2759" s="310" t="s">
        <v>1731</v>
      </c>
      <c r="H2759" s="4" t="s">
        <v>1730</v>
      </c>
      <c r="I2759" s="129"/>
      <c r="J2759" s="129"/>
      <c r="K2759" s="201">
        <v>532500</v>
      </c>
      <c r="L2759" s="114" t="s">
        <v>238</v>
      </c>
      <c r="M2759" s="114" t="s">
        <v>278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  <c r="AA2759" s="198" t="str">
        <f>IF(VLOOKUP(H2759,DS_131,1,0)=H2759,"","x")</f>
        <v/>
      </c>
    </row>
    <row r="2760" spans="1:30" ht="15.75" hidden="1" customHeight="1">
      <c r="A2760" s="304" t="str">
        <f>IF(B2760&lt;&gt;"",IF(AND(B2760&gt;=_TM1,B2760&lt;=_TM2,OR(TH!L2760="1111",TH!M2760="1111")),TH!D2760,""),"")</f>
        <v/>
      </c>
      <c r="B2760" s="11">
        <f t="shared" si="236"/>
        <v>10</v>
      </c>
      <c r="C2760" s="111">
        <f t="shared" si="237"/>
        <v>42650</v>
      </c>
      <c r="D2760" s="111" t="s">
        <v>711</v>
      </c>
      <c r="E2760" s="265">
        <v>42650</v>
      </c>
      <c r="F2760" s="110" t="s">
        <v>708</v>
      </c>
      <c r="G2760" s="310" t="s">
        <v>2077</v>
      </c>
      <c r="H2760" s="4" t="s">
        <v>1730</v>
      </c>
      <c r="I2760" s="129"/>
      <c r="J2760" s="129"/>
      <c r="K2760" s="201">
        <v>5857500</v>
      </c>
      <c r="L2760" s="14" t="s">
        <v>24</v>
      </c>
      <c r="M2760" s="14" t="s">
        <v>238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/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hidden="1" customHeight="1">
      <c r="A2761" s="304" t="str">
        <f>IF(B2761&lt;&gt;"",IF(AND(B2761&gt;=_TM1,B2761&lt;=_TM2,OR(TH!L2761="1111",TH!M2761="1111")),TH!D2761,""),"")</f>
        <v/>
      </c>
      <c r="B2761" s="11">
        <f t="shared" si="236"/>
        <v>10</v>
      </c>
      <c r="C2761" s="111">
        <f t="shared" si="237"/>
        <v>42650</v>
      </c>
      <c r="D2761" s="111" t="s">
        <v>2108</v>
      </c>
      <c r="E2761" s="265">
        <v>42650</v>
      </c>
      <c r="F2761" s="110" t="s">
        <v>1219</v>
      </c>
      <c r="G2761" s="310" t="s">
        <v>2077</v>
      </c>
      <c r="H2761" s="4" t="s">
        <v>706</v>
      </c>
      <c r="I2761" s="129"/>
      <c r="J2761" s="129"/>
      <c r="K2761" s="201">
        <v>2000000</v>
      </c>
      <c r="L2761" s="14" t="s">
        <v>45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>x</v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/>
    </row>
    <row r="2762" spans="1:30" ht="15.75" hidden="1" customHeight="1">
      <c r="A2762" s="304" t="str">
        <f>IF(B2762&lt;&gt;"",IF(AND(B2762&gt;=_TM1,B2762&lt;=_TM2,OR(TH!L2762="1111",TH!M2762="1111")),TH!D2762,""),"")</f>
        <v/>
      </c>
      <c r="B2762" s="11">
        <f t="shared" si="236"/>
        <v>10</v>
      </c>
      <c r="C2762" s="111">
        <f t="shared" si="237"/>
        <v>42650</v>
      </c>
      <c r="D2762" s="111" t="s">
        <v>711</v>
      </c>
      <c r="E2762" s="265">
        <v>42650</v>
      </c>
      <c r="F2762" s="110" t="s">
        <v>1654</v>
      </c>
      <c r="G2762" s="310" t="s">
        <v>2077</v>
      </c>
      <c r="H2762" s="113"/>
      <c r="I2762" s="129"/>
      <c r="J2762" s="129"/>
      <c r="K2762" s="201">
        <v>40000</v>
      </c>
      <c r="L2762" s="14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>
        <v>4</v>
      </c>
    </row>
    <row r="2763" spans="1:30" ht="15.75" hidden="1" customHeight="1">
      <c r="A2763" s="304" t="str">
        <f>IF(B2763&lt;&gt;"",IF(AND(B2763&gt;=_TM1,B2763&lt;=_TM2,OR(TH!L2763="1111",TH!M2763="1111")),TH!D2763,""),"")</f>
        <v/>
      </c>
      <c r="B2763" s="11">
        <f t="shared" si="236"/>
        <v>10</v>
      </c>
      <c r="C2763" s="111">
        <f t="shared" si="237"/>
        <v>42650</v>
      </c>
      <c r="D2763" s="111" t="s">
        <v>711</v>
      </c>
      <c r="E2763" s="265">
        <v>42650</v>
      </c>
      <c r="F2763" s="110" t="s">
        <v>1655</v>
      </c>
      <c r="G2763" s="310" t="s">
        <v>2077</v>
      </c>
      <c r="H2763" s="113"/>
      <c r="I2763" s="129"/>
      <c r="J2763" s="129"/>
      <c r="K2763" s="201">
        <v>4000</v>
      </c>
      <c r="L2763" s="398" t="s">
        <v>81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/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hidden="1" customHeight="1">
      <c r="A2764" s="304" t="str">
        <f>IF(B2764&lt;&gt;"",IF(AND(B2764&gt;=_TM1,B2764&lt;=_TM2,OR(TH!L2764="1111",TH!M2764="1111")),TH!D2764,""),"")</f>
        <v/>
      </c>
      <c r="B2764" s="11">
        <f t="shared" si="236"/>
        <v>10</v>
      </c>
      <c r="C2764" s="111">
        <f t="shared" si="237"/>
        <v>42650</v>
      </c>
      <c r="D2764" s="111" t="s">
        <v>2108</v>
      </c>
      <c r="E2764" s="265">
        <v>42650</v>
      </c>
      <c r="F2764" s="110" t="s">
        <v>1219</v>
      </c>
      <c r="G2764" s="310" t="s">
        <v>2077</v>
      </c>
      <c r="H2764" s="4" t="s">
        <v>706</v>
      </c>
      <c r="I2764" s="129"/>
      <c r="J2764" s="129"/>
      <c r="K2764" s="201">
        <v>2000000</v>
      </c>
      <c r="L2764" s="14" t="s">
        <v>45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>x</v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/>
    </row>
    <row r="2765" spans="1:30" ht="15.75" hidden="1" customHeight="1">
      <c r="A2765" s="304" t="str">
        <f>IF(B2765&lt;&gt;"",IF(AND(B2765&gt;=_TM1,B2765&lt;=_TM2,OR(TH!L2765="1111",TH!M2765="1111")),TH!D2765,""),"")</f>
        <v/>
      </c>
      <c r="B2765" s="11">
        <f t="shared" si="236"/>
        <v>10</v>
      </c>
      <c r="C2765" s="111">
        <f t="shared" si="237"/>
        <v>42650</v>
      </c>
      <c r="D2765" s="111" t="s">
        <v>711</v>
      </c>
      <c r="E2765" s="265">
        <v>42650</v>
      </c>
      <c r="F2765" s="110" t="s">
        <v>1654</v>
      </c>
      <c r="G2765" s="310" t="s">
        <v>2077</v>
      </c>
      <c r="H2765" s="113"/>
      <c r="I2765" s="129"/>
      <c r="J2765" s="129"/>
      <c r="K2765" s="201">
        <v>40000</v>
      </c>
      <c r="L2765" s="14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>
        <v>4</v>
      </c>
    </row>
    <row r="2766" spans="1:30" ht="15.75" hidden="1" customHeight="1">
      <c r="A2766" s="304" t="str">
        <f>IF(B2766&lt;&gt;"",IF(AND(B2766&gt;=_TM1,B2766&lt;=_TM2,OR(TH!L2766="1111",TH!M2766="1111")),TH!D2766,""),"")</f>
        <v/>
      </c>
      <c r="B2766" s="11">
        <f t="shared" si="236"/>
        <v>10</v>
      </c>
      <c r="C2766" s="111">
        <f t="shared" si="237"/>
        <v>42650</v>
      </c>
      <c r="D2766" s="111" t="s">
        <v>711</v>
      </c>
      <c r="E2766" s="265">
        <v>42650</v>
      </c>
      <c r="F2766" s="110" t="s">
        <v>1655</v>
      </c>
      <c r="G2766" s="310" t="s">
        <v>2077</v>
      </c>
      <c r="H2766" s="113"/>
      <c r="I2766" s="129"/>
      <c r="J2766" s="129"/>
      <c r="K2766" s="201">
        <v>4000</v>
      </c>
      <c r="L2766" s="398" t="s">
        <v>81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/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hidden="1" customHeight="1">
      <c r="A2767" s="304" t="str">
        <f>IF(B2767&lt;&gt;"",IF(AND(B2767&gt;=_TM1,B2767&lt;=_TM2,OR(TH!L2767="1111",TH!M2767="1111")),TH!D2767,""),"")</f>
        <v/>
      </c>
      <c r="B2767" s="11">
        <f t="shared" si="236"/>
        <v>10</v>
      </c>
      <c r="C2767" s="111">
        <f t="shared" si="237"/>
        <v>42650</v>
      </c>
      <c r="D2767" s="111" t="s">
        <v>2108</v>
      </c>
      <c r="E2767" s="265">
        <v>42650</v>
      </c>
      <c r="F2767" s="110" t="s">
        <v>1219</v>
      </c>
      <c r="G2767" s="310" t="s">
        <v>2077</v>
      </c>
      <c r="H2767" s="4" t="s">
        <v>706</v>
      </c>
      <c r="I2767" s="129"/>
      <c r="J2767" s="129"/>
      <c r="K2767" s="201">
        <v>1700000</v>
      </c>
      <c r="L2767" s="14" t="s">
        <v>45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>x</v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/>
    </row>
    <row r="2768" spans="1:30" ht="15.75" hidden="1" customHeight="1">
      <c r="A2768" s="304" t="str">
        <f>IF(B2768&lt;&gt;"",IF(AND(B2768&gt;=_TM1,B2768&lt;=_TM2,OR(TH!L2768="1111",TH!M2768="1111")),TH!D2768,""),"")</f>
        <v/>
      </c>
      <c r="B2768" s="11">
        <f t="shared" si="236"/>
        <v>10</v>
      </c>
      <c r="C2768" s="111">
        <f t="shared" si="237"/>
        <v>42650</v>
      </c>
      <c r="D2768" s="111" t="s">
        <v>711</v>
      </c>
      <c r="E2768" s="265">
        <v>42650</v>
      </c>
      <c r="F2768" s="110" t="s">
        <v>1654</v>
      </c>
      <c r="G2768" s="310" t="s">
        <v>2077</v>
      </c>
      <c r="H2768" s="113"/>
      <c r="I2768" s="129"/>
      <c r="J2768" s="129"/>
      <c r="K2768" s="201">
        <v>34000</v>
      </c>
      <c r="L2768" s="14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>
        <v>4</v>
      </c>
    </row>
    <row r="2769" spans="1:27" ht="15.75" hidden="1" customHeight="1">
      <c r="A2769" s="304" t="str">
        <f>IF(B2769&lt;&gt;"",IF(AND(B2769&gt;=_TM1,B2769&lt;=_TM2,OR(TH!L2769="1111",TH!M2769="1111")),TH!D2769,""),"")</f>
        <v/>
      </c>
      <c r="B2769" s="11">
        <f t="shared" si="236"/>
        <v>10</v>
      </c>
      <c r="C2769" s="111">
        <f t="shared" si="237"/>
        <v>42650</v>
      </c>
      <c r="D2769" s="111" t="s">
        <v>711</v>
      </c>
      <c r="E2769" s="265">
        <v>42650</v>
      </c>
      <c r="F2769" s="110" t="s">
        <v>1655</v>
      </c>
      <c r="G2769" s="310" t="s">
        <v>2077</v>
      </c>
      <c r="H2769" s="113"/>
      <c r="I2769" s="129"/>
      <c r="J2769" s="129"/>
      <c r="K2769" s="201">
        <v>3400</v>
      </c>
      <c r="L2769" s="398" t="s">
        <v>81</v>
      </c>
      <c r="M2769" s="14" t="s">
        <v>24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/>
    </row>
    <row r="2770" spans="1:27" ht="15.75" hidden="1" customHeight="1">
      <c r="A2770" s="304" t="str">
        <f>IF(B2770&lt;&gt;"",IF(AND(B2770&gt;=_TM1,B2770&lt;=_TM2,OR(TH!L2770="1111",TH!M2770="1111")),TH!D2770,""),"")</f>
        <v/>
      </c>
      <c r="B2770" s="11">
        <f t="shared" si="236"/>
        <v>10</v>
      </c>
      <c r="C2770" s="111">
        <f t="shared" si="237"/>
        <v>42650</v>
      </c>
      <c r="D2770" s="12" t="s">
        <v>1496</v>
      </c>
      <c r="E2770" s="265">
        <v>42650</v>
      </c>
      <c r="F2770" s="110" t="s">
        <v>550</v>
      </c>
      <c r="G2770" s="313" t="s">
        <v>2070</v>
      </c>
      <c r="H2770" s="113" t="s">
        <v>316</v>
      </c>
      <c r="I2770" s="129">
        <v>926</v>
      </c>
      <c r="J2770" s="129">
        <v>9648</v>
      </c>
      <c r="K2770" s="201">
        <f t="shared" ref="K2770:K2771" si="239">ROUND(I2770*J2770,0)</f>
        <v>8934048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hidden="1" customHeight="1">
      <c r="A2771" s="304" t="str">
        <f>IF(B2771&lt;&gt;"",IF(AND(B2771&gt;=_TM1,B2771&lt;=_TM2,OR(TH!L2771="1111",TH!M2771="1111")),TH!D2771,""),"")</f>
        <v/>
      </c>
      <c r="B2771" s="11">
        <f t="shared" si="236"/>
        <v>10</v>
      </c>
      <c r="C2771" s="111">
        <f t="shared" si="237"/>
        <v>42650</v>
      </c>
      <c r="D2771" s="12" t="s">
        <v>1496</v>
      </c>
      <c r="E2771" s="265">
        <v>42650</v>
      </c>
      <c r="F2771" s="112" t="s">
        <v>816</v>
      </c>
      <c r="G2771" s="313" t="s">
        <v>2070</v>
      </c>
      <c r="H2771" s="113" t="s">
        <v>316</v>
      </c>
      <c r="I2771" s="129">
        <v>2700</v>
      </c>
      <c r="J2771" s="129">
        <v>12750</v>
      </c>
      <c r="K2771" s="201">
        <f t="shared" si="239"/>
        <v>34425000</v>
      </c>
      <c r="L2771" s="202" t="s">
        <v>726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 t="str">
        <f>IF(VLOOKUP(F2771,NXT!$B$12:$B$973,1,0)=F2771,"","x")</f>
        <v/>
      </c>
    </row>
    <row r="2772" spans="1:27" ht="15.75" hidden="1" customHeight="1">
      <c r="A2772" s="304" t="str">
        <f>IF(B2772&lt;&gt;"",IF(AND(B2772&gt;=_TM1,B2772&lt;=_TM2,OR(TH!L2772="1111",TH!M2772="1111")),TH!D2772,""),"")</f>
        <v/>
      </c>
      <c r="B2772" s="11">
        <f t="shared" si="236"/>
        <v>10</v>
      </c>
      <c r="C2772" s="111">
        <f t="shared" si="237"/>
        <v>42650</v>
      </c>
      <c r="D2772" s="12" t="s">
        <v>1496</v>
      </c>
      <c r="E2772" s="265">
        <v>42650</v>
      </c>
      <c r="F2772" s="110" t="s">
        <v>304</v>
      </c>
      <c r="G2772" s="313" t="s">
        <v>2070</v>
      </c>
      <c r="H2772" s="113" t="s">
        <v>316</v>
      </c>
      <c r="I2772" s="129"/>
      <c r="J2772" s="129"/>
      <c r="K2772" s="201">
        <v>4335905</v>
      </c>
      <c r="L2772" s="14" t="s">
        <v>9</v>
      </c>
      <c r="M2772" s="202" t="s">
        <v>8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>
        <v>4</v>
      </c>
      <c r="AA2772" s="198"/>
    </row>
    <row r="2773" spans="1:27" ht="15.75" hidden="1" customHeight="1">
      <c r="A2773" s="304" t="str">
        <f>IF(B2773&lt;&gt;"",IF(AND(B2773&gt;=_TM1,B2773&lt;=_TM2,OR(TH!L2773="1111",TH!M2773="1111")),TH!D2773,""),"")</f>
        <v/>
      </c>
      <c r="B2773" s="11">
        <f t="shared" si="236"/>
        <v>10</v>
      </c>
      <c r="C2773" s="111">
        <f t="shared" si="237"/>
        <v>42650</v>
      </c>
      <c r="D2773" s="111" t="s">
        <v>1445</v>
      </c>
      <c r="E2773" s="111">
        <v>42650</v>
      </c>
      <c r="F2773" s="140" t="s">
        <v>550</v>
      </c>
      <c r="G2773" s="310" t="s">
        <v>1733</v>
      </c>
      <c r="H2773" s="4" t="s">
        <v>654</v>
      </c>
      <c r="I2773" s="129">
        <v>1400</v>
      </c>
      <c r="J2773" s="129">
        <v>9648</v>
      </c>
      <c r="K2773" s="201">
        <f>ROUND(I2773*J2773,0)</f>
        <v>13507200</v>
      </c>
      <c r="L2773" s="114" t="s">
        <v>238</v>
      </c>
      <c r="M2773" s="114" t="s">
        <v>162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IF(VLOOKUP(F2773,NXT!$B$12:$B$973,1,0)=F2773,"","x")</f>
        <v/>
      </c>
    </row>
    <row r="2774" spans="1:27" ht="15.75" hidden="1" customHeight="1">
      <c r="A2774" s="304" t="str">
        <f>IF(B2774&lt;&gt;"",IF(AND(B2774&gt;=_TM1,B2774&lt;=_TM2,OR(TH!L2774="1111",TH!M2774="1111")),TH!D2774,""),"")</f>
        <v/>
      </c>
      <c r="B2774" s="11">
        <f t="shared" si="236"/>
        <v>10</v>
      </c>
      <c r="C2774" s="111">
        <f t="shared" si="237"/>
        <v>42650</v>
      </c>
      <c r="D2774" s="111" t="s">
        <v>1445</v>
      </c>
      <c r="E2774" s="111">
        <v>42650</v>
      </c>
      <c r="F2774" s="140" t="s">
        <v>332</v>
      </c>
      <c r="G2774" s="310" t="s">
        <v>1733</v>
      </c>
      <c r="H2774" s="4" t="s">
        <v>654</v>
      </c>
      <c r="I2774" s="129"/>
      <c r="J2774" s="129"/>
      <c r="K2774" s="201">
        <v>1350720</v>
      </c>
      <c r="L2774" s="114" t="s">
        <v>238</v>
      </c>
      <c r="M2774" s="114" t="s">
        <v>278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/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  <c r="AA2774" s="198" t="str">
        <f>IF(VLOOKUP(H2774,DS_131,1,0)=H2774,"","x")</f>
        <v/>
      </c>
    </row>
    <row r="2775" spans="1:27" ht="15.75" hidden="1" customHeight="1">
      <c r="A2775" s="304" t="str">
        <f>IF(B2775&lt;&gt;"",IF(AND(B2775&gt;=_TM1,B2775&lt;=_TM2,OR(TH!L2775="1111",TH!M2775="1111")),TH!D2775,""),"")</f>
        <v/>
      </c>
      <c r="B2775" s="11">
        <f t="shared" si="236"/>
        <v>10</v>
      </c>
      <c r="C2775" s="111">
        <f t="shared" si="237"/>
        <v>42654</v>
      </c>
      <c r="D2775" s="111" t="s">
        <v>2107</v>
      </c>
      <c r="E2775" s="265">
        <v>42654</v>
      </c>
      <c r="F2775" s="112" t="s">
        <v>707</v>
      </c>
      <c r="G2775" s="310" t="s">
        <v>705</v>
      </c>
      <c r="H2775" s="113" t="s">
        <v>706</v>
      </c>
      <c r="I2775" s="129"/>
      <c r="J2775" s="129"/>
      <c r="K2775" s="201">
        <v>10100000</v>
      </c>
      <c r="L2775" s="114" t="s">
        <v>24</v>
      </c>
      <c r="M2775" s="14" t="s">
        <v>45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>x</v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hidden="1" customHeight="1">
      <c r="A2776" s="304" t="str">
        <f>IF(B2776&lt;&gt;"",IF(AND(B2776&gt;=_TM1,B2776&lt;=_TM2,OR(TH!L2776="1111",TH!M2776="1111")),TH!D2776,""),"")</f>
        <v/>
      </c>
      <c r="B2776" s="11">
        <f t="shared" si="236"/>
        <v>10</v>
      </c>
      <c r="C2776" s="111">
        <f t="shared" si="237"/>
        <v>42654</v>
      </c>
      <c r="D2776" s="111" t="s">
        <v>711</v>
      </c>
      <c r="E2776" s="265">
        <v>42654</v>
      </c>
      <c r="F2776" s="110" t="s">
        <v>713</v>
      </c>
      <c r="G2776" s="310" t="s">
        <v>705</v>
      </c>
      <c r="H2776" s="113" t="s">
        <v>306</v>
      </c>
      <c r="I2776" s="129"/>
      <c r="J2776" s="129"/>
      <c r="K2776" s="201">
        <v>10071182</v>
      </c>
      <c r="L2776" s="114" t="s">
        <v>8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/>
    </row>
    <row r="2777" spans="1:27" ht="15.75" hidden="1" customHeight="1">
      <c r="A2777" s="304" t="str">
        <f>IF(B2777&lt;&gt;"",IF(AND(B2777&gt;=_TM1,B2777&lt;=_TM2,OR(TH!L2777="1111",TH!M2777="1111")),TH!D2777,""),"")</f>
        <v/>
      </c>
      <c r="B2777" s="11">
        <f t="shared" si="236"/>
        <v>10</v>
      </c>
      <c r="C2777" s="111">
        <f t="shared" si="237"/>
        <v>42654</v>
      </c>
      <c r="D2777" s="111" t="s">
        <v>711</v>
      </c>
      <c r="E2777" s="265">
        <v>42654</v>
      </c>
      <c r="F2777" s="110" t="s">
        <v>761</v>
      </c>
      <c r="G2777" s="310" t="s">
        <v>705</v>
      </c>
      <c r="H2777" s="113"/>
      <c r="I2777" s="129"/>
      <c r="J2777" s="129"/>
      <c r="K2777" s="201">
        <v>20000</v>
      </c>
      <c r="L2777" s="114" t="s">
        <v>81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hidden="1" customHeight="1">
      <c r="A2778" s="304" t="str">
        <f>IF(B2778&lt;&gt;"",IF(AND(B2778&gt;=_TM1,B2778&lt;=_TM2,OR(TH!L2778="1111",TH!M2778="1111")),TH!D2778,""),"")</f>
        <v/>
      </c>
      <c r="B2778" s="11">
        <f t="shared" si="236"/>
        <v>10</v>
      </c>
      <c r="C2778" s="111">
        <f t="shared" si="237"/>
        <v>42654</v>
      </c>
      <c r="D2778" s="111" t="s">
        <v>711</v>
      </c>
      <c r="E2778" s="265">
        <v>42654</v>
      </c>
      <c r="F2778" s="110" t="s">
        <v>967</v>
      </c>
      <c r="G2778" s="310" t="s">
        <v>705</v>
      </c>
      <c r="H2778" s="113"/>
      <c r="I2778" s="129"/>
      <c r="J2778" s="129"/>
      <c r="K2778" s="201">
        <v>2000</v>
      </c>
      <c r="L2778" s="14" t="s">
        <v>9</v>
      </c>
      <c r="M2778" s="14" t="s">
        <v>24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</row>
    <row r="2779" spans="1:27" ht="15.75" hidden="1" customHeight="1">
      <c r="A2779" s="304" t="str">
        <f>IF(B2779&lt;&gt;"",IF(AND(B2779&gt;=_TM1,B2779&lt;=_TM2,OR(TH!L2779="1111",TH!M2779="1111")),TH!D2779,""),"")</f>
        <v/>
      </c>
      <c r="B2779" s="11">
        <f t="shared" si="236"/>
        <v>10</v>
      </c>
      <c r="C2779" s="111">
        <f t="shared" si="237"/>
        <v>42654</v>
      </c>
      <c r="D2779" s="12" t="s">
        <v>1497</v>
      </c>
      <c r="E2779" s="265">
        <v>42654</v>
      </c>
      <c r="F2779" s="110" t="s">
        <v>1792</v>
      </c>
      <c r="G2779" s="313" t="s">
        <v>1791</v>
      </c>
      <c r="H2779" s="113" t="s">
        <v>306</v>
      </c>
      <c r="I2779" s="129">
        <v>99</v>
      </c>
      <c r="J2779" s="129">
        <v>45936</v>
      </c>
      <c r="K2779" s="201">
        <f t="shared" ref="K2779:K2780" si="240">ROUND(I2779*J2779,0)</f>
        <v>4547664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hidden="1" customHeight="1">
      <c r="A2780" s="304" t="str">
        <f>IF(B2780&lt;&gt;"",IF(AND(B2780&gt;=_TM1,B2780&lt;=_TM2,OR(TH!L2780="1111",TH!M2780="1111")),TH!D2780,""),"")</f>
        <v/>
      </c>
      <c r="B2780" s="11">
        <f t="shared" ref="B2780:B2843" si="241">IF(C2780&lt;&gt;"",MONTH(C2780),"")</f>
        <v>10</v>
      </c>
      <c r="C2780" s="111">
        <f t="shared" ref="C2780:C2843" si="242">E2780</f>
        <v>42654</v>
      </c>
      <c r="D2780" s="12" t="s">
        <v>1497</v>
      </c>
      <c r="E2780" s="265">
        <v>42654</v>
      </c>
      <c r="F2780" s="110" t="s">
        <v>1793</v>
      </c>
      <c r="G2780" s="313" t="s">
        <v>1791</v>
      </c>
      <c r="H2780" s="113" t="s">
        <v>306</v>
      </c>
      <c r="I2780" s="129">
        <v>99</v>
      </c>
      <c r="J2780" s="129">
        <v>46444</v>
      </c>
      <c r="K2780" s="201">
        <f t="shared" si="240"/>
        <v>4597956</v>
      </c>
      <c r="L2780" s="202" t="s">
        <v>726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 t="str">
        <f>IF(VLOOKUP(F2780,NXT!$B$12:$B$973,1,0)=F2780,"","x")</f>
        <v/>
      </c>
    </row>
    <row r="2781" spans="1:27" ht="15.75" hidden="1" customHeight="1">
      <c r="A2781" s="304" t="str">
        <f>IF(B2781&lt;&gt;"",IF(AND(B2781&gt;=_TM1,B2781&lt;=_TM2,OR(TH!L2781="1111",TH!M2781="1111")),TH!D2781,""),"")</f>
        <v/>
      </c>
      <c r="B2781" s="11">
        <f t="shared" si="241"/>
        <v>10</v>
      </c>
      <c r="C2781" s="111">
        <f t="shared" si="242"/>
        <v>42654</v>
      </c>
      <c r="D2781" s="12" t="s">
        <v>1497</v>
      </c>
      <c r="E2781" s="265">
        <v>42654</v>
      </c>
      <c r="F2781" s="110" t="s">
        <v>314</v>
      </c>
      <c r="G2781" s="313" t="s">
        <v>1791</v>
      </c>
      <c r="H2781" s="113" t="s">
        <v>306</v>
      </c>
      <c r="I2781" s="129"/>
      <c r="J2781" s="129"/>
      <c r="K2781" s="201">
        <v>914562</v>
      </c>
      <c r="L2781" s="14" t="s">
        <v>9</v>
      </c>
      <c r="M2781" s="202" t="s">
        <v>8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/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>
        <v>4</v>
      </c>
      <c r="AA2781" s="198"/>
    </row>
    <row r="2782" spans="1:27" ht="15.75" hidden="1" customHeight="1">
      <c r="A2782" s="304" t="str">
        <f>IF(B2782&lt;&gt;"",IF(AND(B2782&gt;=_TM1,B2782&lt;=_TM2,OR(TH!L2782="1111",TH!M2782="1111")),TH!D2782,""),"")</f>
        <v/>
      </c>
      <c r="B2782" s="11">
        <f t="shared" si="241"/>
        <v>10</v>
      </c>
      <c r="C2782" s="111">
        <f t="shared" si="242"/>
        <v>42655</v>
      </c>
      <c r="D2782" s="111" t="s">
        <v>2110</v>
      </c>
      <c r="E2782" s="265">
        <v>42655</v>
      </c>
      <c r="F2782" s="112" t="s">
        <v>707</v>
      </c>
      <c r="G2782" s="310" t="s">
        <v>705</v>
      </c>
      <c r="H2782" s="113" t="s">
        <v>706</v>
      </c>
      <c r="I2782" s="129"/>
      <c r="J2782" s="129"/>
      <c r="K2782" s="201">
        <v>4050000</v>
      </c>
      <c r="L2782" s="114" t="s">
        <v>24</v>
      </c>
      <c r="M2782" s="14" t="s">
        <v>45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>x</v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hidden="1" customHeight="1">
      <c r="A2783" s="304" t="str">
        <f>IF(B2783&lt;&gt;"",IF(AND(B2783&gt;=_TM1,B2783&lt;=_TM2,OR(TH!L2783="1111",TH!M2783="1111")),TH!D2783,""),"")</f>
        <v/>
      </c>
      <c r="B2783" s="11">
        <f t="shared" si="241"/>
        <v>10</v>
      </c>
      <c r="C2783" s="111">
        <f t="shared" si="242"/>
        <v>42655</v>
      </c>
      <c r="D2783" s="111" t="s">
        <v>711</v>
      </c>
      <c r="E2783" s="265">
        <v>42655</v>
      </c>
      <c r="F2783" s="110" t="s">
        <v>713</v>
      </c>
      <c r="G2783" s="310" t="s">
        <v>705</v>
      </c>
      <c r="H2783" s="113" t="s">
        <v>306</v>
      </c>
      <c r="I2783" s="129"/>
      <c r="J2783" s="129"/>
      <c r="K2783" s="201">
        <v>4000000</v>
      </c>
      <c r="L2783" s="14" t="s">
        <v>8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/>
    </row>
    <row r="2784" spans="1:27" ht="15.75" hidden="1" customHeight="1">
      <c r="A2784" s="304" t="str">
        <f>IF(B2784&lt;&gt;"",IF(AND(B2784&gt;=_TM1,B2784&lt;=_TM2,OR(TH!L2784="1111",TH!M2784="1111")),TH!D2784,""),"")</f>
        <v/>
      </c>
      <c r="B2784" s="11">
        <f t="shared" si="241"/>
        <v>10</v>
      </c>
      <c r="C2784" s="111">
        <f t="shared" si="242"/>
        <v>42655</v>
      </c>
      <c r="D2784" s="111" t="s">
        <v>711</v>
      </c>
      <c r="E2784" s="265">
        <v>42655</v>
      </c>
      <c r="F2784" s="110" t="s">
        <v>761</v>
      </c>
      <c r="G2784" s="310" t="s">
        <v>705</v>
      </c>
      <c r="H2784" s="4"/>
      <c r="I2784" s="129"/>
      <c r="J2784" s="129"/>
      <c r="K2784" s="201">
        <v>10000</v>
      </c>
      <c r="L2784" s="114" t="s">
        <v>81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hidden="1" customHeight="1">
      <c r="A2785" s="304" t="str">
        <f>IF(B2785&lt;&gt;"",IF(AND(B2785&gt;=_TM1,B2785&lt;=_TM2,OR(TH!L2785="1111",TH!M2785="1111")),TH!D2785,""),"")</f>
        <v/>
      </c>
      <c r="B2785" s="11">
        <f t="shared" si="241"/>
        <v>10</v>
      </c>
      <c r="C2785" s="111">
        <f t="shared" si="242"/>
        <v>42655</v>
      </c>
      <c r="D2785" s="111" t="s">
        <v>711</v>
      </c>
      <c r="E2785" s="265">
        <v>42655</v>
      </c>
      <c r="F2785" s="110" t="s">
        <v>967</v>
      </c>
      <c r="G2785" s="310" t="s">
        <v>705</v>
      </c>
      <c r="H2785" s="4"/>
      <c r="I2785" s="129"/>
      <c r="J2785" s="129"/>
      <c r="K2785" s="201">
        <v>1000</v>
      </c>
      <c r="L2785" s="14" t="s">
        <v>9</v>
      </c>
      <c r="M2785" s="14" t="s">
        <v>24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</row>
    <row r="2786" spans="1:27" ht="15.75" hidden="1" customHeight="1">
      <c r="A2786" s="304" t="str">
        <f>IF(B2786&lt;&gt;"",IF(AND(B2786&gt;=_TM1,B2786&lt;=_TM2,OR(TH!L2786="1111",TH!M2786="1111")),TH!D2786,""),"")</f>
        <v/>
      </c>
      <c r="B2786" s="11">
        <f t="shared" si="241"/>
        <v>10</v>
      </c>
      <c r="C2786" s="111">
        <f t="shared" si="242"/>
        <v>42655</v>
      </c>
      <c r="D2786" s="12" t="s">
        <v>1498</v>
      </c>
      <c r="E2786" s="265">
        <v>42655</v>
      </c>
      <c r="F2786" s="110" t="s">
        <v>1736</v>
      </c>
      <c r="G2786" s="313" t="s">
        <v>2071</v>
      </c>
      <c r="H2786" s="113" t="s">
        <v>316</v>
      </c>
      <c r="I2786" s="129">
        <v>20</v>
      </c>
      <c r="J2786" s="129">
        <v>8265</v>
      </c>
      <c r="K2786" s="201">
        <f t="shared" ref="K2786:K2798" si="243">ROUND(I2786*J2786,0)</f>
        <v>165300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hidden="1" customHeight="1">
      <c r="A2787" s="304" t="str">
        <f>IF(B2787&lt;&gt;"",IF(AND(B2787&gt;=_TM1,B2787&lt;=_TM2,OR(TH!L2787="1111",TH!M2787="1111")),TH!D2787,""),"")</f>
        <v/>
      </c>
      <c r="B2787" s="11">
        <f t="shared" si="241"/>
        <v>10</v>
      </c>
      <c r="C2787" s="111">
        <f t="shared" si="242"/>
        <v>42655</v>
      </c>
      <c r="D2787" s="12" t="s">
        <v>1498</v>
      </c>
      <c r="E2787" s="265">
        <v>42655</v>
      </c>
      <c r="F2787" s="110" t="s">
        <v>1306</v>
      </c>
      <c r="G2787" s="313" t="s">
        <v>2071</v>
      </c>
      <c r="H2787" s="113" t="s">
        <v>316</v>
      </c>
      <c r="I2787" s="129">
        <v>20</v>
      </c>
      <c r="J2787" s="129">
        <v>115858</v>
      </c>
      <c r="K2787" s="201">
        <f t="shared" si="243"/>
        <v>2317160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hidden="1" customHeight="1">
      <c r="A2788" s="304" t="str">
        <f>IF(B2788&lt;&gt;"",IF(AND(B2788&gt;=_TM1,B2788&lt;=_TM2,OR(TH!L2788="1111",TH!M2788="1111")),TH!D2788,""),"")</f>
        <v/>
      </c>
      <c r="B2788" s="11">
        <f t="shared" si="241"/>
        <v>10</v>
      </c>
      <c r="C2788" s="111">
        <f t="shared" si="242"/>
        <v>42655</v>
      </c>
      <c r="D2788" s="12" t="s">
        <v>1498</v>
      </c>
      <c r="E2788" s="265">
        <v>42655</v>
      </c>
      <c r="F2788" s="112" t="s">
        <v>1315</v>
      </c>
      <c r="G2788" s="313" t="s">
        <v>2071</v>
      </c>
      <c r="H2788" s="113" t="s">
        <v>316</v>
      </c>
      <c r="I2788" s="129">
        <v>300</v>
      </c>
      <c r="J2788" s="129">
        <v>29930</v>
      </c>
      <c r="K2788" s="201">
        <f t="shared" si="243"/>
        <v>8979000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hidden="1" customHeight="1">
      <c r="A2789" s="304" t="str">
        <f>IF(B2789&lt;&gt;"",IF(AND(B2789&gt;=_TM1,B2789&lt;=_TM2,OR(TH!L2789="1111",TH!M2789="1111")),TH!D2789,""),"")</f>
        <v/>
      </c>
      <c r="B2789" s="11">
        <f t="shared" si="241"/>
        <v>10</v>
      </c>
      <c r="C2789" s="111">
        <f t="shared" si="242"/>
        <v>42655</v>
      </c>
      <c r="D2789" s="12" t="s">
        <v>1498</v>
      </c>
      <c r="E2789" s="265">
        <v>42655</v>
      </c>
      <c r="F2789" s="110" t="s">
        <v>350</v>
      </c>
      <c r="G2789" s="313" t="s">
        <v>2071</v>
      </c>
      <c r="H2789" s="113" t="s">
        <v>316</v>
      </c>
      <c r="I2789" s="129">
        <v>310</v>
      </c>
      <c r="J2789" s="129">
        <v>8030</v>
      </c>
      <c r="K2789" s="201">
        <f t="shared" si="243"/>
        <v>2489300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hidden="1" customHeight="1">
      <c r="A2790" s="304" t="str">
        <f>IF(B2790&lt;&gt;"",IF(AND(B2790&gt;=_TM1,B2790&lt;=_TM2,OR(TH!L2790="1111",TH!M2790="1111")),TH!D2790,""),"")</f>
        <v/>
      </c>
      <c r="B2790" s="11">
        <f t="shared" si="241"/>
        <v>10</v>
      </c>
      <c r="C2790" s="111">
        <f t="shared" si="242"/>
        <v>42655</v>
      </c>
      <c r="D2790" s="12" t="s">
        <v>1498</v>
      </c>
      <c r="E2790" s="265">
        <v>42655</v>
      </c>
      <c r="F2790" s="110" t="s">
        <v>1744</v>
      </c>
      <c r="G2790" s="313" t="s">
        <v>2071</v>
      </c>
      <c r="H2790" s="113" t="s">
        <v>316</v>
      </c>
      <c r="I2790" s="129">
        <v>80</v>
      </c>
      <c r="J2790" s="129">
        <v>56092</v>
      </c>
      <c r="K2790" s="201">
        <f t="shared" si="243"/>
        <v>4487360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hidden="1" customHeight="1">
      <c r="A2791" s="304" t="str">
        <f>IF(B2791&lt;&gt;"",IF(AND(B2791&gt;=_TM1,B2791&lt;=_TM2,OR(TH!L2791="1111",TH!M2791="1111")),TH!D2791,""),"")</f>
        <v/>
      </c>
      <c r="B2791" s="11">
        <f t="shared" si="241"/>
        <v>10</v>
      </c>
      <c r="C2791" s="111">
        <f t="shared" si="242"/>
        <v>42655</v>
      </c>
      <c r="D2791" s="12" t="s">
        <v>1498</v>
      </c>
      <c r="E2791" s="265">
        <v>42655</v>
      </c>
      <c r="F2791" s="110" t="s">
        <v>1736</v>
      </c>
      <c r="G2791" s="313" t="s">
        <v>2071</v>
      </c>
      <c r="H2791" s="113" t="s">
        <v>316</v>
      </c>
      <c r="I2791" s="129">
        <v>79</v>
      </c>
      <c r="J2791" s="129">
        <v>8265</v>
      </c>
      <c r="K2791" s="201">
        <f t="shared" si="243"/>
        <v>652935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hidden="1" customHeight="1">
      <c r="A2792" s="304" t="str">
        <f>IF(B2792&lt;&gt;"",IF(AND(B2792&gt;=_TM1,B2792&lt;=_TM2,OR(TH!L2792="1111",TH!M2792="1111")),TH!D2792,""),"")</f>
        <v/>
      </c>
      <c r="B2792" s="11">
        <f t="shared" si="241"/>
        <v>10</v>
      </c>
      <c r="C2792" s="111">
        <f t="shared" si="242"/>
        <v>42655</v>
      </c>
      <c r="D2792" s="12" t="s">
        <v>1498</v>
      </c>
      <c r="E2792" s="265">
        <v>42655</v>
      </c>
      <c r="F2792" s="110" t="s">
        <v>1306</v>
      </c>
      <c r="G2792" s="313" t="s">
        <v>2071</v>
      </c>
      <c r="H2792" s="113" t="s">
        <v>316</v>
      </c>
      <c r="I2792" s="129">
        <v>79</v>
      </c>
      <c r="J2792" s="129">
        <v>115858</v>
      </c>
      <c r="K2792" s="201">
        <f t="shared" si="243"/>
        <v>9152782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hidden="1" customHeight="1">
      <c r="A2793" s="304" t="str">
        <f>IF(B2793&lt;&gt;"",IF(AND(B2793&gt;=_TM1,B2793&lt;=_TM2,OR(TH!L2793="1111",TH!M2793="1111")),TH!D2793,""),"")</f>
        <v/>
      </c>
      <c r="B2793" s="11">
        <f t="shared" si="241"/>
        <v>10</v>
      </c>
      <c r="C2793" s="111">
        <f t="shared" si="242"/>
        <v>42655</v>
      </c>
      <c r="D2793" s="12" t="s">
        <v>1498</v>
      </c>
      <c r="E2793" s="265">
        <v>42655</v>
      </c>
      <c r="F2793" s="110" t="s">
        <v>1835</v>
      </c>
      <c r="G2793" s="313" t="s">
        <v>2071</v>
      </c>
      <c r="H2793" s="113" t="s">
        <v>316</v>
      </c>
      <c r="I2793" s="129">
        <v>84</v>
      </c>
      <c r="J2793" s="129">
        <v>16160</v>
      </c>
      <c r="K2793" s="201">
        <f t="shared" si="243"/>
        <v>1357440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hidden="1" customHeight="1">
      <c r="A2794" s="304" t="str">
        <f>IF(B2794&lt;&gt;"",IF(AND(B2794&gt;=_TM1,B2794&lt;=_TM2,OR(TH!L2794="1111",TH!M2794="1111")),TH!D2794,""),"")</f>
        <v/>
      </c>
      <c r="B2794" s="11">
        <f t="shared" si="241"/>
        <v>10</v>
      </c>
      <c r="C2794" s="111">
        <f t="shared" si="242"/>
        <v>42655</v>
      </c>
      <c r="D2794" s="12" t="s">
        <v>1498</v>
      </c>
      <c r="E2794" s="265">
        <v>42655</v>
      </c>
      <c r="F2794" s="112" t="s">
        <v>1046</v>
      </c>
      <c r="G2794" s="313" t="s">
        <v>2071</v>
      </c>
      <c r="H2794" s="113" t="s">
        <v>316</v>
      </c>
      <c r="I2794" s="129">
        <v>1545</v>
      </c>
      <c r="J2794" s="129">
        <v>35000</v>
      </c>
      <c r="K2794" s="201">
        <f t="shared" si="243"/>
        <v>54075000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hidden="1" customHeight="1">
      <c r="A2795" s="304" t="str">
        <f>IF(B2795&lt;&gt;"",IF(AND(B2795&gt;=_TM1,B2795&lt;=_TM2,OR(TH!L2795="1111",TH!M2795="1111")),TH!D2795,""),"")</f>
        <v/>
      </c>
      <c r="B2795" s="11">
        <f t="shared" si="241"/>
        <v>10</v>
      </c>
      <c r="C2795" s="111">
        <f t="shared" si="242"/>
        <v>42655</v>
      </c>
      <c r="D2795" s="12" t="s">
        <v>1498</v>
      </c>
      <c r="E2795" s="265">
        <v>42655</v>
      </c>
      <c r="F2795" s="112" t="s">
        <v>1047</v>
      </c>
      <c r="G2795" s="313" t="s">
        <v>2071</v>
      </c>
      <c r="H2795" s="113" t="s">
        <v>316</v>
      </c>
      <c r="I2795" s="129">
        <v>1515</v>
      </c>
      <c r="J2795" s="129">
        <v>32500</v>
      </c>
      <c r="K2795" s="201">
        <f t="shared" si="243"/>
        <v>49237500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/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hidden="1" customHeight="1">
      <c r="A2796" s="304" t="str">
        <f>IF(B2796&lt;&gt;"",IF(AND(B2796&gt;=_TM1,B2796&lt;=_TM2,OR(TH!L2796="1111",TH!M2796="1111")),TH!D2796,""),"")</f>
        <v/>
      </c>
      <c r="B2796" s="11">
        <f t="shared" si="241"/>
        <v>10</v>
      </c>
      <c r="C2796" s="111">
        <f t="shared" si="242"/>
        <v>42655</v>
      </c>
      <c r="D2796" s="12" t="s">
        <v>1498</v>
      </c>
      <c r="E2796" s="265">
        <v>42655</v>
      </c>
      <c r="F2796" s="140" t="s">
        <v>322</v>
      </c>
      <c r="G2796" s="313" t="s">
        <v>2071</v>
      </c>
      <c r="H2796" s="113" t="s">
        <v>316</v>
      </c>
      <c r="I2796" s="129">
        <v>4400</v>
      </c>
      <c r="J2796" s="129">
        <v>18500</v>
      </c>
      <c r="K2796" s="201">
        <f t="shared" si="243"/>
        <v>81400000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/>
      </c>
      <c r="W2796" s="24" t="str">
        <f>IF(AND(OR(LEFT(TH!L2796,2)="15",LEFT(TH!M2796,2)="15"),TK!$E$7=TH!F2796),"x","")</f>
        <v>x</v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hidden="1" customHeight="1">
      <c r="A2797" s="304" t="str">
        <f>IF(B2797&lt;&gt;"",IF(AND(B2797&gt;=_TM1,B2797&lt;=_TM2,OR(TH!L2797="1111",TH!M2797="1111")),TH!D2797,""),"")</f>
        <v/>
      </c>
      <c r="B2797" s="11">
        <f t="shared" si="241"/>
        <v>10</v>
      </c>
      <c r="C2797" s="111">
        <f t="shared" si="242"/>
        <v>42655</v>
      </c>
      <c r="D2797" s="12" t="s">
        <v>1498</v>
      </c>
      <c r="E2797" s="265">
        <v>42655</v>
      </c>
      <c r="F2797" s="140" t="s">
        <v>321</v>
      </c>
      <c r="G2797" s="313" t="s">
        <v>2071</v>
      </c>
      <c r="H2797" s="113" t="s">
        <v>316</v>
      </c>
      <c r="I2797" s="129">
        <v>4125</v>
      </c>
      <c r="J2797" s="129">
        <v>18500</v>
      </c>
      <c r="K2797" s="201">
        <f t="shared" si="243"/>
        <v>76312500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>x</v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hidden="1" customHeight="1">
      <c r="A2798" s="304" t="str">
        <f>IF(B2798&lt;&gt;"",IF(AND(B2798&gt;=_TM1,B2798&lt;=_TM2,OR(TH!L2798="1111",TH!M2798="1111")),TH!D2798,""),"")</f>
        <v/>
      </c>
      <c r="B2798" s="11">
        <f t="shared" si="241"/>
        <v>10</v>
      </c>
      <c r="C2798" s="111">
        <f t="shared" si="242"/>
        <v>42655</v>
      </c>
      <c r="D2798" s="12" t="s">
        <v>1498</v>
      </c>
      <c r="E2798" s="265">
        <v>42655</v>
      </c>
      <c r="F2798" s="140" t="s">
        <v>1427</v>
      </c>
      <c r="G2798" s="313" t="s">
        <v>2071</v>
      </c>
      <c r="H2798" s="113" t="s">
        <v>316</v>
      </c>
      <c r="I2798" s="129">
        <v>2000</v>
      </c>
      <c r="J2798" s="129">
        <v>7125</v>
      </c>
      <c r="K2798" s="201">
        <f t="shared" si="243"/>
        <v>14250000</v>
      </c>
      <c r="L2798" s="202" t="s">
        <v>726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 t="str">
        <f>IF(VLOOKUP(F2798,NXT!$B$12:$B$973,1,0)=F2798,"","x")</f>
        <v/>
      </c>
    </row>
    <row r="2799" spans="1:27" ht="15.75" hidden="1" customHeight="1">
      <c r="A2799" s="304" t="str">
        <f>IF(B2799&lt;&gt;"",IF(AND(B2799&gt;=_TM1,B2799&lt;=_TM2,OR(TH!L2799="1111",TH!M2799="1111")),TH!D2799,""),"")</f>
        <v/>
      </c>
      <c r="B2799" s="11">
        <f t="shared" si="241"/>
        <v>10</v>
      </c>
      <c r="C2799" s="111">
        <f t="shared" si="242"/>
        <v>42655</v>
      </c>
      <c r="D2799" s="12" t="s">
        <v>1498</v>
      </c>
      <c r="E2799" s="265">
        <v>42655</v>
      </c>
      <c r="F2799" s="110" t="s">
        <v>304</v>
      </c>
      <c r="G2799" s="313" t="s">
        <v>2071</v>
      </c>
      <c r="H2799" s="113" t="s">
        <v>316</v>
      </c>
      <c r="I2799" s="129"/>
      <c r="J2799" s="129"/>
      <c r="K2799" s="201">
        <v>30487628</v>
      </c>
      <c r="L2799" s="14" t="s">
        <v>9</v>
      </c>
      <c r="M2799" s="202" t="s">
        <v>8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>
        <v>4</v>
      </c>
      <c r="AA2799" s="198"/>
    </row>
    <row r="2800" spans="1:27" ht="15.75" hidden="1" customHeight="1">
      <c r="A2800" s="304" t="str">
        <f>IF(B2800&lt;&gt;"",IF(AND(B2800&gt;=_TM1,B2800&lt;=_TM2,OR(TH!L2800="1111",TH!M2800="1111")),TH!D2800,""),"")</f>
        <v/>
      </c>
      <c r="B2800" s="11">
        <f t="shared" si="241"/>
        <v>10</v>
      </c>
      <c r="C2800" s="111">
        <f t="shared" si="242"/>
        <v>42655</v>
      </c>
      <c r="D2800" s="111" t="s">
        <v>1446</v>
      </c>
      <c r="E2800" s="111">
        <v>42655</v>
      </c>
      <c r="F2800" s="140" t="s">
        <v>1736</v>
      </c>
      <c r="G2800" s="310" t="s">
        <v>1735</v>
      </c>
      <c r="H2800" s="4" t="s">
        <v>1734</v>
      </c>
      <c r="I2800" s="129">
        <v>20</v>
      </c>
      <c r="J2800" s="129">
        <v>8265</v>
      </c>
      <c r="K2800" s="201">
        <f>ROUND(I2800*J2800,0)</f>
        <v>165300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hidden="1" customHeight="1">
      <c r="A2801" s="304" t="str">
        <f>IF(B2801&lt;&gt;"",IF(AND(B2801&gt;=_TM1,B2801&lt;=_TM2,OR(TH!L2801="1111",TH!M2801="1111")),TH!D2801,""),"")</f>
        <v/>
      </c>
      <c r="B2801" s="11">
        <f t="shared" si="241"/>
        <v>10</v>
      </c>
      <c r="C2801" s="111">
        <f t="shared" si="242"/>
        <v>42655</v>
      </c>
      <c r="D2801" s="111" t="s">
        <v>1446</v>
      </c>
      <c r="E2801" s="111">
        <v>42655</v>
      </c>
      <c r="F2801" s="140" t="s">
        <v>1306</v>
      </c>
      <c r="G2801" s="310" t="s">
        <v>1735</v>
      </c>
      <c r="H2801" s="4" t="s">
        <v>1734</v>
      </c>
      <c r="I2801" s="129">
        <v>20</v>
      </c>
      <c r="J2801" s="129">
        <v>115858</v>
      </c>
      <c r="K2801" s="201">
        <f>ROUND(I2801*J2801,0)</f>
        <v>2317160</v>
      </c>
      <c r="L2801" s="114" t="s">
        <v>238</v>
      </c>
      <c r="M2801" s="114" t="s">
        <v>162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IF(VLOOKUP(F2801,NXT!$B$12:$B$973,1,0)=F2801,"","x")</f>
        <v/>
      </c>
    </row>
    <row r="2802" spans="1:27" ht="15.75" hidden="1" customHeight="1">
      <c r="A2802" s="304" t="str">
        <f>IF(B2802&lt;&gt;"",IF(AND(B2802&gt;=_TM1,B2802&lt;=_TM2,OR(TH!L2802="1111",TH!M2802="1111")),TH!D2802,""),"")</f>
        <v/>
      </c>
      <c r="B2802" s="11">
        <f t="shared" si="241"/>
        <v>10</v>
      </c>
      <c r="C2802" s="111">
        <f t="shared" si="242"/>
        <v>42655</v>
      </c>
      <c r="D2802" s="111" t="s">
        <v>1446</v>
      </c>
      <c r="E2802" s="111">
        <v>42655</v>
      </c>
      <c r="F2802" s="140" t="s">
        <v>332</v>
      </c>
      <c r="G2802" s="310" t="s">
        <v>1735</v>
      </c>
      <c r="H2802" s="4" t="s">
        <v>1734</v>
      </c>
      <c r="I2802" s="129"/>
      <c r="J2802" s="129"/>
      <c r="K2802" s="201">
        <v>248246</v>
      </c>
      <c r="L2802" s="114" t="s">
        <v>238</v>
      </c>
      <c r="M2802" s="114" t="s">
        <v>278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/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hidden="1" customHeight="1">
      <c r="A2803" s="304" t="str">
        <f>IF(B2803&lt;&gt;"",IF(AND(B2803&gt;=_TM1,B2803&lt;=_TM2,OR(TH!L2803="1111",TH!M2803="1111")),TH!D2803,""),"")</f>
        <v/>
      </c>
      <c r="B2803" s="11">
        <f t="shared" si="241"/>
        <v>10</v>
      </c>
      <c r="C2803" s="111">
        <f t="shared" si="242"/>
        <v>42655</v>
      </c>
      <c r="D2803" s="111" t="s">
        <v>2109</v>
      </c>
      <c r="E2803" s="111">
        <v>42655</v>
      </c>
      <c r="F2803" s="112" t="s">
        <v>708</v>
      </c>
      <c r="G2803" s="310" t="s">
        <v>1735</v>
      </c>
      <c r="H2803" s="4" t="s">
        <v>1734</v>
      </c>
      <c r="I2803" s="129"/>
      <c r="J2803" s="129"/>
      <c r="K2803" s="201">
        <v>2730706</v>
      </c>
      <c r="L2803" s="114" t="s">
        <v>45</v>
      </c>
      <c r="M2803" s="114" t="s">
        <v>238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>x</v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IF(VLOOKUP(H2803,DS_131,1,0)=H2803,"","x")</f>
        <v/>
      </c>
    </row>
    <row r="2804" spans="1:27" ht="15.75" hidden="1" customHeight="1">
      <c r="A2804" s="304" t="str">
        <f>IF(B2804&lt;&gt;"",IF(AND(B2804&gt;=_TM1,B2804&lt;=_TM2,OR(TH!L2804="1111",TH!M2804="1111")),TH!D2804,""),"")</f>
        <v/>
      </c>
      <c r="B2804" s="11">
        <f t="shared" si="241"/>
        <v>10</v>
      </c>
      <c r="C2804" s="111">
        <f t="shared" si="242"/>
        <v>42655</v>
      </c>
      <c r="D2804" s="111" t="s">
        <v>1447</v>
      </c>
      <c r="E2804" s="111">
        <v>42655</v>
      </c>
      <c r="F2804" s="140" t="s">
        <v>816</v>
      </c>
      <c r="G2804" s="310" t="s">
        <v>1737</v>
      </c>
      <c r="H2804" s="4" t="s">
        <v>654</v>
      </c>
      <c r="I2804" s="129">
        <v>3000</v>
      </c>
      <c r="J2804" s="129">
        <v>12750</v>
      </c>
      <c r="K2804" s="201">
        <f>ROUND(I2804*J2804,0)</f>
        <v>38250000</v>
      </c>
      <c r="L2804" s="114" t="s">
        <v>238</v>
      </c>
      <c r="M2804" s="114" t="s">
        <v>162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IF(VLOOKUP(F2804,NXT!$B$12:$B$973,1,0)=F2804,"","x")</f>
        <v/>
      </c>
    </row>
    <row r="2805" spans="1:27" ht="15.75" hidden="1" customHeight="1">
      <c r="A2805" s="304" t="str">
        <f>IF(B2805&lt;&gt;"",IF(AND(B2805&gt;=_TM1,B2805&lt;=_TM2,OR(TH!L2805="1111",TH!M2805="1111")),TH!D2805,""),"")</f>
        <v/>
      </c>
      <c r="B2805" s="11">
        <f t="shared" si="241"/>
        <v>10</v>
      </c>
      <c r="C2805" s="111">
        <f t="shared" si="242"/>
        <v>42655</v>
      </c>
      <c r="D2805" s="111" t="s">
        <v>1447</v>
      </c>
      <c r="E2805" s="111">
        <v>42655</v>
      </c>
      <c r="F2805" s="140" t="s">
        <v>332</v>
      </c>
      <c r="G2805" s="310" t="s">
        <v>1737</v>
      </c>
      <c r="H2805" s="4" t="s">
        <v>654</v>
      </c>
      <c r="I2805" s="129"/>
      <c r="J2805" s="129"/>
      <c r="K2805" s="201">
        <v>3825000</v>
      </c>
      <c r="L2805" s="114" t="s">
        <v>238</v>
      </c>
      <c r="M2805" s="114" t="s">
        <v>278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/>
      <c r="AA2805" s="198" t="str">
        <f>IF(VLOOKUP(H2805,DS_131,1,0)=H2805,"","x")</f>
        <v/>
      </c>
    </row>
    <row r="2806" spans="1:27" ht="15.75" hidden="1" customHeight="1">
      <c r="A2806" s="304" t="str">
        <f>IF(B2806&lt;&gt;"",IF(AND(B2806&gt;=_TM1,B2806&lt;=_TM2,OR(TH!L2806="1111",TH!M2806="1111")),TH!D2806,""),"")</f>
        <v/>
      </c>
      <c r="B2806" s="11">
        <f t="shared" si="241"/>
        <v>10</v>
      </c>
      <c r="C2806" s="111">
        <f t="shared" si="242"/>
        <v>42656</v>
      </c>
      <c r="D2806" s="12" t="s">
        <v>1499</v>
      </c>
      <c r="E2806" s="265">
        <v>42656</v>
      </c>
      <c r="F2806" s="110" t="s">
        <v>1838</v>
      </c>
      <c r="G2806" s="313" t="s">
        <v>1794</v>
      </c>
      <c r="H2806" s="113" t="s">
        <v>306</v>
      </c>
      <c r="I2806" s="129">
        <v>168</v>
      </c>
      <c r="J2806" s="129">
        <v>21757</v>
      </c>
      <c r="K2806" s="201">
        <f>ROUND(I2806*J2806,0)</f>
        <v>3655176</v>
      </c>
      <c r="L2806" s="202" t="s">
        <v>726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 t="str">
        <f>IF(VLOOKUP(F2806,NXT!$B$12:$B$973,1,0)=F2806,"","x")</f>
        <v/>
      </c>
    </row>
    <row r="2807" spans="1:27" ht="15.75" hidden="1" customHeight="1">
      <c r="A2807" s="304" t="str">
        <f>IF(B2807&lt;&gt;"",IF(AND(B2807&gt;=_TM1,B2807&lt;=_TM2,OR(TH!L2807="1111",TH!M2807="1111")),TH!D2807,""),"")</f>
        <v/>
      </c>
      <c r="B2807" s="11">
        <f t="shared" si="241"/>
        <v>10</v>
      </c>
      <c r="C2807" s="111">
        <f t="shared" si="242"/>
        <v>42656</v>
      </c>
      <c r="D2807" s="12" t="s">
        <v>1499</v>
      </c>
      <c r="E2807" s="265">
        <v>42656</v>
      </c>
      <c r="F2807" s="110" t="s">
        <v>314</v>
      </c>
      <c r="G2807" s="313" t="s">
        <v>1794</v>
      </c>
      <c r="H2807" s="113" t="s">
        <v>306</v>
      </c>
      <c r="I2807" s="129"/>
      <c r="J2807" s="129"/>
      <c r="K2807" s="201">
        <v>365518</v>
      </c>
      <c r="L2807" s="14" t="s">
        <v>9</v>
      </c>
      <c r="M2807" s="202" t="s">
        <v>8</v>
      </c>
      <c r="N2807" s="24" t="str">
        <f>IF(AND('331-CT'!$E$7=TH!H2807,OR(L2807="331",M2807="331")),"331",IF(AND(OR(L2807="131",M2807="131"),H2807='131-CT'!$E$7),"131",""))</f>
        <v/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>
        <v>4</v>
      </c>
      <c r="AA2807" s="198"/>
    </row>
    <row r="2808" spans="1:27" ht="15.75" hidden="1" customHeight="1">
      <c r="A2808" s="304" t="str">
        <f>IF(B2808&lt;&gt;"",IF(AND(B2808&gt;=_TM1,B2808&lt;=_TM2,OR(TH!L2808="1111",TH!M2808="1111")),TH!D2808,""),"")</f>
        <v/>
      </c>
      <c r="B2808" s="11">
        <f t="shared" si="241"/>
        <v>10</v>
      </c>
      <c r="C2808" s="111">
        <f t="shared" si="242"/>
        <v>42656</v>
      </c>
      <c r="D2808" s="111" t="s">
        <v>1448</v>
      </c>
      <c r="E2808" s="111">
        <v>42656</v>
      </c>
      <c r="F2808" s="140" t="s">
        <v>1427</v>
      </c>
      <c r="G2808" s="310" t="s">
        <v>1738</v>
      </c>
      <c r="H2808" s="113" t="s">
        <v>1319</v>
      </c>
      <c r="I2808" s="129">
        <v>2000</v>
      </c>
      <c r="J2808" s="129">
        <v>7500</v>
      </c>
      <c r="K2808" s="201">
        <f>ROUND(I2808*J2808,0)</f>
        <v>15000000</v>
      </c>
      <c r="L2808" s="114" t="s">
        <v>238</v>
      </c>
      <c r="M2808" s="114" t="s">
        <v>162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IF(VLOOKUP(F2808,NXT!$B$12:$B$973,1,0)=F2808,"","x")</f>
        <v/>
      </c>
    </row>
    <row r="2809" spans="1:27" ht="15.75" hidden="1" customHeight="1">
      <c r="A2809" s="304" t="str">
        <f>IF(B2809&lt;&gt;"",IF(AND(B2809&gt;=_TM1,B2809&lt;=_TM2,OR(TH!L2809="1111",TH!M2809="1111")),TH!D2809,""),"")</f>
        <v/>
      </c>
      <c r="B2809" s="11">
        <f t="shared" si="241"/>
        <v>10</v>
      </c>
      <c r="C2809" s="111">
        <f t="shared" si="242"/>
        <v>42656</v>
      </c>
      <c r="D2809" s="111" t="s">
        <v>1448</v>
      </c>
      <c r="E2809" s="111">
        <v>42656</v>
      </c>
      <c r="F2809" s="140" t="s">
        <v>332</v>
      </c>
      <c r="G2809" s="310" t="s">
        <v>1738</v>
      </c>
      <c r="H2809" s="113" t="s">
        <v>1319</v>
      </c>
      <c r="I2809" s="129"/>
      <c r="J2809" s="129"/>
      <c r="K2809" s="201">
        <v>1500000</v>
      </c>
      <c r="L2809" s="114" t="s">
        <v>238</v>
      </c>
      <c r="M2809" s="114" t="s">
        <v>278</v>
      </c>
      <c r="N2809" s="24" t="str">
        <f>IF(AND('331-CT'!$E$7=TH!H2809,OR(L2809="331",M2809="331")),"331",IF(AND(OR(L2809="131",M2809="131"),H2809='131-CT'!$E$7),"131",""))</f>
        <v>131</v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  <c r="AA2809" s="198" t="str">
        <f>IF(VLOOKUP(H2809,DS_131,1,0)=H2809,"","x")</f>
        <v/>
      </c>
    </row>
    <row r="2810" spans="1:27" ht="15.75" hidden="1" customHeight="1">
      <c r="A2810" s="304" t="str">
        <f>IF(B2810&lt;&gt;"",IF(AND(B2810&gt;=_TM1,B2810&lt;=_TM2,OR(TH!L2810="1111",TH!M2810="1111")),TH!D2810,""),"")</f>
        <v/>
      </c>
      <c r="B2810" s="11">
        <f t="shared" si="241"/>
        <v>10</v>
      </c>
      <c r="C2810" s="111">
        <f t="shared" si="242"/>
        <v>42657</v>
      </c>
      <c r="D2810" s="111" t="s">
        <v>704</v>
      </c>
      <c r="E2810" s="265">
        <v>42657</v>
      </c>
      <c r="F2810" s="110" t="s">
        <v>708</v>
      </c>
      <c r="G2810" s="310" t="s">
        <v>705</v>
      </c>
      <c r="H2810" s="113" t="s">
        <v>1314</v>
      </c>
      <c r="I2810" s="129"/>
      <c r="J2810" s="129"/>
      <c r="K2810" s="201">
        <v>10477000</v>
      </c>
      <c r="L2810" s="114" t="s">
        <v>24</v>
      </c>
      <c r="M2810" s="14" t="s">
        <v>238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/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hidden="1" customHeight="1">
      <c r="A2811" s="304" t="str">
        <f>IF(B2811&lt;&gt;"",IF(AND(B2811&gt;=_TM1,B2811&lt;=_TM2,OR(TH!L2811="1111",TH!M2811="1111")),TH!D2811,""),"")</f>
        <v/>
      </c>
      <c r="B2811" s="11">
        <f t="shared" si="241"/>
        <v>10</v>
      </c>
      <c r="C2811" s="111">
        <f t="shared" si="242"/>
        <v>42657</v>
      </c>
      <c r="D2811" s="111" t="s">
        <v>2111</v>
      </c>
      <c r="E2811" s="265">
        <v>42657</v>
      </c>
      <c r="F2811" s="110" t="s">
        <v>1219</v>
      </c>
      <c r="G2811" s="310" t="s">
        <v>705</v>
      </c>
      <c r="H2811" s="113" t="s">
        <v>706</v>
      </c>
      <c r="I2811" s="129"/>
      <c r="J2811" s="129"/>
      <c r="K2811" s="201">
        <v>10500000</v>
      </c>
      <c r="L2811" s="114" t="s">
        <v>45</v>
      </c>
      <c r="M2811" s="14" t="s">
        <v>24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>x</v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</row>
    <row r="2812" spans="1:27" ht="15.75" hidden="1" customHeight="1">
      <c r="A2812" s="304" t="str">
        <f>IF(B2812&lt;&gt;"",IF(AND(B2812&gt;=_TM1,B2812&lt;=_TM2,OR(TH!L2812="1111",TH!M2812="1111")),TH!D2812,""),"")</f>
        <v/>
      </c>
      <c r="B2812" s="11">
        <f t="shared" si="241"/>
        <v>10</v>
      </c>
      <c r="C2812" s="111">
        <f t="shared" si="242"/>
        <v>42657</v>
      </c>
      <c r="D2812" s="111" t="s">
        <v>1449</v>
      </c>
      <c r="E2812" s="111">
        <v>42657</v>
      </c>
      <c r="F2812" s="140" t="s">
        <v>1315</v>
      </c>
      <c r="G2812" s="310" t="s">
        <v>1739</v>
      </c>
      <c r="H2812" s="113" t="s">
        <v>1314</v>
      </c>
      <c r="I2812" s="129">
        <v>300</v>
      </c>
      <c r="J2812" s="129">
        <v>29930</v>
      </c>
      <c r="K2812" s="201">
        <f>ROUND(I2812*J2812,0)</f>
        <v>8979000</v>
      </c>
      <c r="L2812" s="114" t="s">
        <v>238</v>
      </c>
      <c r="M2812" s="114" t="s">
        <v>162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IF(VLOOKUP(F2812,NXT!$B$12:$B$973,1,0)=F2812,"","x")</f>
        <v/>
      </c>
    </row>
    <row r="2813" spans="1:27" ht="15.75" hidden="1" customHeight="1">
      <c r="A2813" s="304" t="str">
        <f>IF(B2813&lt;&gt;"",IF(AND(B2813&gt;=_TM1,B2813&lt;=_TM2,OR(TH!L2813="1111",TH!M2813="1111")),TH!D2813,""),"")</f>
        <v/>
      </c>
      <c r="B2813" s="11">
        <f t="shared" si="241"/>
        <v>10</v>
      </c>
      <c r="C2813" s="111">
        <f t="shared" si="242"/>
        <v>42657</v>
      </c>
      <c r="D2813" s="111" t="s">
        <v>1449</v>
      </c>
      <c r="E2813" s="111">
        <v>42657</v>
      </c>
      <c r="F2813" s="140" t="s">
        <v>890</v>
      </c>
      <c r="G2813" s="310" t="s">
        <v>1739</v>
      </c>
      <c r="H2813" s="113" t="s">
        <v>1314</v>
      </c>
      <c r="I2813" s="129"/>
      <c r="J2813" s="129"/>
      <c r="K2813" s="201">
        <v>897900</v>
      </c>
      <c r="L2813" s="114" t="s">
        <v>238</v>
      </c>
      <c r="M2813" s="114" t="s">
        <v>278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IF(VLOOKUP(H2813,DS_131,1,0)=H2813,"","x")</f>
        <v/>
      </c>
    </row>
    <row r="2814" spans="1:27" ht="15.75" hidden="1" customHeight="1">
      <c r="A2814" s="304" t="str">
        <f>IF(B2814&lt;&gt;"",IF(AND(B2814&gt;=_TM1,B2814&lt;=_TM2,OR(TH!L2814="1111",TH!M2814="1111")),TH!D2814,""),"")</f>
        <v/>
      </c>
      <c r="B2814" s="11">
        <f t="shared" si="241"/>
        <v>10</v>
      </c>
      <c r="C2814" s="111">
        <f t="shared" si="242"/>
        <v>42657</v>
      </c>
      <c r="D2814" s="111" t="s">
        <v>1450</v>
      </c>
      <c r="E2814" s="111">
        <v>42657</v>
      </c>
      <c r="F2814" s="140" t="s">
        <v>350</v>
      </c>
      <c r="G2814" s="310" t="s">
        <v>1740</v>
      </c>
      <c r="H2814" s="266" t="s">
        <v>508</v>
      </c>
      <c r="I2814" s="129">
        <v>310</v>
      </c>
      <c r="J2814" s="129">
        <v>8030</v>
      </c>
      <c r="K2814" s="201">
        <f>ROUND(I2814*J2814,0)</f>
        <v>2489300</v>
      </c>
      <c r="L2814" s="114" t="s">
        <v>238</v>
      </c>
      <c r="M2814" s="114" t="s">
        <v>162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IF(VLOOKUP(F2814,NXT!$B$12:$B$973,1,0)=F2814,"","x")</f>
        <v/>
      </c>
    </row>
    <row r="2815" spans="1:27" ht="15.75" hidden="1" customHeight="1">
      <c r="A2815" s="304" t="str">
        <f>IF(B2815&lt;&gt;"",IF(AND(B2815&gt;=_TM1,B2815&lt;=_TM2,OR(TH!L2815="1111",TH!M2815="1111")),TH!D2815,""),"")</f>
        <v/>
      </c>
      <c r="B2815" s="11">
        <f t="shared" si="241"/>
        <v>10</v>
      </c>
      <c r="C2815" s="111">
        <f t="shared" si="242"/>
        <v>42657</v>
      </c>
      <c r="D2815" s="111" t="s">
        <v>1450</v>
      </c>
      <c r="E2815" s="111">
        <v>42657</v>
      </c>
      <c r="F2815" s="140" t="s">
        <v>332</v>
      </c>
      <c r="G2815" s="310" t="s">
        <v>1740</v>
      </c>
      <c r="H2815" s="266" t="s">
        <v>508</v>
      </c>
      <c r="I2815" s="129"/>
      <c r="J2815" s="129"/>
      <c r="K2815" s="201">
        <v>248930</v>
      </c>
      <c r="L2815" s="114" t="s">
        <v>238</v>
      </c>
      <c r="M2815" s="114" t="s">
        <v>278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/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 t="str">
        <f>IF(VLOOKUP(H2815,DS_131,1,0)=H2815,"","x")</f>
        <v/>
      </c>
    </row>
    <row r="2816" spans="1:27" ht="15.75" hidden="1" customHeight="1">
      <c r="A2816" s="304" t="str">
        <f>IF(B2816&lt;&gt;"",IF(AND(B2816&gt;=_TM1,B2816&lt;=_TM2,OR(TH!L2816="1111",TH!M2816="1111")),TH!D2816,""),"")</f>
        <v/>
      </c>
      <c r="B2816" s="11">
        <f t="shared" si="241"/>
        <v>10</v>
      </c>
      <c r="C2816" s="111">
        <f t="shared" si="242"/>
        <v>42657</v>
      </c>
      <c r="D2816" s="111" t="s">
        <v>2115</v>
      </c>
      <c r="E2816" s="111">
        <v>42657</v>
      </c>
      <c r="F2816" s="112" t="s">
        <v>490</v>
      </c>
      <c r="G2816" s="310" t="s">
        <v>1741</v>
      </c>
      <c r="H2816" s="113" t="s">
        <v>1742</v>
      </c>
      <c r="I2816" s="129"/>
      <c r="J2816" s="129"/>
      <c r="K2816" s="201">
        <v>1550000</v>
      </c>
      <c r="L2816" s="114" t="s">
        <v>45</v>
      </c>
      <c r="M2816" s="114" t="s">
        <v>492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hidden="1" customHeight="1">
      <c r="A2817" s="304" t="str">
        <f>IF(B2817&lt;&gt;"",IF(AND(B2817&gt;=_TM1,B2817&lt;=_TM2,OR(TH!L2817="1111",TH!M2817="1111")),TH!D2817,""),"")</f>
        <v/>
      </c>
      <c r="B2817" s="11">
        <f t="shared" si="241"/>
        <v>10</v>
      </c>
      <c r="C2817" s="111">
        <f t="shared" si="242"/>
        <v>42657</v>
      </c>
      <c r="D2817" s="111" t="s">
        <v>2115</v>
      </c>
      <c r="E2817" s="111">
        <v>42657</v>
      </c>
      <c r="F2817" s="112" t="s">
        <v>491</v>
      </c>
      <c r="G2817" s="310" t="s">
        <v>1741</v>
      </c>
      <c r="H2817" s="113" t="s">
        <v>1742</v>
      </c>
      <c r="I2817" s="129"/>
      <c r="J2817" s="129"/>
      <c r="K2817" s="201">
        <v>155000</v>
      </c>
      <c r="L2817" s="114" t="s">
        <v>45</v>
      </c>
      <c r="M2817" s="114" t="s">
        <v>278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>x</v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/>
    </row>
    <row r="2818" spans="1:27" ht="15.75" hidden="1" customHeight="1">
      <c r="A2818" s="304" t="str">
        <f>IF(B2818&lt;&gt;"",IF(AND(B2818&gt;=_TM1,B2818&lt;=_TM2,OR(TH!L2818="1111",TH!M2818="1111")),TH!D2818,""),"")</f>
        <v/>
      </c>
      <c r="B2818" s="11">
        <f t="shared" si="241"/>
        <v>10</v>
      </c>
      <c r="C2818" s="111">
        <f t="shared" si="242"/>
        <v>42657</v>
      </c>
      <c r="D2818" s="111" t="s">
        <v>1451</v>
      </c>
      <c r="E2818" s="111">
        <v>42657</v>
      </c>
      <c r="F2818" s="140" t="s">
        <v>1744</v>
      </c>
      <c r="G2818" s="310" t="s">
        <v>1743</v>
      </c>
      <c r="H2818" s="113" t="s">
        <v>1303</v>
      </c>
      <c r="I2818" s="129">
        <v>80</v>
      </c>
      <c r="J2818" s="129">
        <v>56092</v>
      </c>
      <c r="K2818" s="201">
        <f>ROUND(I2818*J2818,0)</f>
        <v>4487360</v>
      </c>
      <c r="L2818" s="114" t="s">
        <v>238</v>
      </c>
      <c r="M2818" s="114" t="s">
        <v>162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IF(VLOOKUP(F2818,NXT!$B$12:$B$973,1,0)=F2818,"","x")</f>
        <v/>
      </c>
    </row>
    <row r="2819" spans="1:27" ht="15.75" hidden="1" customHeight="1">
      <c r="A2819" s="304" t="str">
        <f>IF(B2819&lt;&gt;"",IF(AND(B2819&gt;=_TM1,B2819&lt;=_TM2,OR(TH!L2819="1111",TH!M2819="1111")),TH!D2819,""),"")</f>
        <v/>
      </c>
      <c r="B2819" s="11">
        <f t="shared" si="241"/>
        <v>10</v>
      </c>
      <c r="C2819" s="111">
        <f t="shared" si="242"/>
        <v>42657</v>
      </c>
      <c r="D2819" s="111" t="s">
        <v>1451</v>
      </c>
      <c r="E2819" s="111">
        <v>42657</v>
      </c>
      <c r="F2819" s="140" t="s">
        <v>332</v>
      </c>
      <c r="G2819" s="310" t="s">
        <v>1743</v>
      </c>
      <c r="H2819" s="113" t="s">
        <v>1303</v>
      </c>
      <c r="I2819" s="129"/>
      <c r="J2819" s="129"/>
      <c r="K2819" s="201">
        <v>448736</v>
      </c>
      <c r="L2819" s="114" t="s">
        <v>238</v>
      </c>
      <c r="M2819" s="114" t="s">
        <v>278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IF(VLOOKUP(H2819,DS_131,1,0)=H2819,"","x")</f>
        <v/>
      </c>
    </row>
    <row r="2820" spans="1:27" ht="15.75" hidden="1" customHeight="1">
      <c r="A2820" s="304" t="str">
        <f>IF(B2820&lt;&gt;"",IF(AND(B2820&gt;=_TM1,B2820&lt;=_TM2,OR(TH!L2820="1111",TH!M2820="1111")),TH!D2820,""),"")</f>
        <v/>
      </c>
      <c r="B2820" s="11">
        <f t="shared" si="241"/>
        <v>10</v>
      </c>
      <c r="C2820" s="111">
        <f t="shared" si="242"/>
        <v>42657</v>
      </c>
      <c r="D2820" s="111" t="s">
        <v>1452</v>
      </c>
      <c r="E2820" s="111">
        <v>42657</v>
      </c>
      <c r="F2820" s="140" t="s">
        <v>1736</v>
      </c>
      <c r="G2820" s="310" t="s">
        <v>1745</v>
      </c>
      <c r="H2820" s="113" t="s">
        <v>1303</v>
      </c>
      <c r="I2820" s="129">
        <v>79</v>
      </c>
      <c r="J2820" s="129">
        <v>8265</v>
      </c>
      <c r="K2820" s="201">
        <f>ROUND(I2820*J2820,0)</f>
        <v>652935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hidden="1" customHeight="1">
      <c r="A2821" s="304" t="str">
        <f>IF(B2821&lt;&gt;"",IF(AND(B2821&gt;=_TM1,B2821&lt;=_TM2,OR(TH!L2821="1111",TH!M2821="1111")),TH!D2821,""),"")</f>
        <v/>
      </c>
      <c r="B2821" s="11">
        <f t="shared" si="241"/>
        <v>10</v>
      </c>
      <c r="C2821" s="111">
        <f t="shared" si="242"/>
        <v>42657</v>
      </c>
      <c r="D2821" s="111" t="s">
        <v>1452</v>
      </c>
      <c r="E2821" s="111">
        <v>42657</v>
      </c>
      <c r="F2821" s="140" t="s">
        <v>1306</v>
      </c>
      <c r="G2821" s="310" t="s">
        <v>1745</v>
      </c>
      <c r="H2821" s="113" t="s">
        <v>1303</v>
      </c>
      <c r="I2821" s="129">
        <v>79</v>
      </c>
      <c r="J2821" s="129">
        <v>115858</v>
      </c>
      <c r="K2821" s="201">
        <f>ROUND(I2821*J2821,0)</f>
        <v>9152782</v>
      </c>
      <c r="L2821" s="114" t="s">
        <v>238</v>
      </c>
      <c r="M2821" s="114" t="s">
        <v>162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IF(VLOOKUP(F2821,NXT!$B$12:$B$973,1,0)=F2821,"","x")</f>
        <v/>
      </c>
    </row>
    <row r="2822" spans="1:27" ht="15.75" hidden="1" customHeight="1">
      <c r="A2822" s="304" t="str">
        <f>IF(B2822&lt;&gt;"",IF(AND(B2822&gt;=_TM1,B2822&lt;=_TM2,OR(TH!L2822="1111",TH!M2822="1111")),TH!D2822,""),"")</f>
        <v/>
      </c>
      <c r="B2822" s="11">
        <f t="shared" si="241"/>
        <v>10</v>
      </c>
      <c r="C2822" s="111">
        <f t="shared" si="242"/>
        <v>42657</v>
      </c>
      <c r="D2822" s="111" t="s">
        <v>1452</v>
      </c>
      <c r="E2822" s="111">
        <v>42657</v>
      </c>
      <c r="F2822" s="140" t="s">
        <v>332</v>
      </c>
      <c r="G2822" s="310" t="s">
        <v>1745</v>
      </c>
      <c r="H2822" s="113" t="s">
        <v>1303</v>
      </c>
      <c r="I2822" s="129"/>
      <c r="J2822" s="129"/>
      <c r="K2822" s="201">
        <v>980572</v>
      </c>
      <c r="L2822" s="114" t="s">
        <v>238</v>
      </c>
      <c r="M2822" s="114" t="s">
        <v>278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/>
      <c r="AA2822" s="198" t="str">
        <f>IF(VLOOKUP(H2822,DS_131,1,0)=H2822,"","x")</f>
        <v/>
      </c>
    </row>
    <row r="2823" spans="1:27" ht="15.75" hidden="1" customHeight="1">
      <c r="A2823" s="304" t="str">
        <f>IF(B2823&lt;&gt;"",IF(AND(B2823&gt;=_TM1,B2823&lt;=_TM2,OR(TH!L2823="1111",TH!M2823="1111")),TH!D2823,""),"")</f>
        <v/>
      </c>
      <c r="B2823" s="11">
        <f t="shared" si="241"/>
        <v>10</v>
      </c>
      <c r="C2823" s="111">
        <f t="shared" si="242"/>
        <v>42659</v>
      </c>
      <c r="D2823" s="111" t="s">
        <v>711</v>
      </c>
      <c r="E2823" s="265">
        <v>42659</v>
      </c>
      <c r="F2823" s="110" t="s">
        <v>760</v>
      </c>
      <c r="G2823" s="310" t="s">
        <v>705</v>
      </c>
      <c r="H2823" s="113"/>
      <c r="I2823" s="129"/>
      <c r="J2823" s="129"/>
      <c r="K2823" s="201">
        <v>50000</v>
      </c>
      <c r="L2823" s="114" t="s">
        <v>81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hidden="1" customHeight="1">
      <c r="A2824" s="304" t="str">
        <f>IF(B2824&lt;&gt;"",IF(AND(B2824&gt;=_TM1,B2824&lt;=_TM2,OR(TH!L2824="1111",TH!M2824="1111")),TH!D2824,""),"")</f>
        <v/>
      </c>
      <c r="B2824" s="11">
        <f t="shared" si="241"/>
        <v>10</v>
      </c>
      <c r="C2824" s="111">
        <f t="shared" si="242"/>
        <v>42659</v>
      </c>
      <c r="D2824" s="111" t="s">
        <v>711</v>
      </c>
      <c r="E2824" s="265">
        <v>42659</v>
      </c>
      <c r="F2824" s="110" t="s">
        <v>966</v>
      </c>
      <c r="G2824" s="310" t="s">
        <v>705</v>
      </c>
      <c r="H2824" s="113"/>
      <c r="I2824" s="129"/>
      <c r="J2824" s="129"/>
      <c r="K2824" s="201">
        <v>5000</v>
      </c>
      <c r="L2824" s="14" t="s">
        <v>9</v>
      </c>
      <c r="M2824" s="14" t="s">
        <v>24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>
        <v>4</v>
      </c>
    </row>
    <row r="2825" spans="1:27" ht="15.75" hidden="1" customHeight="1">
      <c r="A2825" s="304" t="str">
        <f>IF(B2825&lt;&gt;"",IF(AND(B2825&gt;=_TM1,B2825&lt;=_TM2,OR(TH!L2825="1111",TH!M2825="1111")),TH!D2825,""),"")</f>
        <v/>
      </c>
      <c r="B2825" s="11">
        <f t="shared" si="241"/>
        <v>10</v>
      </c>
      <c r="C2825" s="111">
        <f t="shared" si="242"/>
        <v>42660</v>
      </c>
      <c r="D2825" s="111" t="s">
        <v>711</v>
      </c>
      <c r="E2825" s="265">
        <v>42660</v>
      </c>
      <c r="F2825" s="110" t="s">
        <v>708</v>
      </c>
      <c r="G2825" s="310" t="s">
        <v>2077</v>
      </c>
      <c r="H2825" s="113" t="s">
        <v>547</v>
      </c>
      <c r="I2825" s="129"/>
      <c r="J2825" s="129"/>
      <c r="K2825" s="201">
        <v>97782084</v>
      </c>
      <c r="L2825" s="14" t="s">
        <v>24</v>
      </c>
      <c r="M2825" s="14" t="s">
        <v>238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/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hidden="1" customHeight="1">
      <c r="A2826" s="304" t="str">
        <f>IF(B2826&lt;&gt;"",IF(AND(B2826&gt;=_TM1,B2826&lt;=_TM2,OR(TH!L2826="1111",TH!M2826="1111")),TH!D2826,""),"")</f>
        <v/>
      </c>
      <c r="B2826" s="11">
        <f t="shared" si="241"/>
        <v>10</v>
      </c>
      <c r="C2826" s="111">
        <f t="shared" si="242"/>
        <v>42661</v>
      </c>
      <c r="D2826" s="111" t="s">
        <v>1184</v>
      </c>
      <c r="E2826" s="265">
        <v>42661</v>
      </c>
      <c r="F2826" s="112" t="s">
        <v>707</v>
      </c>
      <c r="G2826" s="310" t="s">
        <v>705</v>
      </c>
      <c r="H2826" s="113" t="s">
        <v>706</v>
      </c>
      <c r="I2826" s="129"/>
      <c r="J2826" s="129"/>
      <c r="K2826" s="201">
        <v>8300000</v>
      </c>
      <c r="L2826" s="114" t="s">
        <v>24</v>
      </c>
      <c r="M2826" s="14" t="s">
        <v>45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>x</v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hidden="1" customHeight="1">
      <c r="A2827" s="304" t="str">
        <f>IF(B2827&lt;&gt;"",IF(AND(B2827&gt;=_TM1,B2827&lt;=_TM2,OR(TH!L2827="1111",TH!M2827="1111")),TH!D2827,""),"")</f>
        <v/>
      </c>
      <c r="B2827" s="11">
        <f t="shared" si="241"/>
        <v>10</v>
      </c>
      <c r="C2827" s="111">
        <f t="shared" si="242"/>
        <v>42661</v>
      </c>
      <c r="D2827" s="111" t="s">
        <v>711</v>
      </c>
      <c r="E2827" s="265">
        <v>42661</v>
      </c>
      <c r="F2827" s="110" t="s">
        <v>713</v>
      </c>
      <c r="G2827" s="310" t="s">
        <v>705</v>
      </c>
      <c r="H2827" s="113" t="s">
        <v>306</v>
      </c>
      <c r="I2827" s="129"/>
      <c r="J2827" s="129"/>
      <c r="K2827" s="201">
        <f>8240264-22000</f>
        <v>8218264</v>
      </c>
      <c r="L2827" s="14" t="s">
        <v>8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/>
    </row>
    <row r="2828" spans="1:27" ht="15.75" hidden="1" customHeight="1">
      <c r="A2828" s="304" t="str">
        <f>IF(B2828&lt;&gt;"",IF(AND(B2828&gt;=_TM1,B2828&lt;=_TM2,OR(TH!L2828="1111",TH!M2828="1111")),TH!D2828,""),"")</f>
        <v/>
      </c>
      <c r="B2828" s="11">
        <f t="shared" si="241"/>
        <v>10</v>
      </c>
      <c r="C2828" s="111">
        <f t="shared" si="242"/>
        <v>42661</v>
      </c>
      <c r="D2828" s="111" t="s">
        <v>711</v>
      </c>
      <c r="E2828" s="265">
        <v>42661</v>
      </c>
      <c r="F2828" s="110" t="s">
        <v>761</v>
      </c>
      <c r="G2828" s="310" t="s">
        <v>705</v>
      </c>
      <c r="H2828" s="4"/>
      <c r="I2828" s="129"/>
      <c r="J2828" s="129"/>
      <c r="K2828" s="201">
        <v>20000</v>
      </c>
      <c r="L2828" s="114" t="s">
        <v>81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hidden="1" customHeight="1">
      <c r="A2829" s="304" t="str">
        <f>IF(B2829&lt;&gt;"",IF(AND(B2829&gt;=_TM1,B2829&lt;=_TM2,OR(TH!L2829="1111",TH!M2829="1111")),TH!D2829,""),"")</f>
        <v/>
      </c>
      <c r="B2829" s="11">
        <f t="shared" si="241"/>
        <v>10</v>
      </c>
      <c r="C2829" s="111">
        <f t="shared" si="242"/>
        <v>42661</v>
      </c>
      <c r="D2829" s="111" t="s">
        <v>711</v>
      </c>
      <c r="E2829" s="265">
        <v>42661</v>
      </c>
      <c r="F2829" s="110" t="s">
        <v>967</v>
      </c>
      <c r="G2829" s="310" t="s">
        <v>705</v>
      </c>
      <c r="H2829" s="113"/>
      <c r="I2829" s="129"/>
      <c r="J2829" s="129"/>
      <c r="K2829" s="201">
        <v>2000</v>
      </c>
      <c r="L2829" s="14" t="s">
        <v>9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hidden="1" customHeight="1">
      <c r="A2830" s="304" t="str">
        <f>IF(B2830&lt;&gt;"",IF(AND(B2830&gt;=_TM1,B2830&lt;=_TM2,OR(TH!L2830="1111",TH!M2830="1111")),TH!D2830,""),"")</f>
        <v/>
      </c>
      <c r="B2830" s="11">
        <f t="shared" si="241"/>
        <v>10</v>
      </c>
      <c r="C2830" s="111">
        <f t="shared" si="242"/>
        <v>42661</v>
      </c>
      <c r="D2830" s="111" t="s">
        <v>711</v>
      </c>
      <c r="E2830" s="265">
        <v>42661</v>
      </c>
      <c r="F2830" s="110" t="s">
        <v>1720</v>
      </c>
      <c r="G2830" s="310" t="s">
        <v>705</v>
      </c>
      <c r="H2830" s="4"/>
      <c r="I2830" s="129"/>
      <c r="J2830" s="129"/>
      <c r="K2830" s="201">
        <v>20000</v>
      </c>
      <c r="L2830" s="114" t="s">
        <v>81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hidden="1" customHeight="1">
      <c r="A2831" s="304" t="str">
        <f>IF(B2831&lt;&gt;"",IF(AND(B2831&gt;=_TM1,B2831&lt;=_TM2,OR(TH!L2831="1111",TH!M2831="1111")),TH!D2831,""),"")</f>
        <v/>
      </c>
      <c r="B2831" s="11">
        <f t="shared" si="241"/>
        <v>10</v>
      </c>
      <c r="C2831" s="111">
        <f t="shared" si="242"/>
        <v>42661</v>
      </c>
      <c r="D2831" s="111" t="s">
        <v>711</v>
      </c>
      <c r="E2831" s="265">
        <v>42661</v>
      </c>
      <c r="F2831" s="110" t="s">
        <v>1721</v>
      </c>
      <c r="G2831" s="310" t="s">
        <v>705</v>
      </c>
      <c r="H2831" s="4"/>
      <c r="I2831" s="129"/>
      <c r="J2831" s="129"/>
      <c r="K2831" s="201">
        <v>2000</v>
      </c>
      <c r="L2831" s="14" t="s">
        <v>9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/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>
        <v>4</v>
      </c>
    </row>
    <row r="2832" spans="1:27" ht="15.75" hidden="1" customHeight="1">
      <c r="A2832" s="304" t="str">
        <f>IF(B2832&lt;&gt;"",IF(AND(B2832&gt;=_TM1,B2832&lt;=_TM2,OR(TH!L2832="1111",TH!M2832="1111")),TH!D2832,""),"")</f>
        <v/>
      </c>
      <c r="B2832" s="11">
        <f t="shared" si="241"/>
        <v>10</v>
      </c>
      <c r="C2832" s="111">
        <f t="shared" si="242"/>
        <v>42661</v>
      </c>
      <c r="D2832" s="111" t="s">
        <v>2116</v>
      </c>
      <c r="E2832" s="265">
        <v>42661</v>
      </c>
      <c r="F2832" s="110" t="s">
        <v>1219</v>
      </c>
      <c r="G2832" s="310" t="s">
        <v>2077</v>
      </c>
      <c r="H2832" s="4" t="s">
        <v>706</v>
      </c>
      <c r="I2832" s="129"/>
      <c r="J2832" s="129"/>
      <c r="K2832" s="201">
        <v>20000000</v>
      </c>
      <c r="L2832" s="14" t="s">
        <v>45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>x</v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/>
    </row>
    <row r="2833" spans="1:27" ht="15.75" hidden="1" customHeight="1">
      <c r="A2833" s="304" t="str">
        <f>IF(B2833&lt;&gt;"",IF(AND(B2833&gt;=_TM1,B2833&lt;=_TM2,OR(TH!L2833="1111",TH!M2833="1111")),TH!D2833,""),"")</f>
        <v/>
      </c>
      <c r="B2833" s="11">
        <f t="shared" si="241"/>
        <v>10</v>
      </c>
      <c r="C2833" s="111">
        <f t="shared" si="242"/>
        <v>42661</v>
      </c>
      <c r="D2833" s="111" t="s">
        <v>711</v>
      </c>
      <c r="E2833" s="265">
        <v>42661</v>
      </c>
      <c r="F2833" s="110" t="s">
        <v>1654</v>
      </c>
      <c r="G2833" s="310" t="s">
        <v>2077</v>
      </c>
      <c r="H2833" s="113"/>
      <c r="I2833" s="129"/>
      <c r="J2833" s="129"/>
      <c r="K2833" s="201">
        <v>40000</v>
      </c>
      <c r="L2833" s="14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>
        <v>4</v>
      </c>
    </row>
    <row r="2834" spans="1:27" ht="15.75" hidden="1" customHeight="1">
      <c r="A2834" s="304" t="str">
        <f>IF(B2834&lt;&gt;"",IF(AND(B2834&gt;=_TM1,B2834&lt;=_TM2,OR(TH!L2834="1111",TH!M2834="1111")),TH!D2834,""),"")</f>
        <v/>
      </c>
      <c r="B2834" s="11">
        <f t="shared" si="241"/>
        <v>10</v>
      </c>
      <c r="C2834" s="111">
        <f t="shared" si="242"/>
        <v>42661</v>
      </c>
      <c r="D2834" s="111" t="s">
        <v>711</v>
      </c>
      <c r="E2834" s="265">
        <v>42661</v>
      </c>
      <c r="F2834" s="110" t="s">
        <v>1655</v>
      </c>
      <c r="G2834" s="310" t="s">
        <v>2077</v>
      </c>
      <c r="H2834" s="113"/>
      <c r="I2834" s="129"/>
      <c r="J2834" s="129"/>
      <c r="K2834" s="201">
        <v>4000</v>
      </c>
      <c r="L2834" s="398" t="s">
        <v>81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/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hidden="1" customHeight="1">
      <c r="A2835" s="304" t="str">
        <f>IF(B2835&lt;&gt;"",IF(AND(B2835&gt;=_TM1,B2835&lt;=_TM2,OR(TH!L2835="1111",TH!M2835="1111")),TH!D2835,""),"")</f>
        <v/>
      </c>
      <c r="B2835" s="11">
        <f t="shared" si="241"/>
        <v>10</v>
      </c>
      <c r="C2835" s="111">
        <f t="shared" si="242"/>
        <v>42661</v>
      </c>
      <c r="D2835" s="111" t="s">
        <v>2116</v>
      </c>
      <c r="E2835" s="265">
        <v>42661</v>
      </c>
      <c r="F2835" s="110" t="s">
        <v>1219</v>
      </c>
      <c r="G2835" s="310" t="s">
        <v>2077</v>
      </c>
      <c r="H2835" s="4" t="s">
        <v>706</v>
      </c>
      <c r="I2835" s="129"/>
      <c r="J2835" s="129"/>
      <c r="K2835" s="201">
        <v>20000000</v>
      </c>
      <c r="L2835" s="14" t="s">
        <v>45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>x</v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/>
    </row>
    <row r="2836" spans="1:27" ht="15.75" hidden="1" customHeight="1">
      <c r="A2836" s="304" t="str">
        <f>IF(B2836&lt;&gt;"",IF(AND(B2836&gt;=_TM1,B2836&lt;=_TM2,OR(TH!L2836="1111",TH!M2836="1111")),TH!D2836,""),"")</f>
        <v/>
      </c>
      <c r="B2836" s="11">
        <f t="shared" si="241"/>
        <v>10</v>
      </c>
      <c r="C2836" s="111">
        <f t="shared" si="242"/>
        <v>42661</v>
      </c>
      <c r="D2836" s="111" t="s">
        <v>711</v>
      </c>
      <c r="E2836" s="265">
        <v>42661</v>
      </c>
      <c r="F2836" s="110" t="s">
        <v>1654</v>
      </c>
      <c r="G2836" s="310" t="s">
        <v>2077</v>
      </c>
      <c r="H2836" s="113"/>
      <c r="I2836" s="129"/>
      <c r="J2836" s="129"/>
      <c r="K2836" s="201">
        <v>40000</v>
      </c>
      <c r="L2836" s="14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>
        <v>4</v>
      </c>
    </row>
    <row r="2837" spans="1:27" ht="15.75" hidden="1" customHeight="1">
      <c r="A2837" s="304" t="str">
        <f>IF(B2837&lt;&gt;"",IF(AND(B2837&gt;=_TM1,B2837&lt;=_TM2,OR(TH!L2837="1111",TH!M2837="1111")),TH!D2837,""),"")</f>
        <v/>
      </c>
      <c r="B2837" s="11">
        <f t="shared" si="241"/>
        <v>10</v>
      </c>
      <c r="C2837" s="111">
        <f t="shared" si="242"/>
        <v>42661</v>
      </c>
      <c r="D2837" s="111" t="s">
        <v>711</v>
      </c>
      <c r="E2837" s="265">
        <v>42661</v>
      </c>
      <c r="F2837" s="110" t="s">
        <v>1655</v>
      </c>
      <c r="G2837" s="310" t="s">
        <v>2077</v>
      </c>
      <c r="H2837" s="113"/>
      <c r="I2837" s="129"/>
      <c r="J2837" s="129"/>
      <c r="K2837" s="201">
        <v>4000</v>
      </c>
      <c r="L2837" s="398" t="s">
        <v>81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/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hidden="1" customHeight="1">
      <c r="A2838" s="304" t="str">
        <f>IF(B2838&lt;&gt;"",IF(AND(B2838&gt;=_TM1,B2838&lt;=_TM2,OR(TH!L2838="1111",TH!M2838="1111")),TH!D2838,""),"")</f>
        <v/>
      </c>
      <c r="B2838" s="11">
        <f t="shared" si="241"/>
        <v>10</v>
      </c>
      <c r="C2838" s="111">
        <f t="shared" si="242"/>
        <v>42661</v>
      </c>
      <c r="D2838" s="111" t="s">
        <v>2116</v>
      </c>
      <c r="E2838" s="265">
        <v>42661</v>
      </c>
      <c r="F2838" s="110" t="s">
        <v>1219</v>
      </c>
      <c r="G2838" s="310" t="s">
        <v>2077</v>
      </c>
      <c r="H2838" s="4" t="s">
        <v>706</v>
      </c>
      <c r="I2838" s="129"/>
      <c r="J2838" s="129"/>
      <c r="K2838" s="201">
        <v>20000000</v>
      </c>
      <c r="L2838" s="14" t="s">
        <v>45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>x</v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/>
    </row>
    <row r="2839" spans="1:27" ht="15.75" hidden="1" customHeight="1">
      <c r="A2839" s="304" t="str">
        <f>IF(B2839&lt;&gt;"",IF(AND(B2839&gt;=_TM1,B2839&lt;=_TM2,OR(TH!L2839="1111",TH!M2839="1111")),TH!D2839,""),"")</f>
        <v/>
      </c>
      <c r="B2839" s="11">
        <f t="shared" si="241"/>
        <v>10</v>
      </c>
      <c r="C2839" s="111">
        <f t="shared" si="242"/>
        <v>42661</v>
      </c>
      <c r="D2839" s="111" t="s">
        <v>711</v>
      </c>
      <c r="E2839" s="265">
        <v>42661</v>
      </c>
      <c r="F2839" s="110" t="s">
        <v>1654</v>
      </c>
      <c r="G2839" s="310" t="s">
        <v>2077</v>
      </c>
      <c r="H2839" s="113"/>
      <c r="I2839" s="129"/>
      <c r="J2839" s="129"/>
      <c r="K2839" s="201">
        <v>40000</v>
      </c>
      <c r="L2839" s="14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>
        <v>4</v>
      </c>
    </row>
    <row r="2840" spans="1:27" ht="15.75" hidden="1" customHeight="1">
      <c r="A2840" s="304" t="str">
        <f>IF(B2840&lt;&gt;"",IF(AND(B2840&gt;=_TM1,B2840&lt;=_TM2,OR(TH!L2840="1111",TH!M2840="1111")),TH!D2840,""),"")</f>
        <v/>
      </c>
      <c r="B2840" s="11">
        <f t="shared" si="241"/>
        <v>10</v>
      </c>
      <c r="C2840" s="111">
        <f t="shared" si="242"/>
        <v>42661</v>
      </c>
      <c r="D2840" s="111" t="s">
        <v>711</v>
      </c>
      <c r="E2840" s="265">
        <v>42661</v>
      </c>
      <c r="F2840" s="110" t="s">
        <v>1655</v>
      </c>
      <c r="G2840" s="310" t="s">
        <v>2077</v>
      </c>
      <c r="H2840" s="113"/>
      <c r="I2840" s="129"/>
      <c r="J2840" s="129"/>
      <c r="K2840" s="201">
        <v>4000</v>
      </c>
      <c r="L2840" s="398" t="s">
        <v>81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/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hidden="1" customHeight="1">
      <c r="A2841" s="304" t="str">
        <f>IF(B2841&lt;&gt;"",IF(AND(B2841&gt;=_TM1,B2841&lt;=_TM2,OR(TH!L2841="1111",TH!M2841="1111")),TH!D2841,""),"")</f>
        <v/>
      </c>
      <c r="B2841" s="11">
        <f t="shared" si="241"/>
        <v>10</v>
      </c>
      <c r="C2841" s="111">
        <f t="shared" si="242"/>
        <v>42661</v>
      </c>
      <c r="D2841" s="111" t="s">
        <v>2116</v>
      </c>
      <c r="E2841" s="265">
        <v>42661</v>
      </c>
      <c r="F2841" s="110" t="s">
        <v>1219</v>
      </c>
      <c r="G2841" s="310" t="s">
        <v>2077</v>
      </c>
      <c r="H2841" s="4" t="s">
        <v>706</v>
      </c>
      <c r="I2841" s="129"/>
      <c r="J2841" s="129"/>
      <c r="K2841" s="201">
        <v>20000000</v>
      </c>
      <c r="L2841" s="14" t="s">
        <v>45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>x</v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/>
    </row>
    <row r="2842" spans="1:27" ht="15.75" hidden="1" customHeight="1">
      <c r="A2842" s="304" t="str">
        <f>IF(B2842&lt;&gt;"",IF(AND(B2842&gt;=_TM1,B2842&lt;=_TM2,OR(TH!L2842="1111",TH!M2842="1111")),TH!D2842,""),"")</f>
        <v/>
      </c>
      <c r="B2842" s="11">
        <f t="shared" si="241"/>
        <v>10</v>
      </c>
      <c r="C2842" s="111">
        <f t="shared" si="242"/>
        <v>42661</v>
      </c>
      <c r="D2842" s="111" t="s">
        <v>711</v>
      </c>
      <c r="E2842" s="265">
        <v>42661</v>
      </c>
      <c r="F2842" s="110" t="s">
        <v>1654</v>
      </c>
      <c r="G2842" s="310" t="s">
        <v>2077</v>
      </c>
      <c r="H2842" s="113"/>
      <c r="I2842" s="129"/>
      <c r="J2842" s="129"/>
      <c r="K2842" s="201">
        <v>40000</v>
      </c>
      <c r="L2842" s="14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>
        <v>4</v>
      </c>
    </row>
    <row r="2843" spans="1:27" ht="15.75" hidden="1" customHeight="1">
      <c r="A2843" s="304" t="str">
        <f>IF(B2843&lt;&gt;"",IF(AND(B2843&gt;=_TM1,B2843&lt;=_TM2,OR(TH!L2843="1111",TH!M2843="1111")),TH!D2843,""),"")</f>
        <v/>
      </c>
      <c r="B2843" s="11">
        <f t="shared" si="241"/>
        <v>10</v>
      </c>
      <c r="C2843" s="111">
        <f t="shared" si="242"/>
        <v>42661</v>
      </c>
      <c r="D2843" s="111" t="s">
        <v>711</v>
      </c>
      <c r="E2843" s="265">
        <v>42661</v>
      </c>
      <c r="F2843" s="110" t="s">
        <v>1655</v>
      </c>
      <c r="G2843" s="310" t="s">
        <v>2077</v>
      </c>
      <c r="H2843" s="113"/>
      <c r="I2843" s="129"/>
      <c r="J2843" s="129"/>
      <c r="K2843" s="201">
        <v>4000</v>
      </c>
      <c r="L2843" s="398" t="s">
        <v>81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/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hidden="1" customHeight="1">
      <c r="A2844" s="304" t="str">
        <f>IF(B2844&lt;&gt;"",IF(AND(B2844&gt;=_TM1,B2844&lt;=_TM2,OR(TH!L2844="1111",TH!M2844="1111")),TH!D2844,""),"")</f>
        <v/>
      </c>
      <c r="B2844" s="11">
        <f t="shared" ref="B2844:B2907" si="244">IF(C2844&lt;&gt;"",MONTH(C2844),"")</f>
        <v>10</v>
      </c>
      <c r="C2844" s="111">
        <f t="shared" ref="C2844:C2907" si="245">E2844</f>
        <v>42661</v>
      </c>
      <c r="D2844" s="111" t="s">
        <v>2116</v>
      </c>
      <c r="E2844" s="265">
        <v>42661</v>
      </c>
      <c r="F2844" s="110" t="s">
        <v>1219</v>
      </c>
      <c r="G2844" s="310" t="s">
        <v>2077</v>
      </c>
      <c r="H2844" s="4" t="s">
        <v>706</v>
      </c>
      <c r="I2844" s="129"/>
      <c r="J2844" s="129"/>
      <c r="K2844" s="201">
        <v>10000000</v>
      </c>
      <c r="L2844" s="14" t="s">
        <v>45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>x</v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/>
    </row>
    <row r="2845" spans="1:27" ht="15.75" hidden="1" customHeight="1">
      <c r="A2845" s="304" t="str">
        <f>IF(B2845&lt;&gt;"",IF(AND(B2845&gt;=_TM1,B2845&lt;=_TM2,OR(TH!L2845="1111",TH!M2845="1111")),TH!D2845,""),"")</f>
        <v/>
      </c>
      <c r="B2845" s="11">
        <f t="shared" si="244"/>
        <v>10</v>
      </c>
      <c r="C2845" s="111">
        <f t="shared" si="245"/>
        <v>42661</v>
      </c>
      <c r="D2845" s="111" t="s">
        <v>711</v>
      </c>
      <c r="E2845" s="265">
        <v>42661</v>
      </c>
      <c r="F2845" s="110" t="s">
        <v>1654</v>
      </c>
      <c r="G2845" s="310" t="s">
        <v>2077</v>
      </c>
      <c r="H2845" s="113"/>
      <c r="I2845" s="129"/>
      <c r="J2845" s="129"/>
      <c r="K2845" s="201">
        <v>20000</v>
      </c>
      <c r="L2845" s="14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>
        <v>4</v>
      </c>
    </row>
    <row r="2846" spans="1:27" ht="15.75" hidden="1" customHeight="1">
      <c r="A2846" s="304" t="str">
        <f>IF(B2846&lt;&gt;"",IF(AND(B2846&gt;=_TM1,B2846&lt;=_TM2,OR(TH!L2846="1111",TH!M2846="1111")),TH!D2846,""),"")</f>
        <v/>
      </c>
      <c r="B2846" s="11">
        <f t="shared" si="244"/>
        <v>10</v>
      </c>
      <c r="C2846" s="111">
        <f t="shared" si="245"/>
        <v>42661</v>
      </c>
      <c r="D2846" s="111" t="s">
        <v>711</v>
      </c>
      <c r="E2846" s="265">
        <v>42661</v>
      </c>
      <c r="F2846" s="110" t="s">
        <v>1655</v>
      </c>
      <c r="G2846" s="310" t="s">
        <v>2077</v>
      </c>
      <c r="H2846" s="113"/>
      <c r="I2846" s="129"/>
      <c r="J2846" s="129"/>
      <c r="K2846" s="201">
        <v>2000</v>
      </c>
      <c r="L2846" s="398" t="s">
        <v>81</v>
      </c>
      <c r="M2846" s="14" t="s">
        <v>24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</row>
    <row r="2847" spans="1:27" ht="15.75" hidden="1" customHeight="1">
      <c r="A2847" s="304" t="str">
        <f>IF(B2847&lt;&gt;"",IF(AND(B2847&gt;=_TM1,B2847&lt;=_TM2,OR(TH!L2847="1111",TH!M2847="1111")),TH!D2847,""),"")</f>
        <v/>
      </c>
      <c r="B2847" s="11">
        <f t="shared" si="244"/>
        <v>10</v>
      </c>
      <c r="C2847" s="111">
        <f t="shared" si="245"/>
        <v>42661</v>
      </c>
      <c r="D2847" s="111" t="s">
        <v>1453</v>
      </c>
      <c r="E2847" s="111">
        <v>42661</v>
      </c>
      <c r="F2847" s="110" t="s">
        <v>1835</v>
      </c>
      <c r="G2847" s="310" t="s">
        <v>1746</v>
      </c>
      <c r="H2847" s="113" t="s">
        <v>1747</v>
      </c>
      <c r="I2847" s="129">
        <v>84</v>
      </c>
      <c r="J2847" s="129">
        <v>16160</v>
      </c>
      <c r="K2847" s="201">
        <f>ROUND(I2847*J2847,0)</f>
        <v>1357440</v>
      </c>
      <c r="L2847" s="114" t="s">
        <v>238</v>
      </c>
      <c r="M2847" s="114" t="s">
        <v>162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IF(VLOOKUP(F2847,NXT!$B$12:$B$973,1,0)=F2847,"","x")</f>
        <v/>
      </c>
    </row>
    <row r="2848" spans="1:27" ht="15.75" hidden="1" customHeight="1">
      <c r="A2848" s="304" t="str">
        <f>IF(B2848&lt;&gt;"",IF(AND(B2848&gt;=_TM1,B2848&lt;=_TM2,OR(TH!L2848="1111",TH!M2848="1111")),TH!D2848,""),"")</f>
        <v/>
      </c>
      <c r="B2848" s="11">
        <f t="shared" si="244"/>
        <v>10</v>
      </c>
      <c r="C2848" s="111">
        <f t="shared" si="245"/>
        <v>42661</v>
      </c>
      <c r="D2848" s="111" t="s">
        <v>1453</v>
      </c>
      <c r="E2848" s="111">
        <v>42661</v>
      </c>
      <c r="F2848" s="140" t="s">
        <v>1748</v>
      </c>
      <c r="G2848" s="310" t="s">
        <v>1746</v>
      </c>
      <c r="H2848" s="113" t="s">
        <v>1747</v>
      </c>
      <c r="I2848" s="129"/>
      <c r="J2848" s="129"/>
      <c r="K2848" s="201">
        <v>135744</v>
      </c>
      <c r="L2848" s="114" t="s">
        <v>238</v>
      </c>
      <c r="M2848" s="114" t="s">
        <v>278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/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hidden="1" customHeight="1">
      <c r="A2849" s="304" t="str">
        <f>IF(B2849&lt;&gt;"",IF(AND(B2849&gt;=_TM1,B2849&lt;=_TM2,OR(TH!L2849="1111",TH!M2849="1111")),TH!D2849,""),"")</f>
        <v/>
      </c>
      <c r="B2849" s="11">
        <f t="shared" si="244"/>
        <v>10</v>
      </c>
      <c r="C2849" s="111">
        <f t="shared" si="245"/>
        <v>42661</v>
      </c>
      <c r="D2849" s="111" t="s">
        <v>2118</v>
      </c>
      <c r="E2849" s="111">
        <v>42661</v>
      </c>
      <c r="F2849" s="140" t="s">
        <v>708</v>
      </c>
      <c r="G2849" s="310" t="s">
        <v>1746</v>
      </c>
      <c r="H2849" s="113" t="s">
        <v>1747</v>
      </c>
      <c r="I2849" s="129"/>
      <c r="J2849" s="129"/>
      <c r="K2849" s="201">
        <v>1493184</v>
      </c>
      <c r="L2849" s="114" t="s">
        <v>45</v>
      </c>
      <c r="M2849" s="1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>x</v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  <c r="AA2849" s="198" t="str">
        <f>IF(VLOOKUP(H2849,DS_131,1,0)=H2849,"","x")</f>
        <v/>
      </c>
    </row>
    <row r="2850" spans="1:27" ht="15.75" hidden="1" customHeight="1">
      <c r="A2850" s="304" t="str">
        <f>IF(B2850&lt;&gt;"",IF(AND(B2850&gt;=_TM1,B2850&lt;=_TM2,OR(TH!L2850="1111",TH!M2850="1111")),TH!D2850,""),"")</f>
        <v/>
      </c>
      <c r="B2850" s="11">
        <f t="shared" si="244"/>
        <v>10</v>
      </c>
      <c r="C2850" s="111">
        <f t="shared" si="245"/>
        <v>42662</v>
      </c>
      <c r="D2850" s="111" t="s">
        <v>704</v>
      </c>
      <c r="E2850" s="265">
        <v>42662</v>
      </c>
      <c r="F2850" s="110" t="s">
        <v>708</v>
      </c>
      <c r="G2850" s="310" t="s">
        <v>705</v>
      </c>
      <c r="H2850" s="113" t="s">
        <v>1303</v>
      </c>
      <c r="I2850" s="129"/>
      <c r="J2850" s="129"/>
      <c r="K2850" s="201">
        <v>11470544</v>
      </c>
      <c r="L2850" s="114" t="s">
        <v>24</v>
      </c>
      <c r="M2850" s="14" t="s">
        <v>238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</row>
    <row r="2851" spans="1:27" ht="15.75" hidden="1" customHeight="1">
      <c r="A2851" s="304" t="str">
        <f>IF(B2851&lt;&gt;"",IF(AND(B2851&gt;=_TM1,B2851&lt;=_TM2,OR(TH!L2851="1111",TH!M2851="1111")),TH!D2851,""),"")</f>
        <v/>
      </c>
      <c r="B2851" s="11">
        <f t="shared" si="244"/>
        <v>10</v>
      </c>
      <c r="C2851" s="111">
        <f t="shared" si="245"/>
        <v>42662</v>
      </c>
      <c r="D2851" s="111" t="s">
        <v>1454</v>
      </c>
      <c r="E2851" s="111">
        <v>42662</v>
      </c>
      <c r="F2851" s="112" t="s">
        <v>1046</v>
      </c>
      <c r="G2851" s="310" t="s">
        <v>1749</v>
      </c>
      <c r="H2851" s="113" t="s">
        <v>531</v>
      </c>
      <c r="I2851" s="129">
        <v>1545</v>
      </c>
      <c r="J2851" s="129">
        <v>35000</v>
      </c>
      <c r="K2851" s="201">
        <f>ROUND(I2851*J2851,0)</f>
        <v>54075000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hidden="1" customHeight="1">
      <c r="A2852" s="304" t="str">
        <f>IF(B2852&lt;&gt;"",IF(AND(B2852&gt;=_TM1,B2852&lt;=_TM2,OR(TH!L2852="1111",TH!M2852="1111")),TH!D2852,""),"")</f>
        <v/>
      </c>
      <c r="B2852" s="11">
        <f t="shared" si="244"/>
        <v>10</v>
      </c>
      <c r="C2852" s="111">
        <f t="shared" si="245"/>
        <v>42662</v>
      </c>
      <c r="D2852" s="111" t="s">
        <v>1454</v>
      </c>
      <c r="E2852" s="111">
        <v>42662</v>
      </c>
      <c r="F2852" s="112" t="s">
        <v>1170</v>
      </c>
      <c r="G2852" s="310" t="s">
        <v>1749</v>
      </c>
      <c r="H2852" s="113" t="s">
        <v>531</v>
      </c>
      <c r="I2852" s="129">
        <v>1515</v>
      </c>
      <c r="J2852" s="129">
        <v>32500</v>
      </c>
      <c r="K2852" s="201">
        <f>ROUND(I2852*J2852,0)</f>
        <v>49237500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hidden="1" customHeight="1">
      <c r="A2853" s="304" t="str">
        <f>IF(B2853&lt;&gt;"",IF(AND(B2853&gt;=_TM1,B2853&lt;=_TM2,OR(TH!L2853="1111",TH!M2853="1111")),TH!D2853,""),"")</f>
        <v/>
      </c>
      <c r="B2853" s="11">
        <f t="shared" si="244"/>
        <v>10</v>
      </c>
      <c r="C2853" s="111">
        <f t="shared" si="245"/>
        <v>42662</v>
      </c>
      <c r="D2853" s="111" t="s">
        <v>1454</v>
      </c>
      <c r="E2853" s="111">
        <v>42662</v>
      </c>
      <c r="F2853" s="140" t="s">
        <v>322</v>
      </c>
      <c r="G2853" s="310" t="s">
        <v>1749</v>
      </c>
      <c r="H2853" s="113" t="s">
        <v>531</v>
      </c>
      <c r="I2853" s="129">
        <v>4400</v>
      </c>
      <c r="J2853" s="129">
        <v>18500</v>
      </c>
      <c r="K2853" s="201">
        <f>ROUND(I2853*J2853,0)</f>
        <v>81400000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hidden="1" customHeight="1">
      <c r="A2854" s="304" t="str">
        <f>IF(B2854&lt;&gt;"",IF(AND(B2854&gt;=_TM1,B2854&lt;=_TM2,OR(TH!L2854="1111",TH!M2854="1111")),TH!D2854,""),"")</f>
        <v/>
      </c>
      <c r="B2854" s="11">
        <f t="shared" si="244"/>
        <v>10</v>
      </c>
      <c r="C2854" s="111">
        <f t="shared" si="245"/>
        <v>42662</v>
      </c>
      <c r="D2854" s="111" t="s">
        <v>1454</v>
      </c>
      <c r="E2854" s="111">
        <v>42662</v>
      </c>
      <c r="F2854" s="140" t="s">
        <v>321</v>
      </c>
      <c r="G2854" s="310" t="s">
        <v>1749</v>
      </c>
      <c r="H2854" s="113" t="s">
        <v>531</v>
      </c>
      <c r="I2854" s="129">
        <v>4125</v>
      </c>
      <c r="J2854" s="129">
        <v>18500</v>
      </c>
      <c r="K2854" s="201">
        <f>ROUND(I2854*J2854,0)</f>
        <v>76312500</v>
      </c>
      <c r="L2854" s="114" t="s">
        <v>238</v>
      </c>
      <c r="M2854" s="114" t="s">
        <v>162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IF(VLOOKUP(F2854,NXT!$B$12:$B$973,1,0)=F2854,"","x")</f>
        <v/>
      </c>
    </row>
    <row r="2855" spans="1:27" ht="15.75" hidden="1" customHeight="1">
      <c r="A2855" s="304" t="str">
        <f>IF(B2855&lt;&gt;"",IF(AND(B2855&gt;=_TM1,B2855&lt;=_TM2,OR(TH!L2855="1111",TH!M2855="1111")),TH!D2855,""),"")</f>
        <v/>
      </c>
      <c r="B2855" s="11">
        <f t="shared" si="244"/>
        <v>10</v>
      </c>
      <c r="C2855" s="111">
        <f t="shared" si="245"/>
        <v>42662</v>
      </c>
      <c r="D2855" s="111" t="s">
        <v>1454</v>
      </c>
      <c r="E2855" s="111">
        <v>42662</v>
      </c>
      <c r="F2855" s="140" t="s">
        <v>332</v>
      </c>
      <c r="G2855" s="310" t="s">
        <v>1749</v>
      </c>
      <c r="H2855" s="113" t="s">
        <v>531</v>
      </c>
      <c r="I2855" s="129"/>
      <c r="J2855" s="129"/>
      <c r="K2855" s="201">
        <v>26102500</v>
      </c>
      <c r="L2855" s="114" t="s">
        <v>238</v>
      </c>
      <c r="M2855" s="114" t="s">
        <v>278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/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  <c r="AA2855" s="198" t="str">
        <f>IF(VLOOKUP(H2855,DS_131,1,0)=H2855,"","x")</f>
        <v/>
      </c>
    </row>
    <row r="2856" spans="1:27" ht="15.75" hidden="1" customHeight="1">
      <c r="A2856" s="304" t="str">
        <f>IF(B2856&lt;&gt;"",IF(AND(B2856&gt;=_TM1,B2856&lt;=_TM2,OR(TH!L2856="1111",TH!M2856="1111")),TH!D2856,""),"")</f>
        <v/>
      </c>
      <c r="B2856" s="11">
        <f t="shared" si="244"/>
        <v>10</v>
      </c>
      <c r="C2856" s="111">
        <f t="shared" si="245"/>
        <v>42663</v>
      </c>
      <c r="D2856" s="111" t="s">
        <v>2119</v>
      </c>
      <c r="E2856" s="265">
        <v>42663</v>
      </c>
      <c r="F2856" s="274" t="s">
        <v>1219</v>
      </c>
      <c r="G2856" s="310" t="s">
        <v>705</v>
      </c>
      <c r="H2856" s="113" t="s">
        <v>706</v>
      </c>
      <c r="I2856" s="129"/>
      <c r="J2856" s="129"/>
      <c r="K2856" s="201">
        <v>11450000</v>
      </c>
      <c r="L2856" s="14" t="s">
        <v>45</v>
      </c>
      <c r="M2856" s="14" t="s">
        <v>24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hidden="1" customHeight="1">
      <c r="A2857" s="304" t="str">
        <f>IF(B2857&lt;&gt;"",IF(AND(B2857&gt;=_TM1,B2857&lt;=_TM2,OR(TH!L2857="1111",TH!M2857="1111")),TH!D2857,""),"")</f>
        <v/>
      </c>
      <c r="B2857" s="11">
        <f t="shared" si="244"/>
        <v>10</v>
      </c>
      <c r="C2857" s="111">
        <f t="shared" si="245"/>
        <v>42663</v>
      </c>
      <c r="D2857" s="111" t="s">
        <v>2112</v>
      </c>
      <c r="E2857" s="265">
        <v>42663</v>
      </c>
      <c r="F2857" s="110" t="s">
        <v>707</v>
      </c>
      <c r="G2857" s="310" t="s">
        <v>2077</v>
      </c>
      <c r="H2857" s="113" t="s">
        <v>706</v>
      </c>
      <c r="I2857" s="129"/>
      <c r="J2857" s="129"/>
      <c r="K2857" s="201">
        <v>5300000</v>
      </c>
      <c r="L2857" s="14" t="s">
        <v>24</v>
      </c>
      <c r="M2857" s="14" t="s">
        <v>45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>x</v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hidden="1" customHeight="1">
      <c r="A2858" s="304" t="str">
        <f>IF(B2858&lt;&gt;"",IF(AND(B2858&gt;=_TM1,B2858&lt;=_TM2,OR(TH!L2858="1111",TH!M2858="1111")),TH!D2858,""),"")</f>
        <v/>
      </c>
      <c r="B2858" s="11">
        <f t="shared" si="244"/>
        <v>10</v>
      </c>
      <c r="C2858" s="111">
        <f t="shared" si="245"/>
        <v>42663</v>
      </c>
      <c r="D2858" s="111" t="s">
        <v>711</v>
      </c>
      <c r="E2858" s="265">
        <v>42663</v>
      </c>
      <c r="F2858" s="110" t="s">
        <v>2087</v>
      </c>
      <c r="G2858" s="310" t="s">
        <v>2077</v>
      </c>
      <c r="H2858" s="113"/>
      <c r="I2858" s="129"/>
      <c r="J2858" s="129"/>
      <c r="K2858" s="201">
        <v>3554540</v>
      </c>
      <c r="L2858" s="14" t="s">
        <v>79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/>
      </c>
      <c r="Y2858" s="24" t="str">
        <f>IF(AND(B2858&lt;=NKC!$N$8,B2858&gt;=NKC!$M$8),"x","")</f>
        <v/>
      </c>
      <c r="Z2858" s="303"/>
    </row>
    <row r="2859" spans="1:27" ht="15.75" customHeight="1">
      <c r="A2859" s="304" t="str">
        <f>IF(B2859&lt;&gt;"",IF(AND(B2859&gt;=_TM1,B2859&lt;=_TM2,OR(TH!L2859="1111",TH!M2859="1111")),TH!D2859,""),"")</f>
        <v/>
      </c>
      <c r="B2859" s="11">
        <f t="shared" si="244"/>
        <v>10</v>
      </c>
      <c r="C2859" s="111">
        <f t="shared" si="245"/>
        <v>42663</v>
      </c>
      <c r="D2859" s="111" t="s">
        <v>711</v>
      </c>
      <c r="E2859" s="265">
        <v>42663</v>
      </c>
      <c r="F2859" s="110" t="s">
        <v>2088</v>
      </c>
      <c r="G2859" s="310" t="s">
        <v>2077</v>
      </c>
      <c r="H2859" s="113"/>
      <c r="I2859" s="129"/>
      <c r="J2859" s="129"/>
      <c r="K2859" s="201">
        <v>9402083</v>
      </c>
      <c r="L2859" s="14" t="s">
        <v>2080</v>
      </c>
      <c r="M2859" s="14" t="s">
        <v>24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>x</v>
      </c>
      <c r="Y2859" s="24" t="str">
        <f>IF(AND(B2859&lt;=NKC!$N$8,B2859&gt;=NKC!$M$8),"x","")</f>
        <v/>
      </c>
      <c r="Z2859" s="303"/>
    </row>
    <row r="2860" spans="1:27" ht="15.75" hidden="1" customHeight="1">
      <c r="A2860" s="304" t="str">
        <f>IF(B2860&lt;&gt;"",IF(AND(B2860&gt;=_TM1,B2860&lt;=_TM2,OR(TH!L2860="1111",TH!M2860="1111")),TH!D2860,""),"")</f>
        <v/>
      </c>
      <c r="B2860" s="11">
        <f t="shared" si="244"/>
        <v>10</v>
      </c>
      <c r="C2860" s="111">
        <f t="shared" si="245"/>
        <v>42664</v>
      </c>
      <c r="D2860" s="111" t="s">
        <v>704</v>
      </c>
      <c r="E2860" s="265">
        <v>42664</v>
      </c>
      <c r="F2860" s="110" t="s">
        <v>708</v>
      </c>
      <c r="G2860" s="310" t="s">
        <v>705</v>
      </c>
      <c r="H2860" s="4" t="s">
        <v>654</v>
      </c>
      <c r="I2860" s="129"/>
      <c r="J2860" s="129"/>
      <c r="K2860" s="201">
        <v>56932920</v>
      </c>
      <c r="L2860" s="114" t="s">
        <v>24</v>
      </c>
      <c r="M2860" s="14" t="s">
        <v>238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/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hidden="1" customHeight="1">
      <c r="A2861" s="304" t="str">
        <f>IF(B2861&lt;&gt;"",IF(AND(B2861&gt;=_TM1,B2861&lt;=_TM2,OR(TH!L2861="1111",TH!M2861="1111")),TH!D2861,""),"")</f>
        <v/>
      </c>
      <c r="B2861" s="11">
        <f t="shared" si="244"/>
        <v>10</v>
      </c>
      <c r="C2861" s="111">
        <f t="shared" si="245"/>
        <v>42664</v>
      </c>
      <c r="D2861" s="111" t="s">
        <v>2120</v>
      </c>
      <c r="E2861" s="265">
        <v>42664</v>
      </c>
      <c r="F2861" s="110" t="s">
        <v>1219</v>
      </c>
      <c r="G2861" s="310" t="s">
        <v>705</v>
      </c>
      <c r="H2861" s="113" t="s">
        <v>706</v>
      </c>
      <c r="I2861" s="129"/>
      <c r="J2861" s="129"/>
      <c r="K2861" s="201">
        <v>56900000</v>
      </c>
      <c r="L2861" s="14" t="s">
        <v>45</v>
      </c>
      <c r="M2861" s="14" t="s">
        <v>24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>x</v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/>
    </row>
    <row r="2862" spans="1:27" ht="15.75" hidden="1" customHeight="1">
      <c r="A2862" s="304" t="str">
        <f>IF(B2862&lt;&gt;"",IF(AND(B2862&gt;=_TM1,B2862&lt;=_TM2,OR(TH!L2862="1111",TH!M2862="1111")),TH!D2862,""),"")</f>
        <v/>
      </c>
      <c r="B2862" s="11">
        <f t="shared" si="244"/>
        <v>10</v>
      </c>
      <c r="C2862" s="111">
        <f t="shared" si="245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25582</v>
      </c>
      <c r="K2862" s="201">
        <f t="shared" ref="K2862:K2866" si="246">ROUND(I2862*J2862,0)</f>
        <v>665132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hidden="1" customHeight="1">
      <c r="A2863" s="304" t="str">
        <f>IF(B2863&lt;&gt;"",IF(AND(B2863&gt;=_TM1,B2863&lt;=_TM2,OR(TH!L2863="1111",TH!M2863="1111")),TH!D2863,""),"")</f>
        <v/>
      </c>
      <c r="B2863" s="11">
        <f t="shared" si="244"/>
        <v>10</v>
      </c>
      <c r="C2863" s="111">
        <f t="shared" si="245"/>
        <v>42664</v>
      </c>
      <c r="D2863" s="12" t="s">
        <v>1500</v>
      </c>
      <c r="E2863" s="265">
        <v>42664</v>
      </c>
      <c r="F2863" s="110" t="s">
        <v>1796</v>
      </c>
      <c r="G2863" s="313" t="s">
        <v>1795</v>
      </c>
      <c r="H2863" s="113" t="s">
        <v>306</v>
      </c>
      <c r="I2863" s="129">
        <v>26</v>
      </c>
      <c r="J2863" s="129">
        <v>17503</v>
      </c>
      <c r="K2863" s="201">
        <f t="shared" si="246"/>
        <v>455078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hidden="1" customHeight="1">
      <c r="A2864" s="304" t="str">
        <f>IF(B2864&lt;&gt;"",IF(AND(B2864&gt;=_TM1,B2864&lt;=_TM2,OR(TH!L2864="1111",TH!M2864="1111")),TH!D2864,""),"")</f>
        <v/>
      </c>
      <c r="B2864" s="11">
        <f t="shared" si="244"/>
        <v>10</v>
      </c>
      <c r="C2864" s="111">
        <f t="shared" si="245"/>
        <v>42664</v>
      </c>
      <c r="D2864" s="12" t="s">
        <v>1500</v>
      </c>
      <c r="E2864" s="265">
        <v>42664</v>
      </c>
      <c r="F2864" s="110" t="s">
        <v>1797</v>
      </c>
      <c r="G2864" s="313" t="s">
        <v>1795</v>
      </c>
      <c r="H2864" s="113" t="s">
        <v>306</v>
      </c>
      <c r="I2864" s="129">
        <v>50</v>
      </c>
      <c r="J2864" s="129">
        <v>13253</v>
      </c>
      <c r="K2864" s="201">
        <f t="shared" si="246"/>
        <v>662650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hidden="1" customHeight="1">
      <c r="A2865" s="304" t="str">
        <f>IF(B2865&lt;&gt;"",IF(AND(B2865&gt;=_TM1,B2865&lt;=_TM2,OR(TH!L2865="1111",TH!M2865="1111")),TH!D2865,""),"")</f>
        <v/>
      </c>
      <c r="B2865" s="11">
        <f t="shared" si="244"/>
        <v>10</v>
      </c>
      <c r="C2865" s="111">
        <f t="shared" si="245"/>
        <v>42664</v>
      </c>
      <c r="D2865" s="12" t="s">
        <v>1500</v>
      </c>
      <c r="E2865" s="265">
        <v>42664</v>
      </c>
      <c r="F2865" s="110" t="s">
        <v>1798</v>
      </c>
      <c r="G2865" s="313" t="s">
        <v>1795</v>
      </c>
      <c r="H2865" s="113" t="s">
        <v>306</v>
      </c>
      <c r="I2865" s="129">
        <v>22</v>
      </c>
      <c r="J2865" s="129">
        <v>30652</v>
      </c>
      <c r="K2865" s="201">
        <f t="shared" si="246"/>
        <v>674344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hidden="1" customHeight="1">
      <c r="A2866" s="304" t="str">
        <f>IF(B2866&lt;&gt;"",IF(AND(B2866&gt;=_TM1,B2866&lt;=_TM2,OR(TH!L2866="1111",TH!M2866="1111")),TH!D2866,""),"")</f>
        <v/>
      </c>
      <c r="B2866" s="11">
        <f t="shared" si="244"/>
        <v>10</v>
      </c>
      <c r="C2866" s="111">
        <f t="shared" si="245"/>
        <v>42664</v>
      </c>
      <c r="D2866" s="12" t="s">
        <v>1500</v>
      </c>
      <c r="E2866" s="265">
        <v>42664</v>
      </c>
      <c r="F2866" s="110" t="s">
        <v>1799</v>
      </c>
      <c r="G2866" s="313" t="s">
        <v>1795</v>
      </c>
      <c r="H2866" s="113" t="s">
        <v>306</v>
      </c>
      <c r="I2866" s="129">
        <v>50</v>
      </c>
      <c r="J2866" s="129">
        <v>9068</v>
      </c>
      <c r="K2866" s="201">
        <f t="shared" si="246"/>
        <v>453400</v>
      </c>
      <c r="L2866" s="202" t="s">
        <v>726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 t="str">
        <f>IF(VLOOKUP(F2866,NXT!$B$12:$B$973,1,0)=F2866,"","x")</f>
        <v/>
      </c>
    </row>
    <row r="2867" spans="1:27" ht="15.75" hidden="1" customHeight="1">
      <c r="A2867" s="304" t="str">
        <f>IF(B2867&lt;&gt;"",IF(AND(B2867&gt;=_TM1,B2867&lt;=_TM2,OR(TH!L2867="1111",TH!M2867="1111")),TH!D2867,""),"")</f>
        <v/>
      </c>
      <c r="B2867" s="11">
        <f t="shared" si="244"/>
        <v>10</v>
      </c>
      <c r="C2867" s="111">
        <f t="shared" si="245"/>
        <v>42664</v>
      </c>
      <c r="D2867" s="12" t="s">
        <v>1500</v>
      </c>
      <c r="E2867" s="265">
        <v>42664</v>
      </c>
      <c r="F2867" s="110" t="s">
        <v>314</v>
      </c>
      <c r="G2867" s="313" t="s">
        <v>1795</v>
      </c>
      <c r="H2867" s="113" t="s">
        <v>306</v>
      </c>
      <c r="I2867" s="129"/>
      <c r="J2867" s="129"/>
      <c r="K2867" s="201">
        <v>291060</v>
      </c>
      <c r="L2867" s="14" t="s">
        <v>9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/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/>
    </row>
    <row r="2868" spans="1:27" ht="15.75" hidden="1" customHeight="1">
      <c r="A2868" s="304" t="str">
        <f>IF(B2868&lt;&gt;"",IF(AND(B2868&gt;=_TM1,B2868&lt;=_TM2,OR(TH!L2868="1111",TH!M2868="1111")),TH!D2868,""),"")</f>
        <v/>
      </c>
      <c r="B2868" s="11">
        <f t="shared" si="244"/>
        <v>10</v>
      </c>
      <c r="C2868" s="111">
        <f t="shared" si="245"/>
        <v>42665</v>
      </c>
      <c r="D2868" s="12" t="s">
        <v>1501</v>
      </c>
      <c r="E2868" s="265">
        <v>42665</v>
      </c>
      <c r="F2868" s="140" t="s">
        <v>322</v>
      </c>
      <c r="G2868" s="313" t="s">
        <v>2072</v>
      </c>
      <c r="H2868" s="113" t="s">
        <v>316</v>
      </c>
      <c r="I2868" s="129">
        <v>2051</v>
      </c>
      <c r="J2868" s="129">
        <v>11000</v>
      </c>
      <c r="K2868" s="201">
        <f t="shared" ref="K2868:K2874" si="247">ROUND(I2868*J2868,0)</f>
        <v>22561000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>x</v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hidden="1" customHeight="1">
      <c r="A2869" s="304" t="str">
        <f>IF(B2869&lt;&gt;"",IF(AND(B2869&gt;=_TM1,B2869&lt;=_TM2,OR(TH!L2869="1111",TH!M2869="1111")),TH!D2869,""),"")</f>
        <v/>
      </c>
      <c r="B2869" s="11">
        <f t="shared" si="244"/>
        <v>10</v>
      </c>
      <c r="C2869" s="111">
        <f t="shared" si="245"/>
        <v>42665</v>
      </c>
      <c r="D2869" s="12" t="s">
        <v>1501</v>
      </c>
      <c r="E2869" s="265">
        <v>42665</v>
      </c>
      <c r="F2869" s="110" t="s">
        <v>1836</v>
      </c>
      <c r="G2869" s="313" t="s">
        <v>2072</v>
      </c>
      <c r="H2869" s="113" t="s">
        <v>316</v>
      </c>
      <c r="I2869" s="129">
        <v>25</v>
      </c>
      <c r="J2869" s="129">
        <v>33120</v>
      </c>
      <c r="K2869" s="201">
        <f t="shared" si="247"/>
        <v>828000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hidden="1" customHeight="1">
      <c r="A2870" s="304" t="str">
        <f>IF(B2870&lt;&gt;"",IF(AND(B2870&gt;=_TM1,B2870&lt;=_TM2,OR(TH!L2870="1111",TH!M2870="1111")),TH!D2870,""),"")</f>
        <v/>
      </c>
      <c r="B2870" s="11">
        <f t="shared" si="244"/>
        <v>10</v>
      </c>
      <c r="C2870" s="111">
        <f t="shared" si="245"/>
        <v>42665</v>
      </c>
      <c r="D2870" s="12" t="s">
        <v>1501</v>
      </c>
      <c r="E2870" s="265">
        <v>42665</v>
      </c>
      <c r="F2870" s="140" t="s">
        <v>1754</v>
      </c>
      <c r="G2870" s="313" t="s">
        <v>2072</v>
      </c>
      <c r="H2870" s="113" t="s">
        <v>316</v>
      </c>
      <c r="I2870" s="129">
        <v>100</v>
      </c>
      <c r="J2870" s="129">
        <v>8450</v>
      </c>
      <c r="K2870" s="201">
        <f t="shared" si="247"/>
        <v>845000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hidden="1" customHeight="1">
      <c r="A2871" s="304" t="str">
        <f>IF(B2871&lt;&gt;"",IF(AND(B2871&gt;=_TM1,B2871&lt;=_TM2,OR(TH!L2871="1111",TH!M2871="1111")),TH!D2871,""),"")</f>
        <v/>
      </c>
      <c r="B2871" s="11">
        <f t="shared" si="244"/>
        <v>10</v>
      </c>
      <c r="C2871" s="111">
        <f t="shared" si="245"/>
        <v>42665</v>
      </c>
      <c r="D2871" s="12" t="s">
        <v>1501</v>
      </c>
      <c r="E2871" s="265">
        <v>42665</v>
      </c>
      <c r="F2871" s="15" t="s">
        <v>1320</v>
      </c>
      <c r="G2871" s="313" t="s">
        <v>2072</v>
      </c>
      <c r="H2871" s="113" t="s">
        <v>316</v>
      </c>
      <c r="I2871" s="129">
        <v>2000</v>
      </c>
      <c r="J2871" s="129">
        <v>8075</v>
      </c>
      <c r="K2871" s="201">
        <f t="shared" si="247"/>
        <v>16150000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hidden="1" customHeight="1">
      <c r="A2872" s="304" t="str">
        <f>IF(B2872&lt;&gt;"",IF(AND(B2872&gt;=_TM1,B2872&lt;=_TM2,OR(TH!L2872="1111",TH!M2872="1111")),TH!D2872,""),"")</f>
        <v/>
      </c>
      <c r="B2872" s="11">
        <f t="shared" si="244"/>
        <v>10</v>
      </c>
      <c r="C2872" s="111">
        <f t="shared" si="245"/>
        <v>42665</v>
      </c>
      <c r="D2872" s="12" t="s">
        <v>1501</v>
      </c>
      <c r="E2872" s="265">
        <v>42665</v>
      </c>
      <c r="F2872" s="110" t="s">
        <v>1764</v>
      </c>
      <c r="G2872" s="313" t="s">
        <v>2072</v>
      </c>
      <c r="H2872" s="113" t="s">
        <v>316</v>
      </c>
      <c r="I2872" s="129">
        <v>1040</v>
      </c>
      <c r="J2872" s="129">
        <v>1330</v>
      </c>
      <c r="K2872" s="201">
        <f t="shared" si="247"/>
        <v>1383200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hidden="1" customHeight="1">
      <c r="A2873" s="304" t="str">
        <f>IF(B2873&lt;&gt;"",IF(AND(B2873&gt;=_TM1,B2873&lt;=_TM2,OR(TH!L2873="1111",TH!M2873="1111")),TH!D2873,""),"")</f>
        <v/>
      </c>
      <c r="B2873" s="11">
        <f t="shared" si="244"/>
        <v>10</v>
      </c>
      <c r="C2873" s="111">
        <f t="shared" si="245"/>
        <v>42665</v>
      </c>
      <c r="D2873" s="12" t="s">
        <v>1501</v>
      </c>
      <c r="E2873" s="265">
        <v>42665</v>
      </c>
      <c r="F2873" s="110" t="s">
        <v>1554</v>
      </c>
      <c r="G2873" s="313" t="s">
        <v>2072</v>
      </c>
      <c r="H2873" s="113" t="s">
        <v>316</v>
      </c>
      <c r="I2873" s="129">
        <v>240</v>
      </c>
      <c r="J2873" s="129">
        <v>7125</v>
      </c>
      <c r="K2873" s="201">
        <f t="shared" si="247"/>
        <v>1710000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hidden="1" customHeight="1">
      <c r="A2874" s="304" t="str">
        <f>IF(B2874&lt;&gt;"",IF(AND(B2874&gt;=_TM1,B2874&lt;=_TM2,OR(TH!L2874="1111",TH!M2874="1111")),TH!D2874,""),"")</f>
        <v/>
      </c>
      <c r="B2874" s="11">
        <f t="shared" si="244"/>
        <v>10</v>
      </c>
      <c r="C2874" s="111">
        <f t="shared" si="245"/>
        <v>42665</v>
      </c>
      <c r="D2874" s="12" t="s">
        <v>1501</v>
      </c>
      <c r="E2874" s="265">
        <v>42665</v>
      </c>
      <c r="F2874" s="110" t="s">
        <v>1837</v>
      </c>
      <c r="G2874" s="313" t="s">
        <v>2072</v>
      </c>
      <c r="H2874" s="113" t="s">
        <v>316</v>
      </c>
      <c r="I2874" s="129">
        <v>200</v>
      </c>
      <c r="J2874" s="129">
        <v>5225</v>
      </c>
      <c r="K2874" s="201">
        <f t="shared" si="247"/>
        <v>1045000</v>
      </c>
      <c r="L2874" s="202" t="s">
        <v>726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 t="str">
        <f>IF(VLOOKUP(F2874,NXT!$B$12:$B$973,1,0)=F2874,"","x")</f>
        <v/>
      </c>
    </row>
    <row r="2875" spans="1:27" ht="15.75" hidden="1" customHeight="1">
      <c r="A2875" s="304" t="str">
        <f>IF(B2875&lt;&gt;"",IF(AND(B2875&gt;=_TM1,B2875&lt;=_TM2,OR(TH!L2875="1111",TH!M2875="1111")),TH!D2875,""),"")</f>
        <v/>
      </c>
      <c r="B2875" s="11">
        <f t="shared" si="244"/>
        <v>10</v>
      </c>
      <c r="C2875" s="111">
        <f t="shared" si="245"/>
        <v>42665</v>
      </c>
      <c r="D2875" s="12" t="s">
        <v>1501</v>
      </c>
      <c r="E2875" s="265">
        <v>42665</v>
      </c>
      <c r="F2875" s="110" t="s">
        <v>304</v>
      </c>
      <c r="G2875" s="313" t="s">
        <v>2072</v>
      </c>
      <c r="H2875" s="113" t="s">
        <v>316</v>
      </c>
      <c r="I2875" s="129"/>
      <c r="J2875" s="129"/>
      <c r="K2875" s="201">
        <v>4452220</v>
      </c>
      <c r="L2875" s="14" t="s">
        <v>9</v>
      </c>
      <c r="M2875" s="202" t="s">
        <v>8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>
        <v>4</v>
      </c>
      <c r="AA2875" s="198"/>
    </row>
    <row r="2876" spans="1:27" ht="15.75" hidden="1" customHeight="1">
      <c r="A2876" s="304" t="str">
        <f>IF(B2876&lt;&gt;"",IF(AND(B2876&gt;=_TM1,B2876&lt;=_TM2,OR(TH!L2876="1111",TH!M2876="1111")),TH!D2876,""),"")</f>
        <v/>
      </c>
      <c r="B2876" s="11">
        <f t="shared" si="244"/>
        <v>10</v>
      </c>
      <c r="C2876" s="111">
        <f t="shared" si="245"/>
        <v>42665</v>
      </c>
      <c r="D2876" s="111" t="s">
        <v>1455</v>
      </c>
      <c r="E2876" s="111">
        <v>42665</v>
      </c>
      <c r="F2876" s="140" t="s">
        <v>322</v>
      </c>
      <c r="G2876" s="310" t="s">
        <v>1750</v>
      </c>
      <c r="H2876" s="113" t="s">
        <v>1751</v>
      </c>
      <c r="I2876" s="129">
        <v>1041</v>
      </c>
      <c r="J2876" s="129">
        <v>11000</v>
      </c>
      <c r="K2876" s="201">
        <f>ROUND(I2876*J2876,0)</f>
        <v>11451000</v>
      </c>
      <c r="L2876" s="114" t="s">
        <v>238</v>
      </c>
      <c r="M2876" s="114" t="s">
        <v>162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IF(VLOOKUP(F2876,NXT!$B$12:$B$973,1,0)=F2876,"","x")</f>
        <v/>
      </c>
    </row>
    <row r="2877" spans="1:27" ht="15.75" hidden="1" customHeight="1">
      <c r="A2877" s="304" t="str">
        <f>IF(B2877&lt;&gt;"",IF(AND(B2877&gt;=_TM1,B2877&lt;=_TM2,OR(TH!L2877="1111",TH!M2877="1111")),TH!D2877,""),"")</f>
        <v/>
      </c>
      <c r="B2877" s="11">
        <f t="shared" si="244"/>
        <v>10</v>
      </c>
      <c r="C2877" s="111">
        <f t="shared" si="245"/>
        <v>42665</v>
      </c>
      <c r="D2877" s="111" t="s">
        <v>1455</v>
      </c>
      <c r="E2877" s="111">
        <v>42665</v>
      </c>
      <c r="F2877" s="140" t="s">
        <v>1566</v>
      </c>
      <c r="G2877" s="310" t="s">
        <v>1750</v>
      </c>
      <c r="H2877" s="113" t="s">
        <v>1751</v>
      </c>
      <c r="I2877" s="129"/>
      <c r="J2877" s="129"/>
      <c r="K2877" s="201">
        <v>1145100</v>
      </c>
      <c r="L2877" s="114" t="s">
        <v>238</v>
      </c>
      <c r="M2877" s="114" t="s">
        <v>278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/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  <c r="AA2877" s="198" t="str">
        <f>IF(VLOOKUP(H2877,DS_131,1,0)=H2877,"","x")</f>
        <v/>
      </c>
    </row>
    <row r="2878" spans="1:27" ht="15.75" hidden="1" customHeight="1">
      <c r="A2878" s="304" t="str">
        <f>IF(B2878&lt;&gt;"",IF(AND(B2878&gt;=_TM1,B2878&lt;=_TM2,OR(TH!L2878="1111",TH!M2878="1111")),TH!D2878,""),"")</f>
        <v/>
      </c>
      <c r="B2878" s="11">
        <f t="shared" si="244"/>
        <v>10</v>
      </c>
      <c r="C2878" s="111">
        <f t="shared" si="245"/>
        <v>42667</v>
      </c>
      <c r="D2878" s="111" t="s">
        <v>2113</v>
      </c>
      <c r="E2878" s="265">
        <v>42667</v>
      </c>
      <c r="F2878" s="112" t="s">
        <v>707</v>
      </c>
      <c r="G2878" s="310" t="s">
        <v>705</v>
      </c>
      <c r="H2878" s="113" t="s">
        <v>706</v>
      </c>
      <c r="I2878" s="129"/>
      <c r="J2878" s="129"/>
      <c r="K2878" s="201">
        <v>15400000</v>
      </c>
      <c r="L2878" s="114" t="s">
        <v>24</v>
      </c>
      <c r="M2878" s="14" t="s">
        <v>45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>x</v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hidden="1" customHeight="1">
      <c r="A2879" s="304" t="str">
        <f>IF(B2879&lt;&gt;"",IF(AND(B2879&gt;=_TM1,B2879&lt;=_TM2,OR(TH!L2879="1111",TH!M2879="1111")),TH!D2879,""),"")</f>
        <v/>
      </c>
      <c r="B2879" s="11">
        <f t="shared" si="244"/>
        <v>10</v>
      </c>
      <c r="C2879" s="111">
        <f t="shared" si="245"/>
        <v>42667</v>
      </c>
      <c r="D2879" s="111" t="s">
        <v>704</v>
      </c>
      <c r="E2879" s="265">
        <v>42667</v>
      </c>
      <c r="F2879" s="110" t="s">
        <v>708</v>
      </c>
      <c r="G2879" s="310" t="s">
        <v>705</v>
      </c>
      <c r="H2879" s="385" t="s">
        <v>508</v>
      </c>
      <c r="I2879" s="129"/>
      <c r="J2879" s="129"/>
      <c r="K2879" s="201">
        <v>4700000</v>
      </c>
      <c r="L2879" s="114" t="s">
        <v>24</v>
      </c>
      <c r="M2879" s="14" t="s">
        <v>238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hidden="1" customHeight="1">
      <c r="A2880" s="304" t="str">
        <f>IF(B2880&lt;&gt;"",IF(AND(B2880&gt;=_TM1,B2880&lt;=_TM2,OR(TH!L2880="1111",TH!M2880="1111")),TH!D2880,""),"")</f>
        <v/>
      </c>
      <c r="B2880" s="11">
        <f t="shared" si="244"/>
        <v>10</v>
      </c>
      <c r="C2880" s="111">
        <f t="shared" si="245"/>
        <v>42667</v>
      </c>
      <c r="D2880" s="111" t="s">
        <v>711</v>
      </c>
      <c r="E2880" s="265">
        <v>42667</v>
      </c>
      <c r="F2880" s="110" t="s">
        <v>713</v>
      </c>
      <c r="G2880" s="310" t="s">
        <v>705</v>
      </c>
      <c r="H2880" s="113" t="s">
        <v>299</v>
      </c>
      <c r="I2880" s="129"/>
      <c r="J2880" s="129"/>
      <c r="K2880" s="201">
        <v>20000000</v>
      </c>
      <c r="L2880" s="14" t="s">
        <v>8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/>
    </row>
    <row r="2881" spans="1:27" ht="15.75" hidden="1" customHeight="1">
      <c r="A2881" s="304" t="str">
        <f>IF(B2881&lt;&gt;"",IF(AND(B2881&gt;=_TM1,B2881&lt;=_TM2,OR(TH!L2881="1111",TH!M2881="1111")),TH!D2881,""),"")</f>
        <v/>
      </c>
      <c r="B2881" s="11">
        <f t="shared" si="244"/>
        <v>10</v>
      </c>
      <c r="C2881" s="111">
        <f t="shared" si="245"/>
        <v>42667</v>
      </c>
      <c r="D2881" s="111" t="s">
        <v>711</v>
      </c>
      <c r="E2881" s="265">
        <v>42667</v>
      </c>
      <c r="F2881" s="110" t="s">
        <v>761</v>
      </c>
      <c r="G2881" s="310" t="s">
        <v>705</v>
      </c>
      <c r="H2881" s="4"/>
      <c r="I2881" s="129"/>
      <c r="J2881" s="129"/>
      <c r="K2881" s="201">
        <v>20000</v>
      </c>
      <c r="L2881" s="114" t="s">
        <v>81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hidden="1" customHeight="1">
      <c r="A2882" s="304" t="str">
        <f>IF(B2882&lt;&gt;"",IF(AND(B2882&gt;=_TM1,B2882&lt;=_TM2,OR(TH!L2882="1111",TH!M2882="1111")),TH!D2882,""),"")</f>
        <v/>
      </c>
      <c r="B2882" s="11">
        <f t="shared" si="244"/>
        <v>10</v>
      </c>
      <c r="C2882" s="111">
        <f t="shared" si="245"/>
        <v>42667</v>
      </c>
      <c r="D2882" s="111" t="s">
        <v>711</v>
      </c>
      <c r="E2882" s="265">
        <v>42667</v>
      </c>
      <c r="F2882" s="110" t="s">
        <v>967</v>
      </c>
      <c r="G2882" s="310" t="s">
        <v>705</v>
      </c>
      <c r="H2882" s="113"/>
      <c r="I2882" s="129"/>
      <c r="J2882" s="129"/>
      <c r="K2882" s="201">
        <v>2000</v>
      </c>
      <c r="L2882" s="14" t="s">
        <v>9</v>
      </c>
      <c r="M2882" s="14" t="s">
        <v>24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</row>
    <row r="2883" spans="1:27" ht="15.75" hidden="1" customHeight="1">
      <c r="A2883" s="304" t="str">
        <f>IF(B2883&lt;&gt;"",IF(AND(B2883&gt;=_TM1,B2883&lt;=_TM2,OR(TH!L2883="1111",TH!M2883="1111")),TH!D2883,""),"")</f>
        <v/>
      </c>
      <c r="B2883" s="11">
        <f t="shared" si="244"/>
        <v>10</v>
      </c>
      <c r="C2883" s="111">
        <f t="shared" si="245"/>
        <v>42667</v>
      </c>
      <c r="D2883" s="12" t="s">
        <v>1502</v>
      </c>
      <c r="E2883" s="265">
        <v>42667</v>
      </c>
      <c r="F2883" s="110" t="s">
        <v>1801</v>
      </c>
      <c r="G2883" s="313" t="s">
        <v>1800</v>
      </c>
      <c r="H2883" s="113" t="s">
        <v>306</v>
      </c>
      <c r="I2883" s="129">
        <v>40</v>
      </c>
      <c r="J2883" s="129">
        <v>15228</v>
      </c>
      <c r="K2883" s="201">
        <f t="shared" ref="K2883:K2887" si="248">ROUND(I2883*J2883,0)</f>
        <v>609120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hidden="1" customHeight="1">
      <c r="A2884" s="304" t="str">
        <f>IF(B2884&lt;&gt;"",IF(AND(B2884&gt;=_TM1,B2884&lt;=_TM2,OR(TH!L2884="1111",TH!M2884="1111")),TH!D2884,""),"")</f>
        <v/>
      </c>
      <c r="B2884" s="11">
        <f t="shared" si="244"/>
        <v>10</v>
      </c>
      <c r="C2884" s="111">
        <f t="shared" si="245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33285</v>
      </c>
      <c r="K2884" s="201">
        <f t="shared" si="248"/>
        <v>765555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hidden="1" customHeight="1">
      <c r="A2885" s="304" t="str">
        <f>IF(B2885&lt;&gt;"",IF(AND(B2885&gt;=_TM1,B2885&lt;=_TM2,OR(TH!L2885="1111",TH!M2885="1111")),TH!D2885,""),"")</f>
        <v/>
      </c>
      <c r="B2885" s="11">
        <f t="shared" si="244"/>
        <v>10</v>
      </c>
      <c r="C2885" s="111">
        <f t="shared" si="245"/>
        <v>42667</v>
      </c>
      <c r="D2885" s="12" t="s">
        <v>1502</v>
      </c>
      <c r="E2885" s="265">
        <v>42667</v>
      </c>
      <c r="F2885" s="110" t="s">
        <v>1802</v>
      </c>
      <c r="G2885" s="313" t="s">
        <v>1800</v>
      </c>
      <c r="H2885" s="113" t="s">
        <v>306</v>
      </c>
      <c r="I2885" s="129">
        <v>23</v>
      </c>
      <c r="J2885" s="129">
        <v>22774</v>
      </c>
      <c r="K2885" s="201">
        <f t="shared" si="248"/>
        <v>523802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hidden="1" customHeight="1">
      <c r="A2886" s="304" t="str">
        <f>IF(B2886&lt;&gt;"",IF(AND(B2886&gt;=_TM1,B2886&lt;=_TM2,OR(TH!L2886="1111",TH!M2886="1111")),TH!D2886,""),"")</f>
        <v/>
      </c>
      <c r="B2886" s="11">
        <f t="shared" si="244"/>
        <v>10</v>
      </c>
      <c r="C2886" s="111">
        <f t="shared" si="245"/>
        <v>42667</v>
      </c>
      <c r="D2886" s="12" t="s">
        <v>1502</v>
      </c>
      <c r="E2886" s="265">
        <v>42667</v>
      </c>
      <c r="F2886" s="110" t="s">
        <v>1803</v>
      </c>
      <c r="G2886" s="313" t="s">
        <v>1800</v>
      </c>
      <c r="H2886" s="113" t="s">
        <v>306</v>
      </c>
      <c r="I2886" s="129">
        <v>31</v>
      </c>
      <c r="J2886" s="129">
        <v>17304</v>
      </c>
      <c r="K2886" s="201">
        <f t="shared" si="248"/>
        <v>536424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hidden="1" customHeight="1">
      <c r="A2887" s="304" t="str">
        <f>IF(B2887&lt;&gt;"",IF(AND(B2887&gt;=_TM1,B2887&lt;=_TM2,OR(TH!L2887="1111",TH!M2887="1111")),TH!D2887,""),"")</f>
        <v/>
      </c>
      <c r="B2887" s="11">
        <f t="shared" si="244"/>
        <v>10</v>
      </c>
      <c r="C2887" s="111">
        <f t="shared" si="245"/>
        <v>42667</v>
      </c>
      <c r="D2887" s="12" t="s">
        <v>1502</v>
      </c>
      <c r="E2887" s="265">
        <v>42667</v>
      </c>
      <c r="F2887" s="110" t="s">
        <v>1798</v>
      </c>
      <c r="G2887" s="313" t="s">
        <v>1800</v>
      </c>
      <c r="H2887" s="113" t="s">
        <v>306</v>
      </c>
      <c r="I2887" s="129">
        <v>22</v>
      </c>
      <c r="J2887" s="129">
        <v>20972</v>
      </c>
      <c r="K2887" s="201">
        <f t="shared" si="248"/>
        <v>461384</v>
      </c>
      <c r="L2887" s="202" t="s">
        <v>726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 t="str">
        <f>IF(VLOOKUP(F2887,NXT!$B$12:$B$973,1,0)=F2887,"","x")</f>
        <v/>
      </c>
    </row>
    <row r="2888" spans="1:27" ht="15.75" hidden="1" customHeight="1">
      <c r="A2888" s="304" t="str">
        <f>IF(B2888&lt;&gt;"",IF(AND(B2888&gt;=_TM1,B2888&lt;=_TM2,OR(TH!L2888="1111",TH!M2888="1111")),TH!D2888,""),"")</f>
        <v/>
      </c>
      <c r="B2888" s="11">
        <f t="shared" si="244"/>
        <v>10</v>
      </c>
      <c r="C2888" s="111">
        <f t="shared" si="245"/>
        <v>42667</v>
      </c>
      <c r="D2888" s="12" t="s">
        <v>1502</v>
      </c>
      <c r="E2888" s="265">
        <v>42667</v>
      </c>
      <c r="F2888" s="110" t="s">
        <v>314</v>
      </c>
      <c r="G2888" s="313" t="s">
        <v>1800</v>
      </c>
      <c r="H2888" s="113" t="s">
        <v>306</v>
      </c>
      <c r="I2888" s="129"/>
      <c r="J2888" s="129"/>
      <c r="K2888" s="201">
        <v>289629</v>
      </c>
      <c r="L2888" s="14" t="s">
        <v>9</v>
      </c>
      <c r="M2888" s="202" t="s">
        <v>8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  <c r="AA2888" s="198"/>
    </row>
    <row r="2889" spans="1:27" ht="15.75" hidden="1" customHeight="1">
      <c r="A2889" s="304" t="str">
        <f>IF(B2889&lt;&gt;"",IF(AND(B2889&gt;=_TM1,B2889&lt;=_TM2,OR(TH!L2889="1111",TH!M2889="1111")),TH!D2889,""),"")</f>
        <v/>
      </c>
      <c r="B2889" s="11">
        <f t="shared" si="244"/>
        <v>10</v>
      </c>
      <c r="C2889" s="111">
        <f t="shared" si="245"/>
        <v>42668</v>
      </c>
      <c r="D2889" s="111" t="s">
        <v>711</v>
      </c>
      <c r="E2889" s="265">
        <v>42668</v>
      </c>
      <c r="F2889" s="110" t="s">
        <v>1722</v>
      </c>
      <c r="G2889" s="310" t="s">
        <v>705</v>
      </c>
      <c r="H2889" s="113"/>
      <c r="I2889" s="129"/>
      <c r="J2889" s="129"/>
      <c r="K2889" s="201">
        <v>10000</v>
      </c>
      <c r="L2889" s="114" t="s">
        <v>81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hidden="1" customHeight="1">
      <c r="A2890" s="304" t="str">
        <f>IF(B2890&lt;&gt;"",IF(AND(B2890&gt;=_TM1,B2890&lt;=_TM2,OR(TH!L2890="1111",TH!M2890="1111")),TH!D2890,""),"")</f>
        <v/>
      </c>
      <c r="B2890" s="11">
        <f t="shared" si="244"/>
        <v>10</v>
      </c>
      <c r="C2890" s="111">
        <f t="shared" si="245"/>
        <v>42668</v>
      </c>
      <c r="D2890" s="111" t="s">
        <v>711</v>
      </c>
      <c r="E2890" s="265">
        <v>42668</v>
      </c>
      <c r="F2890" s="110" t="s">
        <v>1723</v>
      </c>
      <c r="G2890" s="310" t="s">
        <v>705</v>
      </c>
      <c r="H2890" s="113"/>
      <c r="I2890" s="129"/>
      <c r="J2890" s="129"/>
      <c r="K2890" s="201">
        <v>1000</v>
      </c>
      <c r="L2890" s="14" t="s">
        <v>9</v>
      </c>
      <c r="M2890" s="14" t="s">
        <v>24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/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>
        <v>4</v>
      </c>
    </row>
    <row r="2891" spans="1:27" ht="15.75" hidden="1" customHeight="1">
      <c r="A2891" s="304" t="str">
        <f>IF(B2891&lt;&gt;"",IF(AND(B2891&gt;=_TM1,B2891&lt;=_TM2,OR(TH!L2891="1111",TH!M2891="1111")),TH!D2891,""),"")</f>
        <v/>
      </c>
      <c r="B2891" s="11">
        <f t="shared" si="244"/>
        <v>10</v>
      </c>
      <c r="C2891" s="111">
        <f t="shared" si="245"/>
        <v>42668</v>
      </c>
      <c r="D2891" s="111" t="s">
        <v>2114</v>
      </c>
      <c r="E2891" s="265">
        <v>42668</v>
      </c>
      <c r="F2891" s="110" t="s">
        <v>707</v>
      </c>
      <c r="G2891" s="310" t="s">
        <v>2077</v>
      </c>
      <c r="H2891" s="113" t="s">
        <v>706</v>
      </c>
      <c r="I2891" s="129"/>
      <c r="J2891" s="129"/>
      <c r="K2891" s="201">
        <v>100000</v>
      </c>
      <c r="L2891" s="14" t="s">
        <v>24</v>
      </c>
      <c r="M2891" s="14" t="s">
        <v>45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>x</v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/>
      </c>
      <c r="Y2891" s="24" t="str">
        <f>IF(AND(B2891&lt;=NKC!$N$8,B2891&gt;=NKC!$M$8),"x","")</f>
        <v/>
      </c>
      <c r="Z2891" s="303"/>
    </row>
    <row r="2892" spans="1:27" ht="15.75" customHeight="1">
      <c r="A2892" s="304" t="str">
        <f>IF(B2892&lt;&gt;"",IF(AND(B2892&gt;=_TM1,B2892&lt;=_TM2,OR(TH!L2892="1111",TH!M2892="1111")),TH!D2892,""),"")</f>
        <v/>
      </c>
      <c r="B2892" s="11">
        <f t="shared" si="244"/>
        <v>10</v>
      </c>
      <c r="C2892" s="111">
        <f t="shared" si="245"/>
        <v>42668</v>
      </c>
      <c r="D2892" s="111" t="s">
        <v>711</v>
      </c>
      <c r="E2892" s="265">
        <v>42668</v>
      </c>
      <c r="F2892" s="110" t="s">
        <v>2088</v>
      </c>
      <c r="G2892" s="310" t="s">
        <v>2077</v>
      </c>
      <c r="H2892" s="113"/>
      <c r="I2892" s="129"/>
      <c r="J2892" s="129"/>
      <c r="K2892" s="201">
        <v>17917</v>
      </c>
      <c r="L2892" s="14" t="s">
        <v>2080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>x</v>
      </c>
      <c r="Y2892" s="24" t="str">
        <f>IF(AND(B2892&lt;=NKC!$N$8,B2892&gt;=NKC!$M$8),"x","")</f>
        <v/>
      </c>
      <c r="Z2892" s="303"/>
    </row>
    <row r="2893" spans="1:27" ht="15.75" hidden="1" customHeight="1">
      <c r="A2893" s="304" t="str">
        <f>IF(B2893&lt;&gt;"",IF(AND(B2893&gt;=_TM1,B2893&lt;=_TM2,OR(TH!L2893="1111",TH!M2893="1111")),TH!D2893,""),"")</f>
        <v/>
      </c>
      <c r="B2893" s="11">
        <f t="shared" si="244"/>
        <v>10</v>
      </c>
      <c r="C2893" s="111">
        <f t="shared" si="245"/>
        <v>42668</v>
      </c>
      <c r="D2893" s="111" t="s">
        <v>711</v>
      </c>
      <c r="E2893" s="265">
        <v>42668</v>
      </c>
      <c r="F2893" s="110" t="s">
        <v>2087</v>
      </c>
      <c r="G2893" s="310" t="s">
        <v>2077</v>
      </c>
      <c r="H2893" s="113"/>
      <c r="I2893" s="129"/>
      <c r="J2893" s="129"/>
      <c r="K2893" s="201">
        <v>56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hidden="1" customHeight="1">
      <c r="A2894" s="304" t="str">
        <f>IF(B2894&lt;&gt;"",IF(AND(B2894&gt;=_TM1,B2894&lt;=_TM2,OR(TH!L2894="1111",TH!M2894="1111")),TH!D2894,""),"")</f>
        <v/>
      </c>
      <c r="B2894" s="11">
        <f t="shared" si="244"/>
        <v>10</v>
      </c>
      <c r="C2894" s="111">
        <f t="shared" si="245"/>
        <v>42668</v>
      </c>
      <c r="D2894" s="111" t="s">
        <v>711</v>
      </c>
      <c r="E2894" s="265">
        <v>42668</v>
      </c>
      <c r="F2894" s="110" t="s">
        <v>2093</v>
      </c>
      <c r="G2894" s="310" t="s">
        <v>2077</v>
      </c>
      <c r="H2894" s="113"/>
      <c r="I2894" s="129"/>
      <c r="J2894" s="129"/>
      <c r="K2894" s="201">
        <v>28</v>
      </c>
      <c r="L2894" s="14" t="s">
        <v>79</v>
      </c>
      <c r="M2894" s="14" t="s">
        <v>24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</row>
    <row r="2895" spans="1:27" ht="15.75" hidden="1" customHeight="1">
      <c r="A2895" s="304" t="str">
        <f>IF(B2895&lt;&gt;"",IF(AND(B2895&gt;=_TM1,B2895&lt;=_TM2,OR(TH!L2895="1111",TH!M2895="1111")),TH!D2895,""),"")</f>
        <v/>
      </c>
      <c r="B2895" s="11">
        <f t="shared" si="244"/>
        <v>10</v>
      </c>
      <c r="C2895" s="111">
        <f t="shared" si="245"/>
        <v>42668</v>
      </c>
      <c r="D2895" s="111" t="s">
        <v>1456</v>
      </c>
      <c r="E2895" s="111">
        <v>42668</v>
      </c>
      <c r="F2895" s="140" t="s">
        <v>322</v>
      </c>
      <c r="G2895" s="310" t="s">
        <v>1752</v>
      </c>
      <c r="H2895" s="4" t="s">
        <v>652</v>
      </c>
      <c r="I2895" s="129">
        <v>1010</v>
      </c>
      <c r="J2895" s="129">
        <v>10500</v>
      </c>
      <c r="K2895" s="201">
        <f>ROUND(I2895*J2895,0)</f>
        <v>10605000</v>
      </c>
      <c r="L2895" s="114" t="s">
        <v>238</v>
      </c>
      <c r="M2895" s="114" t="s">
        <v>162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IF(VLOOKUP(F2895,NXT!$B$12:$B$973,1,0)=F2895,"","x")</f>
        <v/>
      </c>
    </row>
    <row r="2896" spans="1:27" ht="15.75" hidden="1" customHeight="1">
      <c r="A2896" s="304" t="str">
        <f>IF(B2896&lt;&gt;"",IF(AND(B2896&gt;=_TM1,B2896&lt;=_TM2,OR(TH!L2896="1111",TH!M2896="1111")),TH!D2896,""),"")</f>
        <v/>
      </c>
      <c r="B2896" s="11">
        <f t="shared" si="244"/>
        <v>10</v>
      </c>
      <c r="C2896" s="111">
        <f t="shared" si="245"/>
        <v>42668</v>
      </c>
      <c r="D2896" s="111" t="s">
        <v>1456</v>
      </c>
      <c r="E2896" s="111">
        <v>42668</v>
      </c>
      <c r="F2896" s="140" t="s">
        <v>1566</v>
      </c>
      <c r="G2896" s="310" t="s">
        <v>1752</v>
      </c>
      <c r="H2896" s="4" t="s">
        <v>652</v>
      </c>
      <c r="I2896" s="129"/>
      <c r="J2896" s="129"/>
      <c r="K2896" s="201">
        <v>1060500</v>
      </c>
      <c r="L2896" s="114" t="s">
        <v>238</v>
      </c>
      <c r="M2896" s="114" t="s">
        <v>278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/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  <c r="AA2896" s="198" t="str">
        <f>IF(VLOOKUP(H2896,DS_131,1,0)=H2896,"","x")</f>
        <v/>
      </c>
    </row>
    <row r="2897" spans="1:27" ht="15.75" hidden="1" customHeight="1">
      <c r="A2897" s="304" t="str">
        <f>IF(B2897&lt;&gt;"",IF(AND(B2897&gt;=_TM1,B2897&lt;=_TM2,OR(TH!L2897="1111",TH!M2897="1111")),TH!D2897,""),"")</f>
        <v/>
      </c>
      <c r="B2897" s="11">
        <f t="shared" si="244"/>
        <v>10</v>
      </c>
      <c r="C2897" s="111">
        <f t="shared" si="245"/>
        <v>42669</v>
      </c>
      <c r="D2897" s="111" t="s">
        <v>2117</v>
      </c>
      <c r="E2897" s="265">
        <v>42669</v>
      </c>
      <c r="F2897" s="112" t="s">
        <v>707</v>
      </c>
      <c r="G2897" s="310" t="s">
        <v>705</v>
      </c>
      <c r="H2897" s="113" t="s">
        <v>706</v>
      </c>
      <c r="I2897" s="129"/>
      <c r="J2897" s="129"/>
      <c r="K2897" s="201">
        <v>5200000</v>
      </c>
      <c r="L2897" s="114" t="s">
        <v>24</v>
      </c>
      <c r="M2897" s="14" t="s">
        <v>45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>x</v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hidden="1" customHeight="1">
      <c r="A2898" s="304" t="str">
        <f>IF(B2898&lt;&gt;"",IF(AND(B2898&gt;=_TM1,B2898&lt;=_TM2,OR(TH!L2898="1111",TH!M2898="1111")),TH!D2898,""),"")</f>
        <v/>
      </c>
      <c r="B2898" s="11">
        <f t="shared" si="244"/>
        <v>10</v>
      </c>
      <c r="C2898" s="111">
        <f t="shared" si="245"/>
        <v>42669</v>
      </c>
      <c r="D2898" s="111" t="s">
        <v>704</v>
      </c>
      <c r="E2898" s="265">
        <v>42669</v>
      </c>
      <c r="F2898" s="110" t="s">
        <v>708</v>
      </c>
      <c r="G2898" s="310" t="s">
        <v>705</v>
      </c>
      <c r="H2898" s="113" t="s">
        <v>1537</v>
      </c>
      <c r="I2898" s="129"/>
      <c r="J2898" s="129"/>
      <c r="K2898" s="201">
        <v>11550000</v>
      </c>
      <c r="L2898" s="114" t="s">
        <v>24</v>
      </c>
      <c r="M2898" s="14" t="s">
        <v>238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hidden="1" customHeight="1">
      <c r="A2899" s="304" t="str">
        <f>IF(B2899&lt;&gt;"",IF(AND(B2899&gt;=_TM1,B2899&lt;=_TM2,OR(TH!L2899="1111",TH!M2899="1111")),TH!D2899,""),"")</f>
        <v/>
      </c>
      <c r="B2899" s="11">
        <f t="shared" si="244"/>
        <v>10</v>
      </c>
      <c r="C2899" s="111">
        <f t="shared" si="245"/>
        <v>42669</v>
      </c>
      <c r="D2899" s="111" t="s">
        <v>711</v>
      </c>
      <c r="E2899" s="265">
        <v>42669</v>
      </c>
      <c r="F2899" s="110" t="s">
        <v>713</v>
      </c>
      <c r="G2899" s="310" t="s">
        <v>705</v>
      </c>
      <c r="H2899" s="317" t="s">
        <v>306</v>
      </c>
      <c r="I2899" s="129"/>
      <c r="J2899" s="129"/>
      <c r="K2899" s="201">
        <f>5192677-22000</f>
        <v>5170677</v>
      </c>
      <c r="L2899" s="14" t="s">
        <v>8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/>
    </row>
    <row r="2900" spans="1:27" ht="15.75" hidden="1" customHeight="1">
      <c r="A2900" s="304" t="str">
        <f>IF(B2900&lt;&gt;"",IF(AND(B2900&gt;=_TM1,B2900&lt;=_TM2,OR(TH!L2900="1111",TH!M2900="1111")),TH!D2900,""),"")</f>
        <v/>
      </c>
      <c r="B2900" s="11">
        <f t="shared" si="244"/>
        <v>10</v>
      </c>
      <c r="C2900" s="111">
        <f t="shared" si="245"/>
        <v>42669</v>
      </c>
      <c r="D2900" s="111" t="s">
        <v>711</v>
      </c>
      <c r="E2900" s="265">
        <v>42669</v>
      </c>
      <c r="F2900" s="110" t="s">
        <v>761</v>
      </c>
      <c r="G2900" s="310" t="s">
        <v>705</v>
      </c>
      <c r="H2900" s="113"/>
      <c r="I2900" s="129"/>
      <c r="J2900" s="129"/>
      <c r="K2900" s="201">
        <v>20000</v>
      </c>
      <c r="L2900" s="14" t="s">
        <v>81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hidden="1" customHeight="1">
      <c r="A2901" s="304" t="str">
        <f>IF(B2901&lt;&gt;"",IF(AND(B2901&gt;=_TM1,B2901&lt;=_TM2,OR(TH!L2901="1111",TH!M2901="1111")),TH!D2901,""),"")</f>
        <v/>
      </c>
      <c r="B2901" s="11">
        <f t="shared" si="244"/>
        <v>10</v>
      </c>
      <c r="C2901" s="111">
        <f t="shared" si="245"/>
        <v>42669</v>
      </c>
      <c r="D2901" s="111" t="s">
        <v>711</v>
      </c>
      <c r="E2901" s="265">
        <v>42669</v>
      </c>
      <c r="F2901" s="110" t="s">
        <v>967</v>
      </c>
      <c r="G2901" s="310" t="s">
        <v>705</v>
      </c>
      <c r="H2901" s="113"/>
      <c r="I2901" s="129"/>
      <c r="J2901" s="129"/>
      <c r="K2901" s="201">
        <v>2000</v>
      </c>
      <c r="L2901" s="14" t="s">
        <v>9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/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>
        <v>4</v>
      </c>
    </row>
    <row r="2902" spans="1:27" ht="15.75" hidden="1" customHeight="1">
      <c r="A2902" s="304" t="str">
        <f>IF(B2902&lt;&gt;"",IF(AND(B2902&gt;=_TM1,B2902&lt;=_TM2,OR(TH!L2902="1111",TH!M2902="1111")),TH!D2902,""),"")</f>
        <v/>
      </c>
      <c r="B2902" s="11">
        <f t="shared" si="244"/>
        <v>10</v>
      </c>
      <c r="C2902" s="111">
        <f t="shared" si="245"/>
        <v>42670</v>
      </c>
      <c r="D2902" s="111" t="s">
        <v>2123</v>
      </c>
      <c r="E2902" s="265">
        <v>42670</v>
      </c>
      <c r="F2902" s="110" t="s">
        <v>1219</v>
      </c>
      <c r="G2902" s="310" t="s">
        <v>705</v>
      </c>
      <c r="H2902" s="113" t="s">
        <v>706</v>
      </c>
      <c r="I2902" s="129"/>
      <c r="J2902" s="129"/>
      <c r="K2902" s="201">
        <v>11600000</v>
      </c>
      <c r="L2902" s="114" t="s">
        <v>45</v>
      </c>
      <c r="M2902" s="14" t="s">
        <v>24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>x</v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/>
    </row>
    <row r="2903" spans="1:27" ht="15.75" hidden="1" customHeight="1">
      <c r="A2903" s="304" t="str">
        <f>IF(B2903&lt;&gt;"",IF(AND(B2903&gt;=_TM1,B2903&lt;=_TM2,OR(TH!L2903="1111",TH!M2903="1111")),TH!D2903,""),"")</f>
        <v/>
      </c>
      <c r="B2903" s="11">
        <f t="shared" si="244"/>
        <v>10</v>
      </c>
      <c r="C2903" s="111">
        <f t="shared" si="245"/>
        <v>42670</v>
      </c>
      <c r="D2903" s="12" t="s">
        <v>1503</v>
      </c>
      <c r="E2903" s="265">
        <v>42670</v>
      </c>
      <c r="F2903" s="110" t="s">
        <v>1801</v>
      </c>
      <c r="G2903" s="313" t="s">
        <v>1804</v>
      </c>
      <c r="H2903" s="113" t="s">
        <v>306</v>
      </c>
      <c r="I2903" s="129">
        <v>40</v>
      </c>
      <c r="J2903" s="129">
        <v>22386</v>
      </c>
      <c r="K2903" s="201">
        <f t="shared" ref="K2903:K2904" si="249">ROUND(I2903*J2903,0)</f>
        <v>895440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hidden="1" customHeight="1">
      <c r="A2904" s="304" t="str">
        <f>IF(B2904&lt;&gt;"",IF(AND(B2904&gt;=_TM1,B2904&lt;=_TM2,OR(TH!L2904="1111",TH!M2904="1111")),TH!D2904,""),"")</f>
        <v/>
      </c>
      <c r="B2904" s="11">
        <f t="shared" si="244"/>
        <v>10</v>
      </c>
      <c r="C2904" s="111">
        <f t="shared" si="245"/>
        <v>42670</v>
      </c>
      <c r="D2904" s="12" t="s">
        <v>1503</v>
      </c>
      <c r="E2904" s="265">
        <v>42670</v>
      </c>
      <c r="F2904" s="110" t="s">
        <v>1803</v>
      </c>
      <c r="G2904" s="313" t="s">
        <v>1804</v>
      </c>
      <c r="H2904" s="113" t="s">
        <v>306</v>
      </c>
      <c r="I2904" s="129">
        <v>31</v>
      </c>
      <c r="J2904" s="129">
        <v>25439</v>
      </c>
      <c r="K2904" s="201">
        <f t="shared" si="249"/>
        <v>788609</v>
      </c>
      <c r="L2904" s="202" t="s">
        <v>726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 t="str">
        <f>IF(VLOOKUP(F2904,NXT!$B$12:$B$973,1,0)=F2904,"","x")</f>
        <v/>
      </c>
    </row>
    <row r="2905" spans="1:27" ht="15.75" hidden="1" customHeight="1">
      <c r="A2905" s="304" t="str">
        <f>IF(B2905&lt;&gt;"",IF(AND(B2905&gt;=_TM1,B2905&lt;=_TM2,OR(TH!L2905="1111",TH!M2905="1111")),TH!D2905,""),"")</f>
        <v/>
      </c>
      <c r="B2905" s="11">
        <f t="shared" si="244"/>
        <v>10</v>
      </c>
      <c r="C2905" s="111">
        <f t="shared" si="245"/>
        <v>42670</v>
      </c>
      <c r="D2905" s="12" t="s">
        <v>1503</v>
      </c>
      <c r="E2905" s="265">
        <v>42670</v>
      </c>
      <c r="F2905" s="110" t="s">
        <v>314</v>
      </c>
      <c r="G2905" s="313" t="s">
        <v>1804</v>
      </c>
      <c r="H2905" s="113" t="s">
        <v>306</v>
      </c>
      <c r="I2905" s="129"/>
      <c r="J2905" s="129"/>
      <c r="K2905" s="201">
        <v>168405</v>
      </c>
      <c r="L2905" s="14" t="s">
        <v>9</v>
      </c>
      <c r="M2905" s="202" t="s">
        <v>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>
        <v>4</v>
      </c>
      <c r="AA2905" s="198"/>
    </row>
    <row r="2906" spans="1:27" ht="15.75" hidden="1" customHeight="1">
      <c r="A2906" s="304" t="str">
        <f>IF(B2906&lt;&gt;"",IF(AND(B2906&gt;=_TM1,B2906&lt;=_TM2,OR(TH!L2906="1111",TH!M2906="1111")),TH!D2906,""),"")</f>
        <v/>
      </c>
      <c r="B2906" s="11">
        <f t="shared" si="244"/>
        <v>10</v>
      </c>
      <c r="C2906" s="111">
        <f t="shared" si="245"/>
        <v>42671</v>
      </c>
      <c r="D2906" s="111" t="s">
        <v>711</v>
      </c>
      <c r="E2906" s="265">
        <v>42671</v>
      </c>
      <c r="F2906" s="110" t="s">
        <v>708</v>
      </c>
      <c r="G2906" s="310" t="s">
        <v>2077</v>
      </c>
      <c r="H2906" s="113" t="s">
        <v>505</v>
      </c>
      <c r="I2906" s="129"/>
      <c r="J2906" s="129"/>
      <c r="K2906" s="201">
        <v>1840300</v>
      </c>
      <c r="L2906" s="14" t="s">
        <v>24</v>
      </c>
      <c r="M2906" s="14" t="s">
        <v>238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/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hidden="1" customHeight="1">
      <c r="A2907" s="304" t="str">
        <f>IF(B2907&lt;&gt;"",IF(AND(B2907&gt;=_TM1,B2907&lt;=_TM2,OR(TH!L2907="1111",TH!M2907="1111")),TH!D2907,""),"")</f>
        <v/>
      </c>
      <c r="B2907" s="11">
        <f t="shared" si="244"/>
        <v>10</v>
      </c>
      <c r="C2907" s="111">
        <f t="shared" si="245"/>
        <v>42671</v>
      </c>
      <c r="D2907" s="111" t="s">
        <v>2126</v>
      </c>
      <c r="E2907" s="265">
        <v>42671</v>
      </c>
      <c r="F2907" s="110" t="s">
        <v>1219</v>
      </c>
      <c r="G2907" s="310" t="s">
        <v>2077</v>
      </c>
      <c r="H2907" s="4" t="s">
        <v>706</v>
      </c>
      <c r="I2907" s="129"/>
      <c r="J2907" s="129"/>
      <c r="K2907" s="201">
        <v>1800000</v>
      </c>
      <c r="L2907" s="14" t="s">
        <v>45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>x</v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/>
    </row>
    <row r="2908" spans="1:27" ht="15.75" hidden="1" customHeight="1">
      <c r="A2908" s="304" t="str">
        <f>IF(B2908&lt;&gt;"",IF(AND(B2908&gt;=_TM1,B2908&lt;=_TM2,OR(TH!L2908="1111",TH!M2908="1111")),TH!D2908,""),"")</f>
        <v/>
      </c>
      <c r="B2908" s="11">
        <f t="shared" ref="B2908:B2971" si="250">IF(C2908&lt;&gt;"",MONTH(C2908),"")</f>
        <v>10</v>
      </c>
      <c r="C2908" s="111">
        <f t="shared" ref="C2908:C2971" si="251">E2908</f>
        <v>42671</v>
      </c>
      <c r="D2908" s="111" t="s">
        <v>711</v>
      </c>
      <c r="E2908" s="265">
        <v>42671</v>
      </c>
      <c r="F2908" s="110" t="s">
        <v>1654</v>
      </c>
      <c r="G2908" s="310" t="s">
        <v>2077</v>
      </c>
      <c r="H2908" s="113"/>
      <c r="I2908" s="129"/>
      <c r="J2908" s="129"/>
      <c r="K2908" s="201">
        <v>36000</v>
      </c>
      <c r="L2908" s="14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>
        <v>4</v>
      </c>
    </row>
    <row r="2909" spans="1:27" ht="15.75" hidden="1" customHeight="1">
      <c r="A2909" s="304" t="str">
        <f>IF(B2909&lt;&gt;"",IF(AND(B2909&gt;=_TM1,B2909&lt;=_TM2,OR(TH!L2909="1111",TH!M2909="1111")),TH!D2909,""),"")</f>
        <v/>
      </c>
      <c r="B2909" s="11">
        <f t="shared" si="250"/>
        <v>10</v>
      </c>
      <c r="C2909" s="111">
        <f t="shared" si="251"/>
        <v>42671</v>
      </c>
      <c r="D2909" s="111" t="s">
        <v>711</v>
      </c>
      <c r="E2909" s="265">
        <v>42671</v>
      </c>
      <c r="F2909" s="110" t="s">
        <v>1655</v>
      </c>
      <c r="G2909" s="310" t="s">
        <v>2077</v>
      </c>
      <c r="H2909" s="113"/>
      <c r="I2909" s="129"/>
      <c r="J2909" s="129"/>
      <c r="K2909" s="201">
        <v>3600</v>
      </c>
      <c r="L2909" s="398" t="s">
        <v>81</v>
      </c>
      <c r="M2909" s="14" t="s">
        <v>24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/>
    </row>
    <row r="2910" spans="1:27" ht="15.75" hidden="1" customHeight="1">
      <c r="A2910" s="304" t="str">
        <f>IF(B2910&lt;&gt;"",IF(AND(B2910&gt;=_TM1,B2910&lt;=_TM2,OR(TH!L2910="1111",TH!M2910="1111")),TH!D2910,""),"")</f>
        <v/>
      </c>
      <c r="B2910" s="11">
        <f t="shared" si="250"/>
        <v>10</v>
      </c>
      <c r="C2910" s="111">
        <f t="shared" si="251"/>
        <v>42671</v>
      </c>
      <c r="D2910" s="12" t="s">
        <v>1504</v>
      </c>
      <c r="E2910" s="265">
        <v>42671</v>
      </c>
      <c r="F2910" s="110" t="s">
        <v>374</v>
      </c>
      <c r="G2910" s="313" t="s">
        <v>898</v>
      </c>
      <c r="H2910" s="113" t="s">
        <v>316</v>
      </c>
      <c r="I2910" s="129">
        <v>72</v>
      </c>
      <c r="J2910" s="129">
        <v>24207</v>
      </c>
      <c r="K2910" s="201">
        <f t="shared" ref="K2910:K2966" si="252">ROUND(I2910*J2910,0)</f>
        <v>1742904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hidden="1" customHeight="1">
      <c r="A2911" s="304" t="str">
        <f>IF(B2911&lt;&gt;"",IF(AND(B2911&gt;=_TM1,B2911&lt;=_TM2,OR(TH!L2911="1111",TH!M2911="1111")),TH!D2911,""),"")</f>
        <v/>
      </c>
      <c r="B2911" s="11">
        <f t="shared" si="250"/>
        <v>10</v>
      </c>
      <c r="C2911" s="111">
        <f t="shared" si="251"/>
        <v>42671</v>
      </c>
      <c r="D2911" s="12" t="s">
        <v>1504</v>
      </c>
      <c r="E2911" s="265">
        <v>42671</v>
      </c>
      <c r="F2911" s="110" t="s">
        <v>1592</v>
      </c>
      <c r="G2911" s="313" t="s">
        <v>898</v>
      </c>
      <c r="H2911" s="113" t="s">
        <v>316</v>
      </c>
      <c r="I2911" s="129">
        <v>9</v>
      </c>
      <c r="J2911" s="129">
        <v>18459</v>
      </c>
      <c r="K2911" s="201">
        <f t="shared" si="252"/>
        <v>166131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hidden="1" customHeight="1">
      <c r="A2912" s="304" t="str">
        <f>IF(B2912&lt;&gt;"",IF(AND(B2912&gt;=_TM1,B2912&lt;=_TM2,OR(TH!L2912="1111",TH!M2912="1111")),TH!D2912,""),"")</f>
        <v/>
      </c>
      <c r="B2912" s="11">
        <f t="shared" si="250"/>
        <v>10</v>
      </c>
      <c r="C2912" s="111">
        <f t="shared" si="251"/>
        <v>42671</v>
      </c>
      <c r="D2912" s="12" t="s">
        <v>1504</v>
      </c>
      <c r="E2912" s="265">
        <v>42671</v>
      </c>
      <c r="F2912" s="112" t="s">
        <v>578</v>
      </c>
      <c r="G2912" s="313" t="s">
        <v>898</v>
      </c>
      <c r="H2912" s="113" t="s">
        <v>316</v>
      </c>
      <c r="I2912" s="129">
        <v>115</v>
      </c>
      <c r="J2912" s="129">
        <v>104889</v>
      </c>
      <c r="K2912" s="201">
        <f t="shared" si="252"/>
        <v>12062235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hidden="1" customHeight="1">
      <c r="A2913" s="304" t="str">
        <f>IF(B2913&lt;&gt;"",IF(AND(B2913&gt;=_TM1,B2913&lt;=_TM2,OR(TH!L2913="1111",TH!M2913="1111")),TH!D2913,""),"")</f>
        <v/>
      </c>
      <c r="B2913" s="11">
        <f t="shared" si="250"/>
        <v>10</v>
      </c>
      <c r="C2913" s="111">
        <f t="shared" si="251"/>
        <v>42671</v>
      </c>
      <c r="D2913" s="12" t="s">
        <v>1504</v>
      </c>
      <c r="E2913" s="265">
        <v>42671</v>
      </c>
      <c r="F2913" s="110" t="s">
        <v>682</v>
      </c>
      <c r="G2913" s="313" t="s">
        <v>898</v>
      </c>
      <c r="H2913" s="113" t="s">
        <v>316</v>
      </c>
      <c r="I2913" s="129">
        <v>50</v>
      </c>
      <c r="J2913" s="129">
        <v>47327</v>
      </c>
      <c r="K2913" s="201">
        <f t="shared" si="252"/>
        <v>2366350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hidden="1" customHeight="1">
      <c r="A2914" s="304" t="str">
        <f>IF(B2914&lt;&gt;"",IF(AND(B2914&gt;=_TM1,B2914&lt;=_TM2,OR(TH!L2914="1111",TH!M2914="1111")),TH!D2914,""),"")</f>
        <v/>
      </c>
      <c r="B2914" s="11">
        <f t="shared" si="250"/>
        <v>10</v>
      </c>
      <c r="C2914" s="111">
        <f t="shared" si="251"/>
        <v>42671</v>
      </c>
      <c r="D2914" s="12" t="s">
        <v>1504</v>
      </c>
      <c r="E2914" s="265">
        <v>42671</v>
      </c>
      <c r="F2914" s="110" t="s">
        <v>1767</v>
      </c>
      <c r="G2914" s="313" t="s">
        <v>898</v>
      </c>
      <c r="H2914" s="113" t="s">
        <v>316</v>
      </c>
      <c r="I2914" s="129">
        <v>18</v>
      </c>
      <c r="J2914" s="129">
        <v>76589</v>
      </c>
      <c r="K2914" s="201">
        <f t="shared" si="252"/>
        <v>1378602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hidden="1" customHeight="1">
      <c r="A2915" s="304" t="str">
        <f>IF(B2915&lt;&gt;"",IF(AND(B2915&gt;=_TM1,B2915&lt;=_TM2,OR(TH!L2915="1111",TH!M2915="1111")),TH!D2915,""),"")</f>
        <v/>
      </c>
      <c r="B2915" s="11">
        <f t="shared" si="250"/>
        <v>10</v>
      </c>
      <c r="C2915" s="111">
        <f t="shared" si="251"/>
        <v>42671</v>
      </c>
      <c r="D2915" s="12" t="s">
        <v>1504</v>
      </c>
      <c r="E2915" s="265">
        <v>42671</v>
      </c>
      <c r="F2915" s="139" t="s">
        <v>1434</v>
      </c>
      <c r="G2915" s="313" t="s">
        <v>898</v>
      </c>
      <c r="H2915" s="113" t="s">
        <v>316</v>
      </c>
      <c r="I2915" s="129">
        <v>90</v>
      </c>
      <c r="J2915" s="129">
        <v>48136</v>
      </c>
      <c r="K2915" s="201">
        <f t="shared" si="252"/>
        <v>4332240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hidden="1" customHeight="1">
      <c r="A2916" s="304" t="str">
        <f>IF(B2916&lt;&gt;"",IF(AND(B2916&gt;=_TM1,B2916&lt;=_TM2,OR(TH!L2916="1111",TH!M2916="1111")),TH!D2916,""),"")</f>
        <v/>
      </c>
      <c r="B2916" s="11">
        <f t="shared" si="250"/>
        <v>10</v>
      </c>
      <c r="C2916" s="111">
        <f t="shared" si="251"/>
        <v>42671</v>
      </c>
      <c r="D2916" s="12" t="s">
        <v>1504</v>
      </c>
      <c r="E2916" s="265">
        <v>42671</v>
      </c>
      <c r="F2916" s="112" t="s">
        <v>1768</v>
      </c>
      <c r="G2916" s="313" t="s">
        <v>898</v>
      </c>
      <c r="H2916" s="113" t="s">
        <v>316</v>
      </c>
      <c r="I2916" s="129">
        <v>2</v>
      </c>
      <c r="J2916" s="129">
        <v>76488</v>
      </c>
      <c r="K2916" s="201">
        <f t="shared" si="252"/>
        <v>152976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hidden="1" customHeight="1">
      <c r="A2917" s="304" t="str">
        <f>IF(B2917&lt;&gt;"",IF(AND(B2917&gt;=_TM1,B2917&lt;=_TM2,OR(TH!L2917="1111",TH!M2917="1111")),TH!D2917,""),"")</f>
        <v/>
      </c>
      <c r="B2917" s="11">
        <f t="shared" si="250"/>
        <v>10</v>
      </c>
      <c r="C2917" s="111">
        <f t="shared" si="251"/>
        <v>42671</v>
      </c>
      <c r="D2917" s="12" t="s">
        <v>1504</v>
      </c>
      <c r="E2917" s="265">
        <v>42671</v>
      </c>
      <c r="F2917" s="110" t="s">
        <v>1624</v>
      </c>
      <c r="G2917" s="313" t="s">
        <v>898</v>
      </c>
      <c r="H2917" s="113" t="s">
        <v>316</v>
      </c>
      <c r="I2917" s="129">
        <v>44</v>
      </c>
      <c r="J2917" s="129">
        <v>58905</v>
      </c>
      <c r="K2917" s="201">
        <f t="shared" si="252"/>
        <v>2591820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hidden="1" customHeight="1">
      <c r="A2918" s="304" t="str">
        <f>IF(B2918&lt;&gt;"",IF(AND(B2918&gt;=_TM1,B2918&lt;=_TM2,OR(TH!L2918="1111",TH!M2918="1111")),TH!D2918,""),"")</f>
        <v/>
      </c>
      <c r="B2918" s="11">
        <f t="shared" si="250"/>
        <v>10</v>
      </c>
      <c r="C2918" s="111">
        <f t="shared" si="251"/>
        <v>42671</v>
      </c>
      <c r="D2918" s="12" t="s">
        <v>1504</v>
      </c>
      <c r="E2918" s="265">
        <v>42671</v>
      </c>
      <c r="F2918" s="110" t="s">
        <v>569</v>
      </c>
      <c r="G2918" s="313" t="s">
        <v>898</v>
      </c>
      <c r="H2918" s="113" t="s">
        <v>316</v>
      </c>
      <c r="I2918" s="129">
        <v>30</v>
      </c>
      <c r="J2918" s="129">
        <v>19733</v>
      </c>
      <c r="K2918" s="201">
        <f t="shared" si="252"/>
        <v>591990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hidden="1" customHeight="1">
      <c r="A2919" s="304" t="str">
        <f>IF(B2919&lt;&gt;"",IF(AND(B2919&gt;=_TM1,B2919&lt;=_TM2,OR(TH!L2919="1111",TH!M2919="1111")),TH!D2919,""),"")</f>
        <v/>
      </c>
      <c r="B2919" s="11">
        <f t="shared" si="250"/>
        <v>10</v>
      </c>
      <c r="C2919" s="111">
        <f t="shared" si="251"/>
        <v>42671</v>
      </c>
      <c r="D2919" s="12" t="s">
        <v>1504</v>
      </c>
      <c r="E2919" s="265">
        <v>42671</v>
      </c>
      <c r="F2919" s="140" t="s">
        <v>1769</v>
      </c>
      <c r="G2919" s="313" t="s">
        <v>898</v>
      </c>
      <c r="H2919" s="113" t="s">
        <v>316</v>
      </c>
      <c r="I2919" s="129">
        <v>6</v>
      </c>
      <c r="J2919" s="129">
        <v>12449</v>
      </c>
      <c r="K2919" s="201">
        <f t="shared" si="252"/>
        <v>74694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hidden="1" customHeight="1">
      <c r="A2920" s="304" t="str">
        <f>IF(B2920&lt;&gt;"",IF(AND(B2920&gt;=_TM1,B2920&lt;=_TM2,OR(TH!L2920="1111",TH!M2920="1111")),TH!D2920,""),"")</f>
        <v/>
      </c>
      <c r="B2920" s="11">
        <f t="shared" si="250"/>
        <v>10</v>
      </c>
      <c r="C2920" s="111">
        <f t="shared" si="251"/>
        <v>42671</v>
      </c>
      <c r="D2920" s="12" t="s">
        <v>1504</v>
      </c>
      <c r="E2920" s="265">
        <v>42671</v>
      </c>
      <c r="F2920" s="112" t="s">
        <v>435</v>
      </c>
      <c r="G2920" s="313" t="s">
        <v>898</v>
      </c>
      <c r="H2920" s="113" t="s">
        <v>316</v>
      </c>
      <c r="I2920" s="129">
        <v>48</v>
      </c>
      <c r="J2920" s="129">
        <v>7977</v>
      </c>
      <c r="K2920" s="201">
        <f t="shared" si="252"/>
        <v>382896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hidden="1" customHeight="1">
      <c r="A2921" s="304" t="str">
        <f>IF(B2921&lt;&gt;"",IF(AND(B2921&gt;=_TM1,B2921&lt;=_TM2,OR(TH!L2921="1111",TH!M2921="1111")),TH!D2921,""),"")</f>
        <v/>
      </c>
      <c r="B2921" s="11">
        <f t="shared" si="250"/>
        <v>10</v>
      </c>
      <c r="C2921" s="111">
        <f t="shared" si="251"/>
        <v>42671</v>
      </c>
      <c r="D2921" s="12" t="s">
        <v>1504</v>
      </c>
      <c r="E2921" s="265">
        <v>42671</v>
      </c>
      <c r="F2921" s="110" t="s">
        <v>676</v>
      </c>
      <c r="G2921" s="313" t="s">
        <v>898</v>
      </c>
      <c r="H2921" s="113" t="s">
        <v>316</v>
      </c>
      <c r="I2921" s="129">
        <v>14</v>
      </c>
      <c r="J2921" s="129">
        <v>7565</v>
      </c>
      <c r="K2921" s="201">
        <f t="shared" si="252"/>
        <v>105910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hidden="1" customHeight="1">
      <c r="A2922" s="304" t="str">
        <f>IF(B2922&lt;&gt;"",IF(AND(B2922&gt;=_TM1,B2922&lt;=_TM2,OR(TH!L2922="1111",TH!M2922="1111")),TH!D2922,""),"")</f>
        <v/>
      </c>
      <c r="B2922" s="11">
        <f t="shared" si="250"/>
        <v>10</v>
      </c>
      <c r="C2922" s="111">
        <f t="shared" si="251"/>
        <v>42671</v>
      </c>
      <c r="D2922" s="12" t="s">
        <v>1505</v>
      </c>
      <c r="E2922" s="265">
        <v>42671</v>
      </c>
      <c r="F2922" s="110" t="s">
        <v>1427</v>
      </c>
      <c r="G2922" s="313" t="s">
        <v>898</v>
      </c>
      <c r="H2922" s="113" t="s">
        <v>316</v>
      </c>
      <c r="I2922" s="129">
        <v>24</v>
      </c>
      <c r="J2922" s="129">
        <v>10185</v>
      </c>
      <c r="K2922" s="201">
        <f t="shared" si="252"/>
        <v>244440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hidden="1" customHeight="1">
      <c r="A2923" s="304" t="str">
        <f>IF(B2923&lt;&gt;"",IF(AND(B2923&gt;=_TM1,B2923&lt;=_TM2,OR(TH!L2923="1111",TH!M2923="1111")),TH!D2923,""),"")</f>
        <v/>
      </c>
      <c r="B2923" s="11">
        <f t="shared" si="250"/>
        <v>10</v>
      </c>
      <c r="C2923" s="111">
        <f t="shared" si="251"/>
        <v>42671</v>
      </c>
      <c r="D2923" s="12" t="s">
        <v>1505</v>
      </c>
      <c r="E2923" s="265">
        <v>42671</v>
      </c>
      <c r="F2923" s="110" t="s">
        <v>1334</v>
      </c>
      <c r="G2923" s="313" t="s">
        <v>898</v>
      </c>
      <c r="H2923" s="113" t="s">
        <v>316</v>
      </c>
      <c r="I2923" s="129">
        <v>12</v>
      </c>
      <c r="J2923" s="129">
        <v>11582</v>
      </c>
      <c r="K2923" s="201">
        <f t="shared" si="252"/>
        <v>138984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hidden="1" customHeight="1">
      <c r="A2924" s="304" t="str">
        <f>IF(B2924&lt;&gt;"",IF(AND(B2924&gt;=_TM1,B2924&lt;=_TM2,OR(TH!L2924="1111",TH!M2924="1111")),TH!D2924,""),"")</f>
        <v/>
      </c>
      <c r="B2924" s="11">
        <f t="shared" si="250"/>
        <v>10</v>
      </c>
      <c r="C2924" s="111">
        <f t="shared" si="251"/>
        <v>42671</v>
      </c>
      <c r="D2924" s="12" t="s">
        <v>1505</v>
      </c>
      <c r="E2924" s="265">
        <v>42671</v>
      </c>
      <c r="F2924" s="110" t="s">
        <v>1770</v>
      </c>
      <c r="G2924" s="313" t="s">
        <v>898</v>
      </c>
      <c r="H2924" s="113" t="s">
        <v>316</v>
      </c>
      <c r="I2924" s="129">
        <v>12</v>
      </c>
      <c r="J2924" s="129">
        <v>8983</v>
      </c>
      <c r="K2924" s="201">
        <f t="shared" si="252"/>
        <v>107796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hidden="1" customHeight="1">
      <c r="A2925" s="304" t="str">
        <f>IF(B2925&lt;&gt;"",IF(AND(B2925&gt;=_TM1,B2925&lt;=_TM2,OR(TH!L2925="1111",TH!M2925="1111")),TH!D2925,""),"")</f>
        <v/>
      </c>
      <c r="B2925" s="11">
        <f t="shared" si="250"/>
        <v>10</v>
      </c>
      <c r="C2925" s="111">
        <f t="shared" si="251"/>
        <v>42671</v>
      </c>
      <c r="D2925" s="12" t="s">
        <v>1505</v>
      </c>
      <c r="E2925" s="265">
        <v>42671</v>
      </c>
      <c r="F2925" s="110" t="s">
        <v>1771</v>
      </c>
      <c r="G2925" s="313" t="s">
        <v>898</v>
      </c>
      <c r="H2925" s="113" t="s">
        <v>316</v>
      </c>
      <c r="I2925" s="129">
        <v>12</v>
      </c>
      <c r="J2925" s="129">
        <v>11479</v>
      </c>
      <c r="K2925" s="201">
        <f t="shared" si="252"/>
        <v>137748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hidden="1" customHeight="1">
      <c r="A2926" s="304" t="str">
        <f>IF(B2926&lt;&gt;"",IF(AND(B2926&gt;=_TM1,B2926&lt;=_TM2,OR(TH!L2926="1111",TH!M2926="1111")),TH!D2926,""),"")</f>
        <v/>
      </c>
      <c r="B2926" s="11">
        <f t="shared" si="250"/>
        <v>10</v>
      </c>
      <c r="C2926" s="111">
        <f t="shared" si="251"/>
        <v>42671</v>
      </c>
      <c r="D2926" s="12" t="s">
        <v>1505</v>
      </c>
      <c r="E2926" s="265">
        <v>42671</v>
      </c>
      <c r="F2926" s="110" t="s">
        <v>1772</v>
      </c>
      <c r="G2926" s="313" t="s">
        <v>898</v>
      </c>
      <c r="H2926" s="113" t="s">
        <v>316</v>
      </c>
      <c r="I2926" s="129">
        <v>60</v>
      </c>
      <c r="J2926" s="129">
        <v>26593</v>
      </c>
      <c r="K2926" s="201">
        <f t="shared" si="252"/>
        <v>1595580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hidden="1" customHeight="1">
      <c r="A2927" s="304" t="str">
        <f>IF(B2927&lt;&gt;"",IF(AND(B2927&gt;=_TM1,B2927&lt;=_TM2,OR(TH!L2927="1111",TH!M2927="1111")),TH!D2927,""),"")</f>
        <v/>
      </c>
      <c r="B2927" s="11">
        <f t="shared" si="250"/>
        <v>10</v>
      </c>
      <c r="C2927" s="111">
        <f t="shared" si="251"/>
        <v>42671</v>
      </c>
      <c r="D2927" s="12" t="s">
        <v>1505</v>
      </c>
      <c r="E2927" s="265">
        <v>42671</v>
      </c>
      <c r="F2927" s="112" t="s">
        <v>1439</v>
      </c>
      <c r="G2927" s="313" t="s">
        <v>898</v>
      </c>
      <c r="H2927" s="113" t="s">
        <v>316</v>
      </c>
      <c r="I2927" s="129">
        <v>16</v>
      </c>
      <c r="J2927" s="129">
        <v>26565</v>
      </c>
      <c r="K2927" s="201">
        <f t="shared" si="252"/>
        <v>425040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hidden="1" customHeight="1">
      <c r="A2928" s="304" t="str">
        <f>IF(B2928&lt;&gt;"",IF(AND(B2928&gt;=_TM1,B2928&lt;=_TM2,OR(TH!L2928="1111",TH!M2928="1111")),TH!D2928,""),"")</f>
        <v/>
      </c>
      <c r="B2928" s="11">
        <f t="shared" si="250"/>
        <v>10</v>
      </c>
      <c r="C2928" s="111">
        <f t="shared" si="251"/>
        <v>42671</v>
      </c>
      <c r="D2928" s="12" t="s">
        <v>1505</v>
      </c>
      <c r="E2928" s="265">
        <v>42671</v>
      </c>
      <c r="F2928" s="110" t="s">
        <v>433</v>
      </c>
      <c r="G2928" s="313" t="s">
        <v>898</v>
      </c>
      <c r="H2928" s="113" t="s">
        <v>316</v>
      </c>
      <c r="I2928" s="129">
        <v>36</v>
      </c>
      <c r="J2928" s="129">
        <v>12813</v>
      </c>
      <c r="K2928" s="201">
        <f t="shared" si="252"/>
        <v>461268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hidden="1" customHeight="1">
      <c r="A2929" s="304" t="str">
        <f>IF(B2929&lt;&gt;"",IF(AND(B2929&gt;=_TM1,B2929&lt;=_TM2,OR(TH!L2929="1111",TH!M2929="1111")),TH!D2929,""),"")</f>
        <v/>
      </c>
      <c r="B2929" s="11">
        <f t="shared" si="250"/>
        <v>10</v>
      </c>
      <c r="C2929" s="111">
        <f t="shared" si="251"/>
        <v>42671</v>
      </c>
      <c r="D2929" s="12" t="s">
        <v>1505</v>
      </c>
      <c r="E2929" s="265">
        <v>42671</v>
      </c>
      <c r="F2929" s="110" t="s">
        <v>1439</v>
      </c>
      <c r="G2929" s="313" t="s">
        <v>898</v>
      </c>
      <c r="H2929" s="113" t="s">
        <v>316</v>
      </c>
      <c r="I2929" s="129">
        <v>6</v>
      </c>
      <c r="J2929" s="129">
        <v>23934</v>
      </c>
      <c r="K2929" s="201">
        <f t="shared" si="252"/>
        <v>143604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hidden="1" customHeight="1">
      <c r="A2930" s="304" t="str">
        <f>IF(B2930&lt;&gt;"",IF(AND(B2930&gt;=_TM1,B2930&lt;=_TM2,OR(TH!L2930="1111",TH!M2930="1111")),TH!D2930,""),"")</f>
        <v/>
      </c>
      <c r="B2930" s="11">
        <f t="shared" si="250"/>
        <v>10</v>
      </c>
      <c r="C2930" s="111">
        <f t="shared" si="251"/>
        <v>42671</v>
      </c>
      <c r="D2930" s="12" t="s">
        <v>1505</v>
      </c>
      <c r="E2930" s="265">
        <v>42671</v>
      </c>
      <c r="F2930" s="140" t="s">
        <v>1428</v>
      </c>
      <c r="G2930" s="313" t="s">
        <v>898</v>
      </c>
      <c r="H2930" s="113" t="s">
        <v>316</v>
      </c>
      <c r="I2930" s="129">
        <v>16</v>
      </c>
      <c r="J2930" s="129">
        <v>7598</v>
      </c>
      <c r="K2930" s="201">
        <f t="shared" si="252"/>
        <v>121568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hidden="1" customHeight="1">
      <c r="A2931" s="304" t="str">
        <f>IF(B2931&lt;&gt;"",IF(AND(B2931&gt;=_TM1,B2931&lt;=_TM2,OR(TH!L2931="1111",TH!M2931="1111")),TH!D2931,""),"")</f>
        <v/>
      </c>
      <c r="B2931" s="11">
        <f t="shared" si="250"/>
        <v>10</v>
      </c>
      <c r="C2931" s="111">
        <f t="shared" si="251"/>
        <v>42671</v>
      </c>
      <c r="D2931" s="12" t="s">
        <v>1505</v>
      </c>
      <c r="E2931" s="265">
        <v>42671</v>
      </c>
      <c r="F2931" s="112" t="s">
        <v>1429</v>
      </c>
      <c r="G2931" s="313" t="s">
        <v>898</v>
      </c>
      <c r="H2931" s="113" t="s">
        <v>316</v>
      </c>
      <c r="I2931" s="129">
        <v>75</v>
      </c>
      <c r="J2931" s="129">
        <v>8223</v>
      </c>
      <c r="K2931" s="201">
        <f t="shared" si="252"/>
        <v>616725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hidden="1" customHeight="1">
      <c r="A2932" s="304" t="str">
        <f>IF(B2932&lt;&gt;"",IF(AND(B2932&gt;=_TM1,B2932&lt;=_TM2,OR(TH!L2932="1111",TH!M2932="1111")),TH!D2932,""),"")</f>
        <v/>
      </c>
      <c r="B2932" s="11">
        <f t="shared" si="250"/>
        <v>10</v>
      </c>
      <c r="C2932" s="111">
        <f t="shared" si="251"/>
        <v>42671</v>
      </c>
      <c r="D2932" s="12" t="s">
        <v>1505</v>
      </c>
      <c r="E2932" s="265">
        <v>42671</v>
      </c>
      <c r="F2932" s="110" t="s">
        <v>1773</v>
      </c>
      <c r="G2932" s="313" t="s">
        <v>898</v>
      </c>
      <c r="H2932" s="113" t="s">
        <v>316</v>
      </c>
      <c r="I2932" s="129">
        <v>40</v>
      </c>
      <c r="J2932" s="129">
        <v>34757</v>
      </c>
      <c r="K2932" s="201">
        <f t="shared" si="252"/>
        <v>1390280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hidden="1" customHeight="1">
      <c r="A2933" s="304" t="str">
        <f>IF(B2933&lt;&gt;"",IF(AND(B2933&gt;=_TM1,B2933&lt;=_TM2,OR(TH!L2933="1111",TH!M2933="1111")),TH!D2933,""),"")</f>
        <v/>
      </c>
      <c r="B2933" s="11">
        <f t="shared" si="250"/>
        <v>10</v>
      </c>
      <c r="C2933" s="111">
        <f t="shared" si="251"/>
        <v>42671</v>
      </c>
      <c r="D2933" s="12" t="s">
        <v>1505</v>
      </c>
      <c r="E2933" s="265">
        <v>42671</v>
      </c>
      <c r="F2933" s="274" t="s">
        <v>1774</v>
      </c>
      <c r="G2933" s="313" t="s">
        <v>898</v>
      </c>
      <c r="H2933" s="113" t="s">
        <v>316</v>
      </c>
      <c r="I2933" s="129">
        <v>40</v>
      </c>
      <c r="J2933" s="129">
        <v>29963</v>
      </c>
      <c r="K2933" s="201">
        <f t="shared" si="252"/>
        <v>1198520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hidden="1" customHeight="1">
      <c r="A2934" s="304" t="str">
        <f>IF(B2934&lt;&gt;"",IF(AND(B2934&gt;=_TM1,B2934&lt;=_TM2,OR(TH!L2934="1111",TH!M2934="1111")),TH!D2934,""),"")</f>
        <v/>
      </c>
      <c r="B2934" s="11">
        <f t="shared" si="250"/>
        <v>10</v>
      </c>
      <c r="C2934" s="111">
        <f t="shared" si="251"/>
        <v>42671</v>
      </c>
      <c r="D2934" s="12" t="s">
        <v>1506</v>
      </c>
      <c r="E2934" s="265">
        <v>42671</v>
      </c>
      <c r="F2934" s="274" t="s">
        <v>681</v>
      </c>
      <c r="G2934" s="313" t="s">
        <v>898</v>
      </c>
      <c r="H2934" s="113" t="s">
        <v>316</v>
      </c>
      <c r="I2934" s="129">
        <v>900</v>
      </c>
      <c r="J2934" s="129">
        <v>15761</v>
      </c>
      <c r="K2934" s="201">
        <f t="shared" si="252"/>
        <v>14184900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hidden="1" customHeight="1">
      <c r="A2935" s="304" t="str">
        <f>IF(B2935&lt;&gt;"",IF(AND(B2935&gt;=_TM1,B2935&lt;=_TM2,OR(TH!L2935="1111",TH!M2935="1111")),TH!D2935,""),"")</f>
        <v/>
      </c>
      <c r="B2935" s="11">
        <f t="shared" si="250"/>
        <v>10</v>
      </c>
      <c r="C2935" s="111">
        <f t="shared" si="251"/>
        <v>42671</v>
      </c>
      <c r="D2935" s="12" t="s">
        <v>1506</v>
      </c>
      <c r="E2935" s="265">
        <v>42671</v>
      </c>
      <c r="F2935" s="110" t="s">
        <v>1775</v>
      </c>
      <c r="G2935" s="313" t="s">
        <v>898</v>
      </c>
      <c r="H2935" s="113" t="s">
        <v>316</v>
      </c>
      <c r="I2935" s="129">
        <v>10</v>
      </c>
      <c r="J2935" s="129">
        <v>96239</v>
      </c>
      <c r="K2935" s="201">
        <f t="shared" si="252"/>
        <v>962390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hidden="1" customHeight="1">
      <c r="A2936" s="304" t="str">
        <f>IF(B2936&lt;&gt;"",IF(AND(B2936&gt;=_TM1,B2936&lt;=_TM2,OR(TH!L2936="1111",TH!M2936="1111")),TH!D2936,""),"")</f>
        <v/>
      </c>
      <c r="B2936" s="11">
        <f t="shared" si="250"/>
        <v>10</v>
      </c>
      <c r="C2936" s="111">
        <f t="shared" si="251"/>
        <v>42671</v>
      </c>
      <c r="D2936" s="12" t="s">
        <v>1506</v>
      </c>
      <c r="E2936" s="265">
        <v>42671</v>
      </c>
      <c r="F2936" s="110" t="s">
        <v>364</v>
      </c>
      <c r="G2936" s="313" t="s">
        <v>898</v>
      </c>
      <c r="H2936" s="113" t="s">
        <v>316</v>
      </c>
      <c r="I2936" s="129">
        <v>16</v>
      </c>
      <c r="J2936" s="129">
        <v>50573</v>
      </c>
      <c r="K2936" s="201">
        <f t="shared" si="252"/>
        <v>809168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hidden="1" customHeight="1">
      <c r="A2937" s="304" t="str">
        <f>IF(B2937&lt;&gt;"",IF(AND(B2937&gt;=_TM1,B2937&lt;=_TM2,OR(TH!L2937="1111",TH!M2937="1111")),TH!D2937,""),"")</f>
        <v/>
      </c>
      <c r="B2937" s="11">
        <f t="shared" si="250"/>
        <v>10</v>
      </c>
      <c r="C2937" s="111">
        <f t="shared" si="251"/>
        <v>42671</v>
      </c>
      <c r="D2937" s="12" t="s">
        <v>1506</v>
      </c>
      <c r="E2937" s="265">
        <v>42671</v>
      </c>
      <c r="F2937" s="110" t="s">
        <v>1776</v>
      </c>
      <c r="G2937" s="313" t="s">
        <v>898</v>
      </c>
      <c r="H2937" s="113" t="s">
        <v>316</v>
      </c>
      <c r="I2937" s="129">
        <v>10</v>
      </c>
      <c r="J2937" s="129">
        <v>48670</v>
      </c>
      <c r="K2937" s="201">
        <f t="shared" si="252"/>
        <v>486700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hidden="1" customHeight="1">
      <c r="A2938" s="304" t="str">
        <f>IF(B2938&lt;&gt;"",IF(AND(B2938&gt;=_TM1,B2938&lt;=_TM2,OR(TH!L2938="1111",TH!M2938="1111")),TH!D2938,""),"")</f>
        <v/>
      </c>
      <c r="B2938" s="11">
        <f t="shared" si="250"/>
        <v>10</v>
      </c>
      <c r="C2938" s="111">
        <f t="shared" si="251"/>
        <v>42671</v>
      </c>
      <c r="D2938" s="12" t="s">
        <v>1506</v>
      </c>
      <c r="E2938" s="265">
        <v>42671</v>
      </c>
      <c r="F2938" s="112" t="s">
        <v>1777</v>
      </c>
      <c r="G2938" s="313" t="s">
        <v>898</v>
      </c>
      <c r="H2938" s="113" t="s">
        <v>316</v>
      </c>
      <c r="I2938" s="129">
        <v>14</v>
      </c>
      <c r="J2938" s="129">
        <v>91086</v>
      </c>
      <c r="K2938" s="201">
        <f t="shared" si="252"/>
        <v>1275204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hidden="1" customHeight="1">
      <c r="A2939" s="304" t="str">
        <f>IF(B2939&lt;&gt;"",IF(AND(B2939&gt;=_TM1,B2939&lt;=_TM2,OR(TH!L2939="1111",TH!M2939="1111")),TH!D2939,""),"")</f>
        <v/>
      </c>
      <c r="B2939" s="11">
        <f t="shared" si="250"/>
        <v>10</v>
      </c>
      <c r="C2939" s="111">
        <f t="shared" si="251"/>
        <v>42671</v>
      </c>
      <c r="D2939" s="12" t="s">
        <v>1506</v>
      </c>
      <c r="E2939" s="265">
        <v>42671</v>
      </c>
      <c r="F2939" s="110" t="s">
        <v>1778</v>
      </c>
      <c r="G2939" s="313" t="s">
        <v>898</v>
      </c>
      <c r="H2939" s="113" t="s">
        <v>316</v>
      </c>
      <c r="I2939" s="129">
        <v>9</v>
      </c>
      <c r="J2939" s="129">
        <v>108065</v>
      </c>
      <c r="K2939" s="201">
        <f t="shared" si="252"/>
        <v>972585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hidden="1" customHeight="1">
      <c r="A2940" s="304" t="str">
        <f>IF(B2940&lt;&gt;"",IF(AND(B2940&gt;=_TM1,B2940&lt;=_TM2,OR(TH!L2940="1111",TH!M2940="1111")),TH!D2940,""),"")</f>
        <v/>
      </c>
      <c r="B2940" s="11">
        <f t="shared" si="250"/>
        <v>10</v>
      </c>
      <c r="C2940" s="111">
        <f t="shared" si="251"/>
        <v>42671</v>
      </c>
      <c r="D2940" s="12" t="s">
        <v>1506</v>
      </c>
      <c r="E2940" s="265">
        <v>42671</v>
      </c>
      <c r="F2940" s="110" t="s">
        <v>1779</v>
      </c>
      <c r="G2940" s="313" t="s">
        <v>898</v>
      </c>
      <c r="H2940" s="113" t="s">
        <v>316</v>
      </c>
      <c r="I2940" s="129">
        <v>6</v>
      </c>
      <c r="J2940" s="129">
        <v>142902</v>
      </c>
      <c r="K2940" s="201">
        <f t="shared" si="252"/>
        <v>857412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hidden="1" customHeight="1">
      <c r="A2941" s="304" t="str">
        <f>IF(B2941&lt;&gt;"",IF(AND(B2941&gt;=_TM1,B2941&lt;=_TM2,OR(TH!L2941="1111",TH!M2941="1111")),TH!D2941,""),"")</f>
        <v/>
      </c>
      <c r="B2941" s="11">
        <f t="shared" si="250"/>
        <v>10</v>
      </c>
      <c r="C2941" s="111">
        <f t="shared" si="251"/>
        <v>42671</v>
      </c>
      <c r="D2941" s="12" t="s">
        <v>1506</v>
      </c>
      <c r="E2941" s="265">
        <v>42671</v>
      </c>
      <c r="F2941" s="140" t="s">
        <v>1780</v>
      </c>
      <c r="G2941" s="313" t="s">
        <v>898</v>
      </c>
      <c r="H2941" s="113" t="s">
        <v>316</v>
      </c>
      <c r="I2941" s="129">
        <v>4</v>
      </c>
      <c r="J2941" s="129">
        <v>60727</v>
      </c>
      <c r="K2941" s="201">
        <f t="shared" si="252"/>
        <v>242908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hidden="1" customHeight="1">
      <c r="A2942" s="304" t="str">
        <f>IF(B2942&lt;&gt;"",IF(AND(B2942&gt;=_TM1,B2942&lt;=_TM2,OR(TH!L2942="1111",TH!M2942="1111")),TH!D2942,""),"")</f>
        <v/>
      </c>
      <c r="B2942" s="11">
        <f t="shared" si="250"/>
        <v>10</v>
      </c>
      <c r="C2942" s="111">
        <f t="shared" si="251"/>
        <v>42671</v>
      </c>
      <c r="D2942" s="12" t="s">
        <v>1506</v>
      </c>
      <c r="E2942" s="265">
        <v>42671</v>
      </c>
      <c r="F2942" s="112" t="s">
        <v>365</v>
      </c>
      <c r="G2942" s="313" t="s">
        <v>898</v>
      </c>
      <c r="H2942" s="113" t="s">
        <v>316</v>
      </c>
      <c r="I2942" s="129">
        <v>6</v>
      </c>
      <c r="J2942" s="129">
        <v>68277</v>
      </c>
      <c r="K2942" s="201">
        <f t="shared" si="252"/>
        <v>409662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hidden="1" customHeight="1">
      <c r="A2943" s="304" t="str">
        <f>IF(B2943&lt;&gt;"",IF(AND(B2943&gt;=_TM1,B2943&lt;=_TM2,OR(TH!L2943="1111",TH!M2943="1111")),TH!D2943,""),"")</f>
        <v/>
      </c>
      <c r="B2943" s="11">
        <f t="shared" si="250"/>
        <v>10</v>
      </c>
      <c r="C2943" s="111">
        <f t="shared" si="251"/>
        <v>42671</v>
      </c>
      <c r="D2943" s="12" t="s">
        <v>1506</v>
      </c>
      <c r="E2943" s="265">
        <v>42671</v>
      </c>
      <c r="F2943" s="110" t="s">
        <v>743</v>
      </c>
      <c r="G2943" s="313" t="s">
        <v>898</v>
      </c>
      <c r="H2943" s="113" t="s">
        <v>316</v>
      </c>
      <c r="I2943" s="129">
        <v>12</v>
      </c>
      <c r="J2943" s="129">
        <v>31213</v>
      </c>
      <c r="K2943" s="201">
        <f t="shared" si="252"/>
        <v>374556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hidden="1" customHeight="1">
      <c r="A2944" s="304" t="str">
        <f>IF(B2944&lt;&gt;"",IF(AND(B2944&gt;=_TM1,B2944&lt;=_TM2,OR(TH!L2944="1111",TH!M2944="1111")),TH!D2944,""),"")</f>
        <v/>
      </c>
      <c r="B2944" s="11">
        <f t="shared" si="250"/>
        <v>10</v>
      </c>
      <c r="C2944" s="111">
        <f t="shared" si="251"/>
        <v>42671</v>
      </c>
      <c r="D2944" s="12" t="s">
        <v>1506</v>
      </c>
      <c r="E2944" s="265">
        <v>42671</v>
      </c>
      <c r="F2944" s="110" t="s">
        <v>747</v>
      </c>
      <c r="G2944" s="313" t="s">
        <v>898</v>
      </c>
      <c r="H2944" s="113" t="s">
        <v>316</v>
      </c>
      <c r="I2944" s="129">
        <v>7</v>
      </c>
      <c r="J2944" s="129">
        <v>43571</v>
      </c>
      <c r="K2944" s="201">
        <f t="shared" si="252"/>
        <v>304997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hidden="1" customHeight="1">
      <c r="A2945" s="304" t="str">
        <f>IF(B2945&lt;&gt;"",IF(AND(B2945&gt;=_TM1,B2945&lt;=_TM2,OR(TH!L2945="1111",TH!M2945="1111")),TH!D2945,""),"")</f>
        <v/>
      </c>
      <c r="B2945" s="11">
        <f t="shared" si="250"/>
        <v>10</v>
      </c>
      <c r="C2945" s="111">
        <f t="shared" si="251"/>
        <v>42671</v>
      </c>
      <c r="D2945" s="12" t="s">
        <v>1506</v>
      </c>
      <c r="E2945" s="265">
        <v>42671</v>
      </c>
      <c r="F2945" s="110" t="s">
        <v>751</v>
      </c>
      <c r="G2945" s="313" t="s">
        <v>898</v>
      </c>
      <c r="H2945" s="113" t="s">
        <v>316</v>
      </c>
      <c r="I2945" s="129">
        <v>16</v>
      </c>
      <c r="J2945" s="129">
        <v>62729</v>
      </c>
      <c r="K2945" s="201">
        <f t="shared" si="252"/>
        <v>1003664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hidden="1" customHeight="1">
      <c r="A2946" s="304" t="str">
        <f>IF(B2946&lt;&gt;"",IF(AND(B2946&gt;=_TM1,B2946&lt;=_TM2,OR(TH!L2946="1111",TH!M2946="1111")),TH!D2946,""),"")</f>
        <v/>
      </c>
      <c r="B2946" s="11">
        <f t="shared" si="250"/>
        <v>10</v>
      </c>
      <c r="C2946" s="111">
        <f t="shared" si="251"/>
        <v>42671</v>
      </c>
      <c r="D2946" s="12" t="s">
        <v>1507</v>
      </c>
      <c r="E2946" s="265">
        <v>42671</v>
      </c>
      <c r="F2946" s="110" t="s">
        <v>420</v>
      </c>
      <c r="G2946" s="313" t="s">
        <v>898</v>
      </c>
      <c r="H2946" s="113" t="s">
        <v>316</v>
      </c>
      <c r="I2946" s="129">
        <v>12</v>
      </c>
      <c r="J2946" s="129">
        <v>45247</v>
      </c>
      <c r="K2946" s="201">
        <f t="shared" si="252"/>
        <v>542964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hidden="1" customHeight="1">
      <c r="A2947" s="304" t="str">
        <f>IF(B2947&lt;&gt;"",IF(AND(B2947&gt;=_TM1,B2947&lt;=_TM2,OR(TH!L2947="1111",TH!M2947="1111")),TH!D2947,""),"")</f>
        <v/>
      </c>
      <c r="B2947" s="11">
        <f t="shared" si="250"/>
        <v>10</v>
      </c>
      <c r="C2947" s="111">
        <f t="shared" si="251"/>
        <v>42671</v>
      </c>
      <c r="D2947" s="12" t="s">
        <v>1507</v>
      </c>
      <c r="E2947" s="265">
        <v>42671</v>
      </c>
      <c r="F2947" s="110" t="s">
        <v>1781</v>
      </c>
      <c r="G2947" s="313" t="s">
        <v>898</v>
      </c>
      <c r="H2947" s="113" t="s">
        <v>316</v>
      </c>
      <c r="I2947" s="129">
        <v>12</v>
      </c>
      <c r="J2947" s="129">
        <v>23593</v>
      </c>
      <c r="K2947" s="201">
        <f t="shared" si="252"/>
        <v>283116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hidden="1" customHeight="1">
      <c r="A2948" s="304" t="str">
        <f>IF(B2948&lt;&gt;"",IF(AND(B2948&gt;=_TM1,B2948&lt;=_TM2,OR(TH!L2948="1111",TH!M2948="1111")),TH!D2948,""),"")</f>
        <v/>
      </c>
      <c r="B2948" s="11">
        <f t="shared" si="250"/>
        <v>10</v>
      </c>
      <c r="C2948" s="111">
        <f t="shared" si="251"/>
        <v>42671</v>
      </c>
      <c r="D2948" s="12" t="s">
        <v>1507</v>
      </c>
      <c r="E2948" s="265">
        <v>42671</v>
      </c>
      <c r="F2948" s="110" t="s">
        <v>685</v>
      </c>
      <c r="G2948" s="313" t="s">
        <v>898</v>
      </c>
      <c r="H2948" s="113" t="s">
        <v>316</v>
      </c>
      <c r="I2948" s="129">
        <v>10</v>
      </c>
      <c r="J2948" s="129">
        <v>203929</v>
      </c>
      <c r="K2948" s="201">
        <f t="shared" si="252"/>
        <v>2039290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hidden="1" customHeight="1">
      <c r="A2949" s="304" t="str">
        <f>IF(B2949&lt;&gt;"",IF(AND(B2949&gt;=_TM1,B2949&lt;=_TM2,OR(TH!L2949="1111",TH!M2949="1111")),TH!D2949,""),"")</f>
        <v/>
      </c>
      <c r="B2949" s="11">
        <f t="shared" si="250"/>
        <v>10</v>
      </c>
      <c r="C2949" s="111">
        <f t="shared" si="251"/>
        <v>42671</v>
      </c>
      <c r="D2949" s="12" t="s">
        <v>1507</v>
      </c>
      <c r="E2949" s="265">
        <v>42671</v>
      </c>
      <c r="F2949" s="112" t="s">
        <v>686</v>
      </c>
      <c r="G2949" s="313" t="s">
        <v>898</v>
      </c>
      <c r="H2949" s="113" t="s">
        <v>316</v>
      </c>
      <c r="I2949" s="129">
        <v>8</v>
      </c>
      <c r="J2949" s="129">
        <v>100292</v>
      </c>
      <c r="K2949" s="201">
        <f t="shared" si="252"/>
        <v>802336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hidden="1" customHeight="1">
      <c r="A2950" s="304" t="str">
        <f>IF(B2950&lt;&gt;"",IF(AND(B2950&gt;=_TM1,B2950&lt;=_TM2,OR(TH!L2950="1111",TH!M2950="1111")),TH!D2950,""),"")</f>
        <v/>
      </c>
      <c r="B2950" s="11">
        <f t="shared" si="250"/>
        <v>10</v>
      </c>
      <c r="C2950" s="111">
        <f t="shared" si="251"/>
        <v>42671</v>
      </c>
      <c r="D2950" s="12" t="s">
        <v>1507</v>
      </c>
      <c r="E2950" s="265">
        <v>42671</v>
      </c>
      <c r="F2950" s="110" t="s">
        <v>386</v>
      </c>
      <c r="G2950" s="313" t="s">
        <v>898</v>
      </c>
      <c r="H2950" s="113" t="s">
        <v>316</v>
      </c>
      <c r="I2950" s="129">
        <v>4</v>
      </c>
      <c r="J2950" s="129">
        <v>78750</v>
      </c>
      <c r="K2950" s="201">
        <f t="shared" si="252"/>
        <v>315000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hidden="1" customHeight="1">
      <c r="A2951" s="304" t="str">
        <f>IF(B2951&lt;&gt;"",IF(AND(B2951&gt;=_TM1,B2951&lt;=_TM2,OR(TH!L2951="1111",TH!M2951="1111")),TH!D2951,""),"")</f>
        <v/>
      </c>
      <c r="B2951" s="11">
        <f t="shared" si="250"/>
        <v>10</v>
      </c>
      <c r="C2951" s="111">
        <f t="shared" si="251"/>
        <v>42671</v>
      </c>
      <c r="D2951" s="12" t="s">
        <v>1507</v>
      </c>
      <c r="E2951" s="265">
        <v>42671</v>
      </c>
      <c r="F2951" s="110" t="s">
        <v>688</v>
      </c>
      <c r="G2951" s="313" t="s">
        <v>898</v>
      </c>
      <c r="H2951" s="113" t="s">
        <v>316</v>
      </c>
      <c r="I2951" s="129">
        <v>4</v>
      </c>
      <c r="J2951" s="129">
        <v>116655</v>
      </c>
      <c r="K2951" s="201">
        <f t="shared" si="252"/>
        <v>466620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hidden="1" customHeight="1">
      <c r="A2952" s="304" t="str">
        <f>IF(B2952&lt;&gt;"",IF(AND(B2952&gt;=_TM1,B2952&lt;=_TM2,OR(TH!L2952="1111",TH!M2952="1111")),TH!D2952,""),"")</f>
        <v/>
      </c>
      <c r="B2952" s="11">
        <f t="shared" si="250"/>
        <v>10</v>
      </c>
      <c r="C2952" s="111">
        <f t="shared" si="251"/>
        <v>42671</v>
      </c>
      <c r="D2952" s="12" t="s">
        <v>1507</v>
      </c>
      <c r="E2952" s="265">
        <v>42671</v>
      </c>
      <c r="F2952" s="140" t="s">
        <v>752</v>
      </c>
      <c r="G2952" s="313" t="s">
        <v>898</v>
      </c>
      <c r="H2952" s="113" t="s">
        <v>316</v>
      </c>
      <c r="I2952" s="129">
        <v>3</v>
      </c>
      <c r="J2952" s="129">
        <v>47006</v>
      </c>
      <c r="K2952" s="201">
        <f t="shared" si="252"/>
        <v>141018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hidden="1" customHeight="1">
      <c r="A2953" s="304" t="str">
        <f>IF(B2953&lt;&gt;"",IF(AND(B2953&gt;=_TM1,B2953&lt;=_TM2,OR(TH!L2953="1111",TH!M2953="1111")),TH!D2953,""),"")</f>
        <v/>
      </c>
      <c r="B2953" s="11">
        <f t="shared" si="250"/>
        <v>10</v>
      </c>
      <c r="C2953" s="111">
        <f t="shared" si="251"/>
        <v>42671</v>
      </c>
      <c r="D2953" s="12" t="s">
        <v>1507</v>
      </c>
      <c r="E2953" s="265">
        <v>42671</v>
      </c>
      <c r="F2953" s="112" t="s">
        <v>692</v>
      </c>
      <c r="G2953" s="313" t="s">
        <v>898</v>
      </c>
      <c r="H2953" s="113" t="s">
        <v>316</v>
      </c>
      <c r="I2953" s="129">
        <v>8</v>
      </c>
      <c r="J2953" s="129">
        <v>177495</v>
      </c>
      <c r="K2953" s="201">
        <f t="shared" si="252"/>
        <v>1419960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hidden="1" customHeight="1">
      <c r="A2954" s="304" t="str">
        <f>IF(B2954&lt;&gt;"",IF(AND(B2954&gt;=_TM1,B2954&lt;=_TM2,OR(TH!L2954="1111",TH!M2954="1111")),TH!D2954,""),"")</f>
        <v/>
      </c>
      <c r="B2954" s="11">
        <f t="shared" si="250"/>
        <v>10</v>
      </c>
      <c r="C2954" s="111">
        <f t="shared" si="251"/>
        <v>42671</v>
      </c>
      <c r="D2954" s="12" t="s">
        <v>1507</v>
      </c>
      <c r="E2954" s="265">
        <v>42671</v>
      </c>
      <c r="F2954" s="110" t="s">
        <v>361</v>
      </c>
      <c r="G2954" s="313" t="s">
        <v>898</v>
      </c>
      <c r="H2954" s="113" t="s">
        <v>316</v>
      </c>
      <c r="I2954" s="129">
        <v>8</v>
      </c>
      <c r="J2954" s="129">
        <v>155331</v>
      </c>
      <c r="K2954" s="201">
        <f t="shared" si="252"/>
        <v>1242648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hidden="1" customHeight="1">
      <c r="A2955" s="304" t="str">
        <f>IF(B2955&lt;&gt;"",IF(AND(B2955&gt;=_TM1,B2955&lt;=_TM2,OR(TH!L2955="1111",TH!M2955="1111")),TH!D2955,""),"")</f>
        <v/>
      </c>
      <c r="B2955" s="11">
        <f t="shared" si="250"/>
        <v>10</v>
      </c>
      <c r="C2955" s="111">
        <f t="shared" si="251"/>
        <v>42671</v>
      </c>
      <c r="D2955" s="12" t="s">
        <v>1507</v>
      </c>
      <c r="E2955" s="265">
        <v>42671</v>
      </c>
      <c r="F2955" s="110" t="s">
        <v>1777</v>
      </c>
      <c r="G2955" s="313" t="s">
        <v>898</v>
      </c>
      <c r="H2955" s="113" t="s">
        <v>316</v>
      </c>
      <c r="I2955" s="129">
        <v>2</v>
      </c>
      <c r="J2955" s="129">
        <v>95664</v>
      </c>
      <c r="K2955" s="201">
        <f t="shared" si="252"/>
        <v>191328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hidden="1" customHeight="1">
      <c r="A2956" s="304" t="str">
        <f>IF(B2956&lt;&gt;"",IF(AND(B2956&gt;=_TM1,B2956&lt;=_TM2,OR(TH!L2956="1111",TH!M2956="1111")),TH!D2956,""),"")</f>
        <v/>
      </c>
      <c r="B2956" s="11">
        <f t="shared" si="250"/>
        <v>10</v>
      </c>
      <c r="C2956" s="111">
        <f t="shared" si="251"/>
        <v>42671</v>
      </c>
      <c r="D2956" s="12" t="s">
        <v>1507</v>
      </c>
      <c r="E2956" s="265">
        <v>42671</v>
      </c>
      <c r="F2956" s="110" t="s">
        <v>1782</v>
      </c>
      <c r="G2956" s="313" t="s">
        <v>898</v>
      </c>
      <c r="H2956" s="113" t="s">
        <v>316</v>
      </c>
      <c r="I2956" s="129">
        <v>147</v>
      </c>
      <c r="J2956" s="129">
        <v>19365</v>
      </c>
      <c r="K2956" s="201">
        <f t="shared" si="252"/>
        <v>2846655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hidden="1" customHeight="1">
      <c r="A2957" s="304" t="str">
        <f>IF(B2957&lt;&gt;"",IF(AND(B2957&gt;=_TM1,B2957&lt;=_TM2,OR(TH!L2957="1111",TH!M2957="1111")),TH!D2957,""),"")</f>
        <v/>
      </c>
      <c r="B2957" s="11">
        <f t="shared" si="250"/>
        <v>10</v>
      </c>
      <c r="C2957" s="111">
        <f t="shared" si="251"/>
        <v>42671</v>
      </c>
      <c r="D2957" s="12" t="s">
        <v>1507</v>
      </c>
      <c r="E2957" s="265">
        <v>42671</v>
      </c>
      <c r="F2957" s="110" t="s">
        <v>358</v>
      </c>
      <c r="G2957" s="313" t="s">
        <v>898</v>
      </c>
      <c r="H2957" s="113" t="s">
        <v>316</v>
      </c>
      <c r="I2957" s="129">
        <v>92</v>
      </c>
      <c r="J2957" s="129">
        <v>62149</v>
      </c>
      <c r="K2957" s="201">
        <f t="shared" si="252"/>
        <v>5717708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hidden="1" customHeight="1">
      <c r="A2958" s="304" t="str">
        <f>IF(B2958&lt;&gt;"",IF(AND(B2958&gt;=_TM1,B2958&lt;=_TM2,OR(TH!L2958="1111",TH!M2958="1111")),TH!D2958,""),"")</f>
        <v/>
      </c>
      <c r="B2958" s="11">
        <f t="shared" si="250"/>
        <v>10</v>
      </c>
      <c r="C2958" s="111">
        <f t="shared" si="251"/>
        <v>42671</v>
      </c>
      <c r="D2958" s="12" t="s">
        <v>1508</v>
      </c>
      <c r="E2958" s="265">
        <v>42671</v>
      </c>
      <c r="F2958" s="112" t="s">
        <v>1783</v>
      </c>
      <c r="G2958" s="313" t="s">
        <v>898</v>
      </c>
      <c r="H2958" s="113" t="s">
        <v>316</v>
      </c>
      <c r="I2958" s="129">
        <v>170</v>
      </c>
      <c r="J2958" s="129">
        <v>83306</v>
      </c>
      <c r="K2958" s="201">
        <f t="shared" si="252"/>
        <v>14162020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hidden="1" customHeight="1">
      <c r="A2959" s="304" t="str">
        <f>IF(B2959&lt;&gt;"",IF(AND(B2959&gt;=_TM1,B2959&lt;=_TM2,OR(TH!L2959="1111",TH!M2959="1111")),TH!D2959,""),"")</f>
        <v/>
      </c>
      <c r="B2959" s="11">
        <f t="shared" si="250"/>
        <v>10</v>
      </c>
      <c r="C2959" s="111">
        <f t="shared" si="251"/>
        <v>42671</v>
      </c>
      <c r="D2959" s="12" t="s">
        <v>1508</v>
      </c>
      <c r="E2959" s="265">
        <v>42671</v>
      </c>
      <c r="F2959" s="110" t="s">
        <v>678</v>
      </c>
      <c r="G2959" s="313" t="s">
        <v>898</v>
      </c>
      <c r="H2959" s="113" t="s">
        <v>316</v>
      </c>
      <c r="I2959" s="129">
        <v>111</v>
      </c>
      <c r="J2959" s="129">
        <v>38519</v>
      </c>
      <c r="K2959" s="201">
        <f t="shared" si="252"/>
        <v>4275609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hidden="1" customHeight="1">
      <c r="A2960" s="304" t="str">
        <f>IF(B2960&lt;&gt;"",IF(AND(B2960&gt;=_TM1,B2960&lt;=_TM2,OR(TH!L2960="1111",TH!M2960="1111")),TH!D2960,""),"")</f>
        <v/>
      </c>
      <c r="B2960" s="11">
        <f t="shared" si="250"/>
        <v>10</v>
      </c>
      <c r="C2960" s="111">
        <f t="shared" si="251"/>
        <v>42671</v>
      </c>
      <c r="D2960" s="12" t="s">
        <v>1508</v>
      </c>
      <c r="E2960" s="265">
        <v>42671</v>
      </c>
      <c r="F2960" s="110" t="s">
        <v>1784</v>
      </c>
      <c r="G2960" s="313" t="s">
        <v>898</v>
      </c>
      <c r="H2960" s="113" t="s">
        <v>316</v>
      </c>
      <c r="I2960" s="129">
        <v>20</v>
      </c>
      <c r="J2960" s="129">
        <v>169984</v>
      </c>
      <c r="K2960" s="201">
        <f t="shared" si="252"/>
        <v>3399680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hidden="1" customHeight="1">
      <c r="A2961" s="304" t="str">
        <f>IF(B2961&lt;&gt;"",IF(AND(B2961&gt;=_TM1,B2961&lt;=_TM2,OR(TH!L2961="1111",TH!M2961="1111")),TH!D2961,""),"")</f>
        <v/>
      </c>
      <c r="B2961" s="11">
        <f t="shared" si="250"/>
        <v>10</v>
      </c>
      <c r="C2961" s="111">
        <f t="shared" si="251"/>
        <v>42671</v>
      </c>
      <c r="D2961" s="12" t="s">
        <v>1508</v>
      </c>
      <c r="E2961" s="265">
        <v>42671</v>
      </c>
      <c r="F2961" s="140" t="s">
        <v>1785</v>
      </c>
      <c r="G2961" s="313" t="s">
        <v>898</v>
      </c>
      <c r="H2961" s="113" t="s">
        <v>316</v>
      </c>
      <c r="I2961" s="129">
        <v>20</v>
      </c>
      <c r="J2961" s="129">
        <v>50934</v>
      </c>
      <c r="K2961" s="201">
        <f t="shared" si="252"/>
        <v>1018680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hidden="1" customHeight="1">
      <c r="A2962" s="304" t="str">
        <f>IF(B2962&lt;&gt;"",IF(AND(B2962&gt;=_TM1,B2962&lt;=_TM2,OR(TH!L2962="1111",TH!M2962="1111")),TH!D2962,""),"")</f>
        <v/>
      </c>
      <c r="B2962" s="11">
        <f t="shared" si="250"/>
        <v>10</v>
      </c>
      <c r="C2962" s="111">
        <f t="shared" si="251"/>
        <v>42671</v>
      </c>
      <c r="D2962" s="12" t="s">
        <v>1508</v>
      </c>
      <c r="E2962" s="265">
        <v>42671</v>
      </c>
      <c r="F2962" s="112" t="s">
        <v>1786</v>
      </c>
      <c r="G2962" s="313" t="s">
        <v>898</v>
      </c>
      <c r="H2962" s="113" t="s">
        <v>316</v>
      </c>
      <c r="I2962" s="129">
        <v>25</v>
      </c>
      <c r="J2962" s="129">
        <v>106138</v>
      </c>
      <c r="K2962" s="201">
        <f t="shared" si="252"/>
        <v>2653450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hidden="1" customHeight="1">
      <c r="A2963" s="304" t="str">
        <f>IF(B2963&lt;&gt;"",IF(AND(B2963&gt;=_TM1,B2963&lt;=_TM2,OR(TH!L2963="1111",TH!M2963="1111")),TH!D2963,""),"")</f>
        <v/>
      </c>
      <c r="B2963" s="11">
        <f t="shared" si="250"/>
        <v>10</v>
      </c>
      <c r="C2963" s="111">
        <f t="shared" si="251"/>
        <v>42671</v>
      </c>
      <c r="D2963" s="12" t="s">
        <v>1508</v>
      </c>
      <c r="E2963" s="265">
        <v>42671</v>
      </c>
      <c r="F2963" s="110" t="s">
        <v>1787</v>
      </c>
      <c r="G2963" s="313" t="s">
        <v>898</v>
      </c>
      <c r="H2963" s="113" t="s">
        <v>316</v>
      </c>
      <c r="I2963" s="129">
        <v>20</v>
      </c>
      <c r="J2963" s="129">
        <v>177484</v>
      </c>
      <c r="K2963" s="201">
        <f t="shared" si="252"/>
        <v>3549680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hidden="1" customHeight="1">
      <c r="A2964" s="304" t="str">
        <f>IF(B2964&lt;&gt;"",IF(AND(B2964&gt;=_TM1,B2964&lt;=_TM2,OR(TH!L2964="1111",TH!M2964="1111")),TH!D2964,""),"")</f>
        <v/>
      </c>
      <c r="B2964" s="11">
        <f t="shared" si="250"/>
        <v>10</v>
      </c>
      <c r="C2964" s="111">
        <f t="shared" si="251"/>
        <v>42671</v>
      </c>
      <c r="D2964" s="12" t="s">
        <v>1508</v>
      </c>
      <c r="E2964" s="265">
        <v>42671</v>
      </c>
      <c r="F2964" s="110" t="s">
        <v>1788</v>
      </c>
      <c r="G2964" s="313" t="s">
        <v>898</v>
      </c>
      <c r="H2964" s="113" t="s">
        <v>316</v>
      </c>
      <c r="I2964" s="129">
        <v>30</v>
      </c>
      <c r="J2964" s="129">
        <v>40027</v>
      </c>
      <c r="K2964" s="201">
        <f t="shared" si="252"/>
        <v>1200810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hidden="1" customHeight="1">
      <c r="A2965" s="304" t="str">
        <f>IF(B2965&lt;&gt;"",IF(AND(B2965&gt;=_TM1,B2965&lt;=_TM2,OR(TH!L2965="1111",TH!M2965="1111")),TH!D2965,""),"")</f>
        <v/>
      </c>
      <c r="B2965" s="11">
        <f t="shared" si="250"/>
        <v>10</v>
      </c>
      <c r="C2965" s="111">
        <f t="shared" si="251"/>
        <v>42671</v>
      </c>
      <c r="D2965" s="12" t="s">
        <v>1508</v>
      </c>
      <c r="E2965" s="265">
        <v>42671</v>
      </c>
      <c r="F2965" s="140" t="s">
        <v>1789</v>
      </c>
      <c r="G2965" s="313" t="s">
        <v>898</v>
      </c>
      <c r="H2965" s="113" t="s">
        <v>316</v>
      </c>
      <c r="I2965" s="129">
        <v>20</v>
      </c>
      <c r="J2965" s="129">
        <v>86880</v>
      </c>
      <c r="K2965" s="201">
        <f t="shared" si="252"/>
        <v>1737600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hidden="1" customHeight="1">
      <c r="A2966" s="304" t="str">
        <f>IF(B2966&lt;&gt;"",IF(AND(B2966&gt;=_TM1,B2966&lt;=_TM2,OR(TH!L2966="1111",TH!M2966="1111")),TH!D2966,""),"")</f>
        <v/>
      </c>
      <c r="B2966" s="11">
        <f t="shared" si="250"/>
        <v>10</v>
      </c>
      <c r="C2966" s="111">
        <f t="shared" si="251"/>
        <v>42671</v>
      </c>
      <c r="D2966" s="12" t="s">
        <v>1508</v>
      </c>
      <c r="E2966" s="265">
        <v>42671</v>
      </c>
      <c r="F2966" s="112" t="s">
        <v>1790</v>
      </c>
      <c r="G2966" s="313" t="s">
        <v>898</v>
      </c>
      <c r="H2966" s="113" t="s">
        <v>316</v>
      </c>
      <c r="I2966" s="129">
        <v>120</v>
      </c>
      <c r="J2966" s="129">
        <v>64009</v>
      </c>
      <c r="K2966" s="201">
        <f t="shared" si="252"/>
        <v>7681080</v>
      </c>
      <c r="L2966" s="202" t="s">
        <v>726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 t="str">
        <f>IF(VLOOKUP(F2966,NXT!$B$12:$B$973,1,0)=F2966,"","x")</f>
        <v/>
      </c>
    </row>
    <row r="2967" spans="1:27" ht="15.75" hidden="1" customHeight="1">
      <c r="A2967" s="304" t="str">
        <f>IF(B2967&lt;&gt;"",IF(AND(B2967&gt;=_TM1,B2967&lt;=_TM2,OR(TH!L2967="1111",TH!M2967="1111")),TH!D2967,""),"")</f>
        <v/>
      </c>
      <c r="B2967" s="11">
        <f t="shared" si="250"/>
        <v>10</v>
      </c>
      <c r="C2967" s="111">
        <f t="shared" si="251"/>
        <v>42671</v>
      </c>
      <c r="D2967" s="12" t="s">
        <v>1508</v>
      </c>
      <c r="E2967" s="265">
        <v>42671</v>
      </c>
      <c r="F2967" s="110" t="s">
        <v>304</v>
      </c>
      <c r="G2967" s="313" t="s">
        <v>898</v>
      </c>
      <c r="H2967" s="113" t="s">
        <v>316</v>
      </c>
      <c r="I2967" s="129"/>
      <c r="J2967" s="129"/>
      <c r="K2967" s="201">
        <v>11010170</v>
      </c>
      <c r="L2967" s="14" t="s">
        <v>9</v>
      </c>
      <c r="M2967" s="202" t="s">
        <v>8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>
        <v>4</v>
      </c>
      <c r="AA2967" s="198"/>
    </row>
    <row r="2968" spans="1:27" ht="15.75" hidden="1" customHeight="1">
      <c r="A2968" s="304" t="str">
        <f>IF(B2968&lt;&gt;"",IF(AND(B2968&gt;=_TM1,B2968&lt;=_TM2,OR(TH!L2968="1111",TH!M2968="1111")),TH!D2968,""),"")</f>
        <v/>
      </c>
      <c r="B2968" s="11">
        <f t="shared" si="250"/>
        <v>10</v>
      </c>
      <c r="C2968" s="111">
        <f t="shared" si="251"/>
        <v>42671</v>
      </c>
      <c r="D2968" s="111" t="s">
        <v>1457</v>
      </c>
      <c r="E2968" s="111">
        <v>42671</v>
      </c>
      <c r="F2968" s="110" t="s">
        <v>1836</v>
      </c>
      <c r="G2968" s="310" t="s">
        <v>1753</v>
      </c>
      <c r="H2968" s="113" t="s">
        <v>505</v>
      </c>
      <c r="I2968" s="129">
        <v>25</v>
      </c>
      <c r="J2968" s="129">
        <v>33120</v>
      </c>
      <c r="K2968" s="201">
        <f>ROUND(I2968*J2968,0)</f>
        <v>828000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hidden="1" customHeight="1">
      <c r="A2969" s="304" t="str">
        <f>IF(B2969&lt;&gt;"",IF(AND(B2969&gt;=_TM1,B2969&lt;=_TM2,OR(TH!L2969="1111",TH!M2969="1111")),TH!D2969,""),"")</f>
        <v/>
      </c>
      <c r="B2969" s="11">
        <f t="shared" si="250"/>
        <v>10</v>
      </c>
      <c r="C2969" s="111">
        <f t="shared" si="251"/>
        <v>42671</v>
      </c>
      <c r="D2969" s="111" t="s">
        <v>1457</v>
      </c>
      <c r="E2969" s="111">
        <v>42671</v>
      </c>
      <c r="F2969" s="140" t="s">
        <v>1754</v>
      </c>
      <c r="G2969" s="310" t="s">
        <v>1753</v>
      </c>
      <c r="H2969" s="113" t="s">
        <v>505</v>
      </c>
      <c r="I2969" s="129">
        <v>100</v>
      </c>
      <c r="J2969" s="129">
        <v>8450</v>
      </c>
      <c r="K2969" s="201">
        <f>ROUND(I2969*J2969,0)</f>
        <v>845000</v>
      </c>
      <c r="L2969" s="114" t="s">
        <v>238</v>
      </c>
      <c r="M2969" s="114" t="s">
        <v>162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IF(VLOOKUP(F2969,NXT!$B$12:$B$973,1,0)=F2969,"","x")</f>
        <v/>
      </c>
    </row>
    <row r="2970" spans="1:27" ht="15.75" hidden="1" customHeight="1">
      <c r="A2970" s="304" t="str">
        <f>IF(B2970&lt;&gt;"",IF(AND(B2970&gt;=_TM1,B2970&lt;=_TM2,OR(TH!L2970="1111",TH!M2970="1111")),TH!D2970,""),"")</f>
        <v/>
      </c>
      <c r="B2970" s="11">
        <f t="shared" si="250"/>
        <v>10</v>
      </c>
      <c r="C2970" s="111">
        <f t="shared" si="251"/>
        <v>42671</v>
      </c>
      <c r="D2970" s="111" t="s">
        <v>1457</v>
      </c>
      <c r="E2970" s="111">
        <v>42671</v>
      </c>
      <c r="F2970" s="140" t="s">
        <v>332</v>
      </c>
      <c r="G2970" s="310" t="s">
        <v>1753</v>
      </c>
      <c r="H2970" s="113" t="s">
        <v>505</v>
      </c>
      <c r="I2970" s="129"/>
      <c r="J2970" s="129"/>
      <c r="K2970" s="201">
        <v>167300</v>
      </c>
      <c r="L2970" s="114" t="s">
        <v>238</v>
      </c>
      <c r="M2970" s="114" t="s">
        <v>278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/>
      <c r="AA2970" s="198" t="str">
        <f>IF(VLOOKUP(H2970,DS_131,1,0)=H2970,"","x")</f>
        <v/>
      </c>
    </row>
    <row r="2971" spans="1:27" ht="15.75" hidden="1" customHeight="1">
      <c r="A2971" s="304" t="str">
        <f>IF(B2971&lt;&gt;"",IF(AND(B2971&gt;=_TM1,B2971&lt;=_TM2,OR(TH!L2971="1111",TH!M2971="1111")),TH!D2971,""),"")</f>
        <v/>
      </c>
      <c r="B2971" s="11">
        <f t="shared" si="250"/>
        <v>10</v>
      </c>
      <c r="C2971" s="111">
        <f t="shared" si="251"/>
        <v>42672</v>
      </c>
      <c r="D2971" s="12" t="s">
        <v>1508</v>
      </c>
      <c r="E2971" s="265">
        <v>42672</v>
      </c>
      <c r="F2971" s="326" t="s">
        <v>1591</v>
      </c>
      <c r="G2971" s="313" t="s">
        <v>899</v>
      </c>
      <c r="H2971" s="113" t="s">
        <v>316</v>
      </c>
      <c r="I2971" s="129">
        <v>30200</v>
      </c>
      <c r="J2971" s="129">
        <v>8300</v>
      </c>
      <c r="K2971" s="201">
        <f>ROUND(I2971*J2971,0)</f>
        <v>250660000</v>
      </c>
      <c r="L2971" s="202" t="s">
        <v>726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 t="str">
        <f>IF(VLOOKUP(F2971,NXT!$B$12:$B$973,1,0)=F2971,"","x")</f>
        <v/>
      </c>
    </row>
    <row r="2972" spans="1:27" ht="15.75" hidden="1" customHeight="1">
      <c r="A2972" s="304" t="str">
        <f>IF(B2972&lt;&gt;"",IF(AND(B2972&gt;=_TM1,B2972&lt;=_TM2,OR(TH!L2972="1111",TH!M2972="1111")),TH!D2972,""),"")</f>
        <v/>
      </c>
      <c r="B2972" s="11">
        <f t="shared" ref="B2972:B3036" si="253">IF(C2972&lt;&gt;"",MONTH(C2972),"")</f>
        <v>10</v>
      </c>
      <c r="C2972" s="111">
        <f t="shared" ref="C2972:C3036" si="254">E2972</f>
        <v>42672</v>
      </c>
      <c r="D2972" s="12" t="s">
        <v>1508</v>
      </c>
      <c r="E2972" s="265">
        <v>42672</v>
      </c>
      <c r="F2972" s="112" t="s">
        <v>1839</v>
      </c>
      <c r="G2972" s="313" t="s">
        <v>899</v>
      </c>
      <c r="H2972" s="113" t="s">
        <v>316</v>
      </c>
      <c r="I2972" s="129"/>
      <c r="J2972" s="129"/>
      <c r="K2972" s="201">
        <v>25066000</v>
      </c>
      <c r="L2972" s="14" t="s">
        <v>9</v>
      </c>
      <c r="M2972" s="202" t="s">
        <v>8</v>
      </c>
      <c r="N2972" s="24" t="str">
        <f>IF(AND('331-CT'!$E$7=TH!H2972,OR(L2972="331",M2972="331")),"331",IF(AND(OR(L2972="131",M2972="131"),H2972='131-CT'!$E$7),"131",""))</f>
        <v/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>
        <v>4</v>
      </c>
      <c r="AA2972" s="198"/>
    </row>
    <row r="2973" spans="1:27" ht="15.75" hidden="1" customHeight="1">
      <c r="A2973" s="304" t="str">
        <f>IF(B2973&lt;&gt;"",IF(AND(B2973&gt;=_TM1,B2973&lt;=_TM2,OR(TH!L2973="1111",TH!M2973="1111")),TH!D2973,""),"")</f>
        <v/>
      </c>
      <c r="B2973" s="11">
        <f t="shared" si="253"/>
        <v>10</v>
      </c>
      <c r="C2973" s="111">
        <f t="shared" si="254"/>
        <v>42672</v>
      </c>
      <c r="D2973" s="111" t="s">
        <v>1458</v>
      </c>
      <c r="E2973" s="111">
        <v>42672</v>
      </c>
      <c r="F2973" s="15" t="s">
        <v>1320</v>
      </c>
      <c r="G2973" s="310" t="s">
        <v>1755</v>
      </c>
      <c r="H2973" s="113" t="s">
        <v>1319</v>
      </c>
      <c r="I2973" s="129">
        <v>2000</v>
      </c>
      <c r="J2973" s="129">
        <v>8500</v>
      </c>
      <c r="K2973" s="201">
        <f>ROUND(I2973*J2973,0)</f>
        <v>17000000</v>
      </c>
      <c r="L2973" s="114" t="s">
        <v>238</v>
      </c>
      <c r="M2973" s="114" t="s">
        <v>162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IF(VLOOKUP(F2973,NXT!$B$12:$B$973,1,0)=F2973,"","x")</f>
        <v/>
      </c>
    </row>
    <row r="2974" spans="1:27" ht="15.75" hidden="1" customHeight="1">
      <c r="A2974" s="304" t="str">
        <f>IF(B2974&lt;&gt;"",IF(AND(B2974&gt;=_TM1,B2974&lt;=_TM2,OR(TH!L2974="1111",TH!M2974="1111")),TH!D2974,""),"")</f>
        <v/>
      </c>
      <c r="B2974" s="11">
        <f t="shared" si="253"/>
        <v>10</v>
      </c>
      <c r="C2974" s="111">
        <f t="shared" si="254"/>
        <v>42672</v>
      </c>
      <c r="D2974" s="111" t="s">
        <v>1458</v>
      </c>
      <c r="E2974" s="111">
        <v>42672</v>
      </c>
      <c r="F2974" s="140" t="s">
        <v>1566</v>
      </c>
      <c r="G2974" s="310" t="s">
        <v>1755</v>
      </c>
      <c r="H2974" s="113" t="s">
        <v>1319</v>
      </c>
      <c r="I2974" s="129"/>
      <c r="J2974" s="129"/>
      <c r="K2974" s="201">
        <v>1700000</v>
      </c>
      <c r="L2974" s="114" t="s">
        <v>238</v>
      </c>
      <c r="M2974" s="114" t="s">
        <v>278</v>
      </c>
      <c r="N2974" s="24" t="str">
        <f>IF(AND('331-CT'!$E$7=TH!H2974,OR(L2974="331",M2974="331")),"331",IF(AND(OR(L2974="131",M2974="131"),H2974='131-CT'!$E$7),"131",""))</f>
        <v>131</v>
      </c>
      <c r="O2974" s="24" t="str">
        <f>IF(AND($B2974&gt;='111'!$N$11,$B2974&lt;='111'!$O$11,OR($L2974=$O$7,$M2974=$O$7)),"x","")</f>
        <v/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  <c r="AA2974" s="198" t="str">
        <f>IF(VLOOKUP(H2974,DS_131,1,0)=H2974,"","x")</f>
        <v/>
      </c>
    </row>
    <row r="2975" spans="1:27" ht="15.75" hidden="1" customHeight="1">
      <c r="A2975" s="304" t="str">
        <f>IF(B2975&lt;&gt;"",IF(AND(B2975&gt;=_TM1,B2975&lt;=_TM2,OR(TH!L2975="1111",TH!M2975="1111")),TH!D2975,""),"")</f>
        <v/>
      </c>
      <c r="B2975" s="11">
        <f t="shared" si="253"/>
        <v>10</v>
      </c>
      <c r="C2975" s="111">
        <f t="shared" si="254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120500000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hidden="1" customHeight="1">
      <c r="A2976" s="304" t="str">
        <f>IF(B2976&lt;&gt;"",IF(AND(B2976&gt;=_TM1,B2976&lt;=_TM2,OR(TH!L2976="1111",TH!M2976="1111")),TH!D2976,""),"")</f>
        <v/>
      </c>
      <c r="B2976" s="11">
        <f t="shared" si="253"/>
        <v>10</v>
      </c>
      <c r="C2976" s="111">
        <f t="shared" si="254"/>
        <v>42674</v>
      </c>
      <c r="D2976" s="111" t="s">
        <v>2121</v>
      </c>
      <c r="E2976" s="265">
        <v>42674</v>
      </c>
      <c r="F2976" s="112" t="s">
        <v>707</v>
      </c>
      <c r="G2976" s="310" t="s">
        <v>705</v>
      </c>
      <c r="H2976" s="113" t="s">
        <v>706</v>
      </c>
      <c r="I2976" s="129"/>
      <c r="J2976" s="129"/>
      <c r="K2976" s="201">
        <v>491000000</v>
      </c>
      <c r="L2976" s="114" t="s">
        <v>24</v>
      </c>
      <c r="M2976" s="14" t="s">
        <v>45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>x</v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hidden="1" customHeight="1">
      <c r="A2977" s="304" t="str">
        <f>IF(B2977&lt;&gt;"",IF(AND(B2977&gt;=_TM1,B2977&lt;=_TM2,OR(TH!L2977="1111",TH!M2977="1111")),TH!D2977,""),"")</f>
        <v/>
      </c>
      <c r="B2977" s="11">
        <f t="shared" si="253"/>
        <v>10</v>
      </c>
      <c r="C2977" s="111">
        <f t="shared" si="254"/>
        <v>42674</v>
      </c>
      <c r="D2977" s="111" t="s">
        <v>711</v>
      </c>
      <c r="E2977" s="265">
        <v>42674</v>
      </c>
      <c r="F2977" s="110" t="s">
        <v>713</v>
      </c>
      <c r="G2977" s="310" t="s">
        <v>705</v>
      </c>
      <c r="H2977" s="317" t="s">
        <v>1266</v>
      </c>
      <c r="I2977" s="129"/>
      <c r="J2977" s="129"/>
      <c r="K2977" s="201">
        <f>120000000</f>
        <v>120000000</v>
      </c>
      <c r="L2977" s="114" t="s">
        <v>8</v>
      </c>
      <c r="M2977" s="14" t="s">
        <v>24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hidden="1" customHeight="1">
      <c r="A2978" s="304" t="str">
        <f>IF(B2978&lt;&gt;"",IF(AND(B2978&gt;=_TM1,B2978&lt;=_TM2,OR(TH!L2978="1111",TH!M2978="1111")),TH!D2978,""),"")</f>
        <v/>
      </c>
      <c r="B2978" s="11">
        <f t="shared" si="253"/>
        <v>10</v>
      </c>
      <c r="C2978" s="111">
        <f t="shared" si="254"/>
        <v>42674</v>
      </c>
      <c r="D2978" s="111" t="s">
        <v>711</v>
      </c>
      <c r="E2978" s="265">
        <v>42674</v>
      </c>
      <c r="F2978" s="110" t="s">
        <v>2065</v>
      </c>
      <c r="G2978" s="310" t="s">
        <v>705</v>
      </c>
      <c r="H2978" s="317" t="s">
        <v>1266</v>
      </c>
      <c r="I2978" s="129"/>
      <c r="J2978" s="129"/>
      <c r="K2978" s="201">
        <v>22000</v>
      </c>
      <c r="L2978" s="114" t="s">
        <v>81</v>
      </c>
      <c r="M2978" s="14" t="s">
        <v>8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/>
    </row>
    <row r="2979" spans="1:30" ht="15.75" hidden="1" customHeight="1">
      <c r="A2979" s="304" t="str">
        <f>IF(B2979&lt;&gt;"",IF(AND(B2979&gt;=_TM1,B2979&lt;=_TM2,OR(TH!L2979="1111",TH!M2979="1111")),TH!D2979,""),"")</f>
        <v/>
      </c>
      <c r="B2979" s="11">
        <f t="shared" si="253"/>
        <v>10</v>
      </c>
      <c r="C2979" s="111">
        <f t="shared" si="254"/>
        <v>42674</v>
      </c>
      <c r="D2979" s="111" t="s">
        <v>711</v>
      </c>
      <c r="E2979" s="265">
        <v>42674</v>
      </c>
      <c r="F2979" s="110" t="s">
        <v>761</v>
      </c>
      <c r="G2979" s="310" t="s">
        <v>705</v>
      </c>
      <c r="H2979" s="113"/>
      <c r="I2979" s="129"/>
      <c r="J2979" s="129"/>
      <c r="K2979" s="201">
        <v>20000</v>
      </c>
      <c r="L2979" s="114" t="s">
        <v>81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hidden="1" customHeight="1">
      <c r="A2980" s="304" t="str">
        <f>IF(B2980&lt;&gt;"",IF(AND(B2980&gt;=_TM1,B2980&lt;=_TM2,OR(TH!L2980="1111",TH!M2980="1111")),TH!D2980,""),"")</f>
        <v/>
      </c>
      <c r="B2980" s="11">
        <f t="shared" si="253"/>
        <v>10</v>
      </c>
      <c r="C2980" s="111">
        <f t="shared" si="254"/>
        <v>42674</v>
      </c>
      <c r="D2980" s="111" t="s">
        <v>711</v>
      </c>
      <c r="E2980" s="265">
        <v>42674</v>
      </c>
      <c r="F2980" s="110" t="s">
        <v>967</v>
      </c>
      <c r="G2980" s="310" t="s">
        <v>705</v>
      </c>
      <c r="H2980" s="113"/>
      <c r="I2980" s="129"/>
      <c r="J2980" s="129"/>
      <c r="K2980" s="201">
        <v>2000</v>
      </c>
      <c r="L2980" s="14" t="s">
        <v>9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hidden="1" customHeight="1">
      <c r="A2981" s="304" t="str">
        <f>IF(B2981&lt;&gt;"",IF(AND(B2981&gt;=_TM1,B2981&lt;=_TM2,OR(TH!L2981="1111",TH!M2981="1111")),TH!D2981,""),"")</f>
        <v/>
      </c>
      <c r="B2981" s="11">
        <f t="shared" si="253"/>
        <v>10</v>
      </c>
      <c r="C2981" s="111">
        <f t="shared" si="254"/>
        <v>42674</v>
      </c>
      <c r="D2981" s="111" t="s">
        <v>711</v>
      </c>
      <c r="E2981" s="265">
        <v>42674</v>
      </c>
      <c r="F2981" s="110" t="s">
        <v>1720</v>
      </c>
      <c r="G2981" s="310" t="s">
        <v>705</v>
      </c>
      <c r="H2981" s="4"/>
      <c r="I2981" s="129"/>
      <c r="J2981" s="129"/>
      <c r="K2981" s="201">
        <v>36000</v>
      </c>
      <c r="L2981" s="114" t="s">
        <v>81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hidden="1" customHeight="1">
      <c r="A2982" s="304" t="str">
        <f>IF(B2982&lt;&gt;"",IF(AND(B2982&gt;=_TM1,B2982&lt;=_TM2,OR(TH!L2982="1111",TH!M2982="1111")),TH!D2982,""),"")</f>
        <v/>
      </c>
      <c r="B2982" s="11">
        <f t="shared" si="253"/>
        <v>10</v>
      </c>
      <c r="C2982" s="111">
        <f t="shared" si="254"/>
        <v>42674</v>
      </c>
      <c r="D2982" s="111" t="s">
        <v>711</v>
      </c>
      <c r="E2982" s="265">
        <v>42674</v>
      </c>
      <c r="F2982" s="110" t="s">
        <v>1721</v>
      </c>
      <c r="G2982" s="310" t="s">
        <v>705</v>
      </c>
      <c r="H2982" s="4"/>
      <c r="I2982" s="129"/>
      <c r="J2982" s="129"/>
      <c r="K2982" s="201">
        <v>3600</v>
      </c>
      <c r="L2982" s="14" t="s">
        <v>9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>
        <v>4</v>
      </c>
    </row>
    <row r="2983" spans="1:30" ht="15.75" hidden="1" customHeight="1">
      <c r="A2983" s="304" t="str">
        <f>IF(B2983&lt;&gt;"",IF(AND(B2983&gt;=_TM1,B2983&lt;=_TM2,OR(TH!L2983="1111",TH!M2983="1111")),TH!D2983,""),"")</f>
        <v/>
      </c>
      <c r="B2983" s="11">
        <f t="shared" si="253"/>
        <v>10</v>
      </c>
      <c r="C2983" s="111">
        <f t="shared" si="254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113" t="s">
        <v>316</v>
      </c>
      <c r="I2983" s="129"/>
      <c r="J2983" s="129"/>
      <c r="K2983" s="201">
        <v>390905867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hidden="1" customHeight="1">
      <c r="A2984" s="304" t="str">
        <f>IF(B2984&lt;&gt;"",IF(AND(B2984&gt;=_TM1,B2984&lt;=_TM2,OR(TH!L2984="1111",TH!M2984="1111")),TH!D2984,""),"")</f>
        <v/>
      </c>
      <c r="B2984" s="11">
        <f t="shared" si="253"/>
        <v>10</v>
      </c>
      <c r="C2984" s="111">
        <f t="shared" si="254"/>
        <v>42674</v>
      </c>
      <c r="D2984" s="111" t="s">
        <v>711</v>
      </c>
      <c r="E2984" s="265">
        <v>42674</v>
      </c>
      <c r="F2984" s="110" t="s">
        <v>713</v>
      </c>
      <c r="G2984" s="310" t="s">
        <v>705</v>
      </c>
      <c r="H2984" s="4" t="s">
        <v>979</v>
      </c>
      <c r="I2984" s="129"/>
      <c r="J2984" s="129"/>
      <c r="K2984" s="201">
        <f>100141316-22000</f>
        <v>100119316</v>
      </c>
      <c r="L2984" s="14" t="s">
        <v>8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/>
    </row>
    <row r="2985" spans="1:30" ht="15.75" hidden="1" customHeight="1">
      <c r="A2985" s="304" t="str">
        <f>IF(B2985&lt;&gt;"",IF(AND(B2985&gt;=_TM1,B2985&lt;=_TM2,OR(TH!L2985="1111",TH!M2985="1111")),TH!D2985,""),"")</f>
        <v/>
      </c>
      <c r="B2985" s="11">
        <f t="shared" si="253"/>
        <v>10</v>
      </c>
      <c r="C2985" s="111">
        <f t="shared" si="254"/>
        <v>42674</v>
      </c>
      <c r="D2985" s="111" t="s">
        <v>711</v>
      </c>
      <c r="E2985" s="265">
        <v>42674</v>
      </c>
      <c r="F2985" s="110" t="s">
        <v>761</v>
      </c>
      <c r="G2985" s="310" t="s">
        <v>705</v>
      </c>
      <c r="H2985" s="113"/>
      <c r="I2985" s="129"/>
      <c r="J2985" s="129"/>
      <c r="K2985" s="201">
        <v>20000</v>
      </c>
      <c r="L2985" s="114" t="s">
        <v>81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hidden="1" customHeight="1">
      <c r="A2986" s="304" t="str">
        <f>IF(B2986&lt;&gt;"",IF(AND(B2986&gt;=_TM1,B2986&lt;=_TM2,OR(TH!L2986="1111",TH!M2986="1111")),TH!D2986,""),"")</f>
        <v/>
      </c>
      <c r="B2986" s="11">
        <f t="shared" si="253"/>
        <v>10</v>
      </c>
      <c r="C2986" s="111">
        <f t="shared" si="254"/>
        <v>42674</v>
      </c>
      <c r="D2986" s="111" t="s">
        <v>711</v>
      </c>
      <c r="E2986" s="265">
        <v>42674</v>
      </c>
      <c r="F2986" s="110" t="s">
        <v>967</v>
      </c>
      <c r="G2986" s="310" t="s">
        <v>705</v>
      </c>
      <c r="H2986" s="113"/>
      <c r="I2986" s="129"/>
      <c r="J2986" s="129"/>
      <c r="K2986" s="201">
        <v>2000</v>
      </c>
      <c r="L2986" s="14" t="s">
        <v>9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hidden="1" customHeight="1">
      <c r="A2987" s="304" t="str">
        <f>IF(B2987&lt;&gt;"",IF(AND(B2987&gt;=_TM1,B2987&lt;=_TM2,OR(TH!L2987="1111",TH!M2987="1111")),TH!D2987,""),"")</f>
        <v/>
      </c>
      <c r="B2987" s="11">
        <f t="shared" si="253"/>
        <v>10</v>
      </c>
      <c r="C2987" s="111">
        <f t="shared" si="254"/>
        <v>42674</v>
      </c>
      <c r="D2987" s="111" t="s">
        <v>711</v>
      </c>
      <c r="E2987" s="265">
        <v>42674</v>
      </c>
      <c r="F2987" s="110" t="s">
        <v>1720</v>
      </c>
      <c r="G2987" s="310" t="s">
        <v>705</v>
      </c>
      <c r="H2987" s="4"/>
      <c r="I2987" s="129"/>
      <c r="J2987" s="129"/>
      <c r="K2987" s="201">
        <v>147301</v>
      </c>
      <c r="L2987" s="114" t="s">
        <v>81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hidden="1" customHeight="1">
      <c r="A2988" s="304" t="str">
        <f>IF(B2988&lt;&gt;"",IF(AND(B2988&gt;=_TM1,B2988&lt;=_TM2,OR(TH!L2988="1111",TH!M2988="1111")),TH!D2988,""),"")</f>
        <v/>
      </c>
      <c r="B2988" s="11">
        <f t="shared" si="253"/>
        <v>10</v>
      </c>
      <c r="C2988" s="111">
        <f t="shared" si="254"/>
        <v>42674</v>
      </c>
      <c r="D2988" s="111" t="s">
        <v>711</v>
      </c>
      <c r="E2988" s="265">
        <v>42674</v>
      </c>
      <c r="F2988" s="110" t="s">
        <v>1721</v>
      </c>
      <c r="G2988" s="310" t="s">
        <v>705</v>
      </c>
      <c r="H2988" s="4"/>
      <c r="I2988" s="129"/>
      <c r="J2988" s="129"/>
      <c r="K2988" s="201">
        <v>14730</v>
      </c>
      <c r="L2988" s="14" t="s">
        <v>9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hidden="1" customHeight="1">
      <c r="A2989" s="304" t="str">
        <f>IF(B2989&lt;&gt;"",IF(AND(B2989&gt;=_TM1,B2989&lt;=_TM2,OR(TH!L2989="1111",TH!M2989="1111")),TH!D2989,""),"")</f>
        <v/>
      </c>
      <c r="B2989" s="11">
        <f t="shared" si="253"/>
        <v>10</v>
      </c>
      <c r="C2989" s="111">
        <f t="shared" si="254"/>
        <v>42674</v>
      </c>
      <c r="D2989" s="111" t="s">
        <v>711</v>
      </c>
      <c r="E2989" s="265">
        <v>42674</v>
      </c>
      <c r="F2989" s="110" t="s">
        <v>761</v>
      </c>
      <c r="G2989" s="310" t="s">
        <v>705</v>
      </c>
      <c r="H2989" s="113"/>
      <c r="I2989" s="129"/>
      <c r="J2989" s="129"/>
      <c r="K2989" s="201">
        <v>20000</v>
      </c>
      <c r="L2989" s="114" t="s">
        <v>81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hidden="1" customHeight="1">
      <c r="A2990" s="304" t="str">
        <f>IF(B2990&lt;&gt;"",IF(AND(B2990&gt;=_TM1,B2990&lt;=_TM2,OR(TH!L2990="1111",TH!M2990="1111")),TH!D2990,""),"")</f>
        <v/>
      </c>
      <c r="B2990" s="11">
        <f t="shared" si="253"/>
        <v>10</v>
      </c>
      <c r="C2990" s="111">
        <f t="shared" si="254"/>
        <v>42674</v>
      </c>
      <c r="D2990" s="111" t="s">
        <v>711</v>
      </c>
      <c r="E2990" s="265">
        <v>42674</v>
      </c>
      <c r="F2990" s="110" t="s">
        <v>967</v>
      </c>
      <c r="G2990" s="310" t="s">
        <v>705</v>
      </c>
      <c r="H2990" s="113"/>
      <c r="I2990" s="129"/>
      <c r="J2990" s="129"/>
      <c r="K2990" s="201">
        <v>2000</v>
      </c>
      <c r="L2990" s="14" t="s">
        <v>9</v>
      </c>
      <c r="M2990" s="14" t="s">
        <v>24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>
        <v>4</v>
      </c>
    </row>
    <row r="2991" spans="1:30" ht="15.75" hidden="1" customHeight="1">
      <c r="A2991" s="304" t="str">
        <f>IF(B2991&lt;&gt;"",IF(AND(B2991&gt;=_TM1,B2991&lt;=_TM2,OR(TH!L2991="1111",TH!M2991="1111")),TH!D2991,""),"")</f>
        <v/>
      </c>
      <c r="B2991" s="11">
        <f t="shared" si="253"/>
        <v>10</v>
      </c>
      <c r="C2991" s="111">
        <f t="shared" si="254"/>
        <v>42674</v>
      </c>
      <c r="D2991" s="111" t="s">
        <v>711</v>
      </c>
      <c r="E2991" s="265">
        <v>42674</v>
      </c>
      <c r="F2991" s="110" t="s">
        <v>709</v>
      </c>
      <c r="G2991" s="310" t="s">
        <v>2077</v>
      </c>
      <c r="H2991" s="113"/>
      <c r="I2991" s="129"/>
      <c r="J2991" s="129"/>
      <c r="K2991" s="201">
        <v>2895</v>
      </c>
      <c r="L2991" s="14" t="s">
        <v>24</v>
      </c>
      <c r="M2991" s="14" t="s">
        <v>38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03"/>
    </row>
    <row r="2992" spans="1:30" ht="15.75" hidden="1" customHeight="1">
      <c r="A2992" s="304" t="str">
        <f>IF(B2992&lt;&gt;"",IF(AND(B2992&gt;=_TM1,B2992&lt;=_TM2,OR(TH!L2992="1111",TH!M2992="1111")),TH!D2992,""),"")</f>
        <v/>
      </c>
      <c r="B2992" s="11">
        <f t="shared" si="253"/>
        <v>10</v>
      </c>
      <c r="C2992" s="346">
        <f t="shared" si="254"/>
        <v>42674</v>
      </c>
      <c r="D2992" s="346" t="s">
        <v>255</v>
      </c>
      <c r="E2992" s="346">
        <v>42674</v>
      </c>
      <c r="F2992" s="348" t="s">
        <v>1182</v>
      </c>
      <c r="G2992" s="375">
        <f>K2992</f>
        <v>11000000</v>
      </c>
      <c r="H2992" s="350"/>
      <c r="I2992" s="351"/>
      <c r="J2992" s="351"/>
      <c r="K2992" s="352">
        <v>11000000</v>
      </c>
      <c r="L2992" s="376" t="s">
        <v>81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hidden="1" customHeight="1">
      <c r="A2993" s="304" t="str">
        <f>IF(B2993&lt;&gt;"",IF(AND(B2993&gt;=_TM1,B2993&lt;=_TM2,OR(TH!L2993="1111",TH!M2993="1111")),TH!D2993,""),"")</f>
        <v/>
      </c>
      <c r="B2993" s="11">
        <f t="shared" si="253"/>
        <v>10</v>
      </c>
      <c r="C2993" s="346">
        <f t="shared" si="254"/>
        <v>42674</v>
      </c>
      <c r="D2993" s="346" t="s">
        <v>255</v>
      </c>
      <c r="E2993" s="346">
        <v>42674</v>
      </c>
      <c r="F2993" s="348" t="s">
        <v>1183</v>
      </c>
      <c r="G2993" s="375">
        <f>K2993</f>
        <v>3500000</v>
      </c>
      <c r="H2993" s="350"/>
      <c r="I2993" s="351"/>
      <c r="J2993" s="351"/>
      <c r="K2993" s="352">
        <v>3500000</v>
      </c>
      <c r="L2993" s="376" t="s">
        <v>81</v>
      </c>
      <c r="M2993" s="376" t="s">
        <v>240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/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s="710" customFormat="1" ht="15.75" hidden="1" customHeight="1">
      <c r="A2994" s="697" t="str">
        <f>IF(B2994&lt;&gt;"",IF(AND(B2994&gt;=_TM1,B2994&lt;=_TM2,OR(TH!L2994="1111",TH!M2994="1111")),TH!D2994,""),"")</f>
        <v/>
      </c>
      <c r="B2994" s="698">
        <f t="shared" ref="B2994" si="255">IF(C2994&lt;&gt;"",MONTH(C2994),"")</f>
        <v>10</v>
      </c>
      <c r="C2994" s="699">
        <f t="shared" ref="C2994" si="256">E2994</f>
        <v>42674</v>
      </c>
      <c r="D2994" s="700" t="s">
        <v>2122</v>
      </c>
      <c r="E2994" s="699">
        <v>42674</v>
      </c>
      <c r="F2994" s="701" t="s">
        <v>2193</v>
      </c>
      <c r="G2994" s="702"/>
      <c r="H2994" s="703" t="s">
        <v>706</v>
      </c>
      <c r="I2994" s="704"/>
      <c r="J2994" s="704"/>
      <c r="K2994" s="705">
        <v>2000000000</v>
      </c>
      <c r="L2994" s="706" t="s">
        <v>8</v>
      </c>
      <c r="M2994" s="706" t="s">
        <v>45</v>
      </c>
      <c r="N2994" s="707" t="str">
        <f>IF(AND('331-CT'!$E$7=TH!H2994,OR(L2994="331",M2994="331")),"331",IF(AND(OR(L2994="131",M2994="131"),H2994='131-CT'!$E$7),"131",""))</f>
        <v/>
      </c>
      <c r="O2994" s="707" t="str">
        <f>IF(AND($B2994&gt;='111'!$N$11,$B2994&lt;='111'!$O$11,OR($L2994=$O$7,$M2994=$O$7)),"x","")</f>
        <v>x</v>
      </c>
      <c r="P2994" s="707" t="str">
        <f>IF(AND($L2994=$O$7,$B2994&lt;'111'!$N$11),"x","")</f>
        <v/>
      </c>
      <c r="Q2994" s="707" t="str">
        <f>IF(AND($M2994=$O$7,$B2994&lt;'111'!$N$11),"x","")</f>
        <v/>
      </c>
      <c r="R2994" s="707" t="str">
        <f>IF(ISERROR(FIND('112'!$M$9,G2994,1)),"",IF((AND(FIND('112'!$M$9,G2994,1)&gt;=1,$B2994&gt;='112'!$N$8,$B2994&lt;='112'!$O$8,OR($L2994='112'!$I$6,$M2994='112'!$I$6))),"x",""))</f>
        <v/>
      </c>
      <c r="S2994" s="707" t="str">
        <f>IF(ISERROR(FIND('112'!$M$9,G2994,1)),"",IF((AND(LEFT(G2994,2)=LEFT('112'!$M$9,2),B2994&lt;'112'!$N$8,$L2994='112'!$I$6)),"x",""))</f>
        <v/>
      </c>
      <c r="T2994" s="707" t="str">
        <f>IF(ISERROR(FIND('112'!$M$9,G2994,1)),"",IF((AND(RIGHT(G2994,2)=RIGHT('112'!$M$9,2),B2994&lt;'112'!$N$8,$M2994='112'!$I$6)),"x",""))</f>
        <v/>
      </c>
      <c r="U2994" s="707" t="str">
        <f>IF(AND(B2994&gt;='IN-NX'!$P$3,B2994&lt;='IN-NX'!$Q$3,'IN-NX'!$D$7=D2994,OR(LEFT(L2994,2)="15",AND(LEFT(M2994,2)&lt;&gt;"15",LEFT(M2994,2)&lt;&gt;"33"))),"x","")</f>
        <v/>
      </c>
      <c r="V2994" s="707" t="str">
        <f>IF(AND(OR(LEFT(TH!L2994,2)="15",LEFT(TH!M2994,2)="15"),'152-CT'!$J$8=TH!F2994),"x","")</f>
        <v/>
      </c>
      <c r="W2994" s="707" t="str">
        <f>IF(AND(OR(LEFT(TH!L2994,2)="15",LEFT(TH!M2994,2)="15"),TK!$E$7=TH!F2994),"x","")</f>
        <v/>
      </c>
      <c r="X2994" s="707" t="str">
        <f>IF(OR(TH!L2994=TH!$X$7,M2994=TH!$X$7),"x","")</f>
        <v/>
      </c>
      <c r="Y2994" s="707" t="str">
        <f>IF(AND(B2994&lt;=NKC!$N$8,B2994&gt;=NKC!$M$8),"x","")</f>
        <v/>
      </c>
      <c r="Z2994" s="708"/>
      <c r="AA2994" s="709"/>
      <c r="AD2994" s="709"/>
    </row>
    <row r="2995" spans="1:30" ht="15.75" hidden="1" customHeight="1">
      <c r="A2995" s="304" t="str">
        <f>IF(B2995&lt;&gt;"",IF(AND(B2995&gt;=_TM1,B2995&lt;=_TM2,OR(TH!L2995="1111",TH!M2995="1111")),TH!D2995,""),"")</f>
        <v/>
      </c>
      <c r="B2995" s="11">
        <f t="shared" si="253"/>
        <v>10</v>
      </c>
      <c r="C2995" s="346">
        <f t="shared" si="254"/>
        <v>42674</v>
      </c>
      <c r="D2995" s="347" t="s">
        <v>2122</v>
      </c>
      <c r="E2995" s="346">
        <v>42674</v>
      </c>
      <c r="F2995" s="348" t="s">
        <v>1831</v>
      </c>
      <c r="G2995" s="375"/>
      <c r="H2995" s="4" t="s">
        <v>706</v>
      </c>
      <c r="I2995" s="351"/>
      <c r="J2995" s="351"/>
      <c r="K2995" s="352">
        <v>12977500</v>
      </c>
      <c r="L2995" s="376" t="s">
        <v>240</v>
      </c>
      <c r="M2995" s="376" t="s">
        <v>45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>x</v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hidden="1" customHeight="1">
      <c r="A2996" s="304" t="str">
        <f>IF(B2996&lt;&gt;"",IF(AND(B2996&gt;=_TM1,B2996&lt;=_TM2,OR(TH!L2996="1111",TH!M2996="1111")),TH!D2996,""),"")</f>
        <v/>
      </c>
      <c r="B2996" s="11">
        <f t="shared" si="253"/>
        <v>10</v>
      </c>
      <c r="C2996" s="346">
        <f t="shared" si="254"/>
        <v>42674</v>
      </c>
      <c r="D2996" s="346" t="s">
        <v>255</v>
      </c>
      <c r="E2996" s="346">
        <v>42674</v>
      </c>
      <c r="F2996" s="348" t="s">
        <v>1186</v>
      </c>
      <c r="G2996" s="375" t="s">
        <v>1187</v>
      </c>
      <c r="H2996" s="350"/>
      <c r="I2996" s="351"/>
      <c r="J2996" s="351"/>
      <c r="K2996" s="352">
        <f>ROUND(G2992*$G2996,0)</f>
        <v>880000</v>
      </c>
      <c r="L2996" s="378" t="s">
        <v>240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hidden="1" customHeight="1">
      <c r="A2997" s="304" t="str">
        <f>IF(B2997&lt;&gt;"",IF(AND(B2997&gt;=_TM1,B2997&lt;=_TM2,OR(TH!L2997="1111",TH!M2997="1111")),TH!D2997,""),"")</f>
        <v/>
      </c>
      <c r="B2997" s="11">
        <f t="shared" si="253"/>
        <v>10</v>
      </c>
      <c r="C2997" s="346">
        <f t="shared" si="254"/>
        <v>42674</v>
      </c>
      <c r="D2997" s="346" t="s">
        <v>255</v>
      </c>
      <c r="E2997" s="346">
        <v>42674</v>
      </c>
      <c r="F2997" s="348" t="s">
        <v>1197</v>
      </c>
      <c r="G2997" s="375"/>
      <c r="H2997" s="350"/>
      <c r="I2997" s="351"/>
      <c r="J2997" s="351"/>
      <c r="K2997" s="352">
        <f>ROUND(G2996*G2993,0)</f>
        <v>280000</v>
      </c>
      <c r="L2997" s="376" t="s">
        <v>240</v>
      </c>
      <c r="M2997" s="379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hidden="1" customHeight="1">
      <c r="A2998" s="304" t="str">
        <f>IF(B2998&lt;&gt;"",IF(AND(B2998&gt;=_TM1,B2998&lt;=_TM2,OR(TH!L2998="1111",TH!M2998="1111")),TH!D2998,""),"")</f>
        <v/>
      </c>
      <c r="B2998" s="11">
        <f t="shared" si="253"/>
        <v>10</v>
      </c>
      <c r="C2998" s="346">
        <f t="shared" si="254"/>
        <v>42674</v>
      </c>
      <c r="D2998" s="347" t="s">
        <v>255</v>
      </c>
      <c r="E2998" s="346">
        <v>42674</v>
      </c>
      <c r="F2998" s="348" t="s">
        <v>1188</v>
      </c>
      <c r="G2998" s="375" t="s">
        <v>1189</v>
      </c>
      <c r="H2998" s="4"/>
      <c r="I2998" s="351"/>
      <c r="J2998" s="351"/>
      <c r="K2998" s="352">
        <f>ROUND(G2992*$G2998,0)</f>
        <v>1980000</v>
      </c>
      <c r="L2998" s="378" t="s">
        <v>239</v>
      </c>
      <c r="M2998" s="378" t="s">
        <v>961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hidden="1" customHeight="1">
      <c r="A2999" s="304" t="str">
        <f>IF(B2999&lt;&gt;"",IF(AND(B2999&gt;=_TM1,B2999&lt;=_TM2,OR(TH!L2999="1111",TH!M2999="1111")),TH!D2999,""),"")</f>
        <v/>
      </c>
      <c r="B2999" s="11">
        <f t="shared" si="253"/>
        <v>10</v>
      </c>
      <c r="C2999" s="346">
        <f t="shared" si="254"/>
        <v>42674</v>
      </c>
      <c r="D2999" s="346" t="s">
        <v>255</v>
      </c>
      <c r="E2999" s="346">
        <v>42674</v>
      </c>
      <c r="F2999" s="348" t="s">
        <v>1198</v>
      </c>
      <c r="G2999" s="375"/>
      <c r="H2999" s="350"/>
      <c r="I2999" s="351"/>
      <c r="J2999" s="351"/>
      <c r="K2999" s="352">
        <f>ROUND(G2993*$G2998,0)</f>
        <v>630000</v>
      </c>
      <c r="L2999" s="376" t="s">
        <v>81</v>
      </c>
      <c r="M2999" s="378" t="s">
        <v>961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hidden="1" customHeight="1">
      <c r="A3000" s="304" t="str">
        <f>IF(B3000&lt;&gt;"",IF(AND(B3000&gt;=_TM1,B3000&lt;=_TM2,OR(TH!L3000="1111",TH!M3000="1111")),TH!D3000,""),"")</f>
        <v/>
      </c>
      <c r="B3000" s="11">
        <f t="shared" si="253"/>
        <v>10</v>
      </c>
      <c r="C3000" s="346">
        <f t="shared" si="254"/>
        <v>42674</v>
      </c>
      <c r="D3000" s="346" t="s">
        <v>255</v>
      </c>
      <c r="E3000" s="346">
        <v>42674</v>
      </c>
      <c r="F3000" s="348" t="s">
        <v>1190</v>
      </c>
      <c r="G3000" s="375" t="s">
        <v>1191</v>
      </c>
      <c r="H3000" s="350"/>
      <c r="I3000" s="351"/>
      <c r="J3000" s="351"/>
      <c r="K3000" s="352">
        <f>G2992*$G3000</f>
        <v>165000</v>
      </c>
      <c r="L3000" s="378" t="s">
        <v>240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hidden="1" customHeight="1">
      <c r="A3001" s="304" t="str">
        <f>IF(B3001&lt;&gt;"",IF(AND(B3001&gt;=_TM1,B3001&lt;=_TM2,OR(TH!L3001="1111",TH!M3001="1111")),TH!D3001,""),"")</f>
        <v/>
      </c>
      <c r="B3001" s="11">
        <f t="shared" si="253"/>
        <v>10</v>
      </c>
      <c r="C3001" s="346">
        <f t="shared" si="254"/>
        <v>42674</v>
      </c>
      <c r="D3001" s="347" t="s">
        <v>255</v>
      </c>
      <c r="E3001" s="346">
        <v>42674</v>
      </c>
      <c r="F3001" s="413" t="s">
        <v>1199</v>
      </c>
      <c r="G3001" s="375"/>
      <c r="H3001" s="4"/>
      <c r="I3001" s="351"/>
      <c r="J3001" s="351"/>
      <c r="K3001" s="352">
        <f>G2993*$G3000</f>
        <v>52500</v>
      </c>
      <c r="L3001" s="378" t="s">
        <v>240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hidden="1" customHeight="1">
      <c r="A3002" s="304" t="str">
        <f>IF(B3002&lt;&gt;"",IF(AND(B3002&gt;=_TM1,B3002&lt;=_TM2,OR(TH!L3002="1111",TH!M3002="1111")),TH!D3002,""),"")</f>
        <v/>
      </c>
      <c r="B3002" s="11">
        <f t="shared" si="253"/>
        <v>10</v>
      </c>
      <c r="C3002" s="346">
        <f t="shared" si="254"/>
        <v>42674</v>
      </c>
      <c r="D3002" s="346" t="s">
        <v>255</v>
      </c>
      <c r="E3002" s="346">
        <v>42674</v>
      </c>
      <c r="F3002" s="348" t="s">
        <v>1192</v>
      </c>
      <c r="G3002" s="375" t="s">
        <v>1193</v>
      </c>
      <c r="H3002" s="350"/>
      <c r="I3002" s="351"/>
      <c r="J3002" s="351"/>
      <c r="K3002" s="352">
        <f>G2992*$G3002</f>
        <v>330000</v>
      </c>
      <c r="L3002" s="378" t="s">
        <v>239</v>
      </c>
      <c r="M3002" s="378" t="s">
        <v>960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hidden="1" customHeight="1">
      <c r="A3003" s="304" t="str">
        <f>IF(B3003&lt;&gt;"",IF(AND(B3003&gt;=_TM1,B3003&lt;=_TM2,OR(TH!L3003="1111",TH!M3003="1111")),TH!D3003,""),"")</f>
        <v/>
      </c>
      <c r="B3003" s="11">
        <f t="shared" si="253"/>
        <v>10</v>
      </c>
      <c r="C3003" s="346">
        <f t="shared" si="254"/>
        <v>42674</v>
      </c>
      <c r="D3003" s="346" t="s">
        <v>255</v>
      </c>
      <c r="E3003" s="346">
        <v>42674</v>
      </c>
      <c r="F3003" s="348" t="s">
        <v>1200</v>
      </c>
      <c r="G3003" s="375"/>
      <c r="H3003" s="350"/>
      <c r="I3003" s="351"/>
      <c r="J3003" s="351"/>
      <c r="K3003" s="352">
        <f>G2993*$G3002</f>
        <v>105000</v>
      </c>
      <c r="L3003" s="376" t="s">
        <v>81</v>
      </c>
      <c r="M3003" s="378" t="s">
        <v>960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ht="15.75" hidden="1" customHeight="1">
      <c r="A3004" s="304" t="str">
        <f>IF(B3004&lt;&gt;"",IF(AND(B3004&gt;=_TM1,B3004&lt;=_TM2,OR(TH!L3004="1111",TH!M3004="1111")),TH!D3004,""),"")</f>
        <v/>
      </c>
      <c r="B3004" s="11">
        <f t="shared" si="253"/>
        <v>10</v>
      </c>
      <c r="C3004" s="346">
        <f t="shared" si="254"/>
        <v>42674</v>
      </c>
      <c r="D3004" s="347" t="s">
        <v>255</v>
      </c>
      <c r="E3004" s="346">
        <v>42674</v>
      </c>
      <c r="F3004" s="348" t="s">
        <v>1194</v>
      </c>
      <c r="G3004" s="375" t="s">
        <v>1195</v>
      </c>
      <c r="H3004" s="4"/>
      <c r="I3004" s="351"/>
      <c r="J3004" s="351"/>
      <c r="K3004" s="352">
        <f>G2992*$G3004</f>
        <v>110000</v>
      </c>
      <c r="L3004" s="378" t="s">
        <v>240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D3004" s="198"/>
    </row>
    <row r="3005" spans="1:30" ht="15.75" hidden="1" customHeight="1">
      <c r="A3005" s="304" t="str">
        <f>IF(B3005&lt;&gt;"",IF(AND(B3005&gt;=_TM1,B3005&lt;=_TM2,OR(TH!L3005="1111",TH!M3005="1111")),TH!D3005,""),"")</f>
        <v/>
      </c>
      <c r="B3005" s="11">
        <f t="shared" si="253"/>
        <v>10</v>
      </c>
      <c r="C3005" s="346">
        <f t="shared" si="254"/>
        <v>42674</v>
      </c>
      <c r="D3005" s="346" t="s">
        <v>255</v>
      </c>
      <c r="E3005" s="346">
        <v>42674</v>
      </c>
      <c r="F3005" s="348" t="s">
        <v>1201</v>
      </c>
      <c r="G3005" s="375"/>
      <c r="H3005" s="350"/>
      <c r="I3005" s="351"/>
      <c r="J3005" s="351"/>
      <c r="K3005" s="352">
        <f>G2993*$G3004</f>
        <v>35000</v>
      </c>
      <c r="L3005" s="378" t="s">
        <v>240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D3005" s="198"/>
    </row>
    <row r="3006" spans="1:30" s="323" customFormat="1" ht="15.75" hidden="1" customHeight="1">
      <c r="A3006" s="304" t="str">
        <f>IF(B3006&lt;&gt;"",IF(AND(B3006&gt;=_TM1,B3006&lt;=_TM2,OR(TH!L3006="1111",TH!M3006="1111")),TH!D3006,""),"")</f>
        <v/>
      </c>
      <c r="B3006" s="11">
        <f t="shared" si="253"/>
        <v>10</v>
      </c>
      <c r="C3006" s="346">
        <f t="shared" si="254"/>
        <v>42674</v>
      </c>
      <c r="D3006" s="346" t="s">
        <v>255</v>
      </c>
      <c r="E3006" s="346">
        <v>42674</v>
      </c>
      <c r="F3006" s="348" t="s">
        <v>1196</v>
      </c>
      <c r="G3006" s="375" t="s">
        <v>1195</v>
      </c>
      <c r="H3006" s="350"/>
      <c r="I3006" s="351"/>
      <c r="J3006" s="351"/>
      <c r="K3006" s="352">
        <f>K3004</f>
        <v>110000</v>
      </c>
      <c r="L3006" s="378" t="s">
        <v>239</v>
      </c>
      <c r="M3006" s="378" t="s">
        <v>964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hidden="1" customHeight="1">
      <c r="A3007" s="304" t="str">
        <f>IF(B3007&lt;&gt;"",IF(AND(B3007&gt;=_TM1,B3007&lt;=_TM2,OR(TH!L3007="1111",TH!M3007="1111")),TH!D3007,""),"")</f>
        <v/>
      </c>
      <c r="B3007" s="11">
        <f t="shared" si="253"/>
        <v>10</v>
      </c>
      <c r="C3007" s="346">
        <f t="shared" si="254"/>
        <v>42674</v>
      </c>
      <c r="D3007" s="347" t="s">
        <v>255</v>
      </c>
      <c r="E3007" s="346">
        <v>42674</v>
      </c>
      <c r="F3007" s="348" t="s">
        <v>1202</v>
      </c>
      <c r="G3007" s="375"/>
      <c r="H3007" s="4"/>
      <c r="I3007" s="351"/>
      <c r="J3007" s="351"/>
      <c r="K3007" s="352">
        <f>K3005</f>
        <v>35000</v>
      </c>
      <c r="L3007" s="376" t="s">
        <v>81</v>
      </c>
      <c r="M3007" s="378" t="s">
        <v>964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77"/>
      <c r="AA3007" s="198"/>
      <c r="AB3007" s="122"/>
      <c r="AC3007" s="122"/>
      <c r="AD3007" s="198"/>
    </row>
    <row r="3008" spans="1:30" s="323" customFormat="1" ht="15.75" hidden="1" customHeight="1">
      <c r="A3008" s="304" t="str">
        <f>IF(B3008&lt;&gt;"",IF(AND(B3008&gt;=_TM1,B3008&lt;=_TM2,OR(TH!L3008="1111",TH!M3008="1111")),TH!D3008,""),"")</f>
        <v/>
      </c>
      <c r="B3008" s="11">
        <f t="shared" si="253"/>
        <v>10</v>
      </c>
      <c r="C3008" s="346">
        <f t="shared" si="254"/>
        <v>42674</v>
      </c>
      <c r="D3008" s="347" t="s">
        <v>255</v>
      </c>
      <c r="E3008" s="346">
        <v>42674</v>
      </c>
      <c r="F3008" s="413" t="s">
        <v>1206</v>
      </c>
      <c r="G3008" s="375"/>
      <c r="H3008" s="4"/>
      <c r="I3008" s="351"/>
      <c r="J3008" s="351"/>
      <c r="K3008" s="352">
        <v>113725</v>
      </c>
      <c r="L3008" s="378" t="s">
        <v>85</v>
      </c>
      <c r="M3008" s="378" t="s">
        <v>961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77"/>
      <c r="AA3008" s="198"/>
      <c r="AB3008" s="122"/>
      <c r="AC3008" s="122"/>
      <c r="AD3008" s="198"/>
    </row>
    <row r="3009" spans="1:30" s="323" customFormat="1" ht="15.75" hidden="1" customHeight="1">
      <c r="A3009" s="304" t="str">
        <f>IF(B3009&lt;&gt;"",IF(AND(B3009&gt;=_TM1,B3009&lt;=_TM2,OR(TH!L3009="1111",TH!M3009="1111")),TH!D3009,""),"")</f>
        <v/>
      </c>
      <c r="B3009" s="11">
        <f t="shared" si="253"/>
        <v>10</v>
      </c>
      <c r="C3009" s="111">
        <f t="shared" si="254"/>
        <v>42674</v>
      </c>
      <c r="D3009" s="12" t="s">
        <v>1509</v>
      </c>
      <c r="E3009" s="265">
        <v>42674</v>
      </c>
      <c r="F3009" s="274" t="s">
        <v>1805</v>
      </c>
      <c r="G3009" s="313" t="s">
        <v>1807</v>
      </c>
      <c r="H3009" s="113" t="s">
        <v>306</v>
      </c>
      <c r="I3009" s="129">
        <v>51</v>
      </c>
      <c r="J3009" s="129">
        <v>41580</v>
      </c>
      <c r="K3009" s="201">
        <f t="shared" ref="K3009:K3010" si="257">ROUND(I3009*J3009,0)</f>
        <v>2120580</v>
      </c>
      <c r="L3009" s="202" t="s">
        <v>726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 t="str">
        <f>IF(VLOOKUP(F3009,NXT!$B$12:$B$973,1,0)=F3009,"","x")</f>
        <v/>
      </c>
      <c r="AB3009" s="122"/>
      <c r="AC3009" s="122"/>
      <c r="AD3009" s="122"/>
    </row>
    <row r="3010" spans="1:30" ht="15.75" hidden="1" customHeight="1">
      <c r="A3010" s="304" t="str">
        <f>IF(B3010&lt;&gt;"",IF(AND(B3010&gt;=_TM1,B3010&lt;=_TM2,OR(TH!L3010="1111",TH!M3010="1111")),TH!D3010,""),"")</f>
        <v/>
      </c>
      <c r="B3010" s="11">
        <f t="shared" si="253"/>
        <v>10</v>
      </c>
      <c r="C3010" s="111">
        <f t="shared" si="254"/>
        <v>42674</v>
      </c>
      <c r="D3010" s="12" t="s">
        <v>1509</v>
      </c>
      <c r="E3010" s="265">
        <v>42674</v>
      </c>
      <c r="F3010" s="110" t="s">
        <v>1806</v>
      </c>
      <c r="G3010" s="313" t="s">
        <v>1807</v>
      </c>
      <c r="H3010" s="113" t="s">
        <v>306</v>
      </c>
      <c r="I3010" s="129">
        <v>51</v>
      </c>
      <c r="J3010" s="129">
        <v>42504</v>
      </c>
      <c r="K3010" s="201">
        <f t="shared" si="257"/>
        <v>2167704</v>
      </c>
      <c r="L3010" s="202" t="s">
        <v>726</v>
      </c>
      <c r="M3010" s="202" t="s">
        <v>8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>
        <v>4</v>
      </c>
      <c r="AA3010" s="198" t="str">
        <f>IF(VLOOKUP(F3010,NXT!$B$12:$B$973,1,0)=F3010,"","x")</f>
        <v/>
      </c>
    </row>
    <row r="3011" spans="1:30" ht="15.75" hidden="1" customHeight="1">
      <c r="A3011" s="304" t="str">
        <f>IF(B3011&lt;&gt;"",IF(AND(B3011&gt;=_TM1,B3011&lt;=_TM2,OR(TH!L3011="1111",TH!M3011="1111")),TH!D3011,""),"")</f>
        <v/>
      </c>
      <c r="B3011" s="11">
        <f t="shared" si="253"/>
        <v>10</v>
      </c>
      <c r="C3011" s="111">
        <f t="shared" si="254"/>
        <v>42674</v>
      </c>
      <c r="D3011" s="12" t="s">
        <v>1509</v>
      </c>
      <c r="E3011" s="265">
        <v>42674</v>
      </c>
      <c r="F3011" s="110" t="s">
        <v>314</v>
      </c>
      <c r="G3011" s="313" t="s">
        <v>1807</v>
      </c>
      <c r="H3011" s="113" t="s">
        <v>306</v>
      </c>
      <c r="I3011" s="129"/>
      <c r="J3011" s="129"/>
      <c r="K3011" s="201">
        <v>428828</v>
      </c>
      <c r="L3011" s="14" t="s">
        <v>9</v>
      </c>
      <c r="M3011" s="202" t="s">
        <v>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>
        <v>4</v>
      </c>
      <c r="AA3011" s="198"/>
    </row>
    <row r="3012" spans="1:30" ht="15.75" hidden="1" customHeight="1">
      <c r="A3012" s="304" t="str">
        <f>IF(B3012&lt;&gt;"",IF(AND(B3012&gt;=_TM1,B3012&lt;=_TM2,OR(TH!L3012="1111",TH!M3012="1111")),TH!D3012,""),"")</f>
        <v/>
      </c>
      <c r="B3012" s="11">
        <f t="shared" si="253"/>
        <v>10</v>
      </c>
      <c r="C3012" s="111">
        <f t="shared" si="254"/>
        <v>42674</v>
      </c>
      <c r="D3012" s="111" t="s">
        <v>1459</v>
      </c>
      <c r="E3012" s="111">
        <v>42674</v>
      </c>
      <c r="F3012" s="140" t="s">
        <v>322</v>
      </c>
      <c r="G3012" s="310" t="s">
        <v>1756</v>
      </c>
      <c r="H3012" s="113" t="s">
        <v>1757</v>
      </c>
      <c r="I3012" s="129">
        <v>1000</v>
      </c>
      <c r="J3012" s="129">
        <v>11500</v>
      </c>
      <c r="K3012" s="201">
        <f>ROUND(I3012*J3012,0)</f>
        <v>11500000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30" ht="15.75" hidden="1" customHeight="1">
      <c r="A3013" s="304" t="str">
        <f>IF(B3013&lt;&gt;"",IF(AND(B3013&gt;=_TM1,B3013&lt;=_TM2,OR(TH!L3013="1111",TH!M3013="1111")),TH!D3013,""),"")</f>
        <v/>
      </c>
      <c r="B3013" s="11">
        <f t="shared" si="253"/>
        <v>10</v>
      </c>
      <c r="C3013" s="111">
        <f t="shared" si="254"/>
        <v>42674</v>
      </c>
      <c r="D3013" s="111" t="s">
        <v>1459</v>
      </c>
      <c r="E3013" s="111">
        <v>42674</v>
      </c>
      <c r="F3013" s="140" t="s">
        <v>1566</v>
      </c>
      <c r="G3013" s="310" t="s">
        <v>1756</v>
      </c>
      <c r="H3013" s="113" t="s">
        <v>1757</v>
      </c>
      <c r="I3013" s="129"/>
      <c r="J3013" s="129"/>
      <c r="K3013" s="201">
        <v>1150000</v>
      </c>
      <c r="L3013" s="114" t="s">
        <v>238</v>
      </c>
      <c r="M3013" s="114" t="s">
        <v>278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IF(VLOOKUP(H3013,DS_131,1,0)=H3013,"","x")</f>
        <v/>
      </c>
    </row>
    <row r="3014" spans="1:30" ht="15.75" hidden="1" customHeight="1">
      <c r="A3014" s="304" t="str">
        <f>IF(B3014&lt;&gt;"",IF(AND(B3014&gt;=_TM1,B3014&lt;=_TM2,OR(TH!L3014="1111",TH!M3014="1111")),TH!D3014,""),"")</f>
        <v/>
      </c>
      <c r="B3014" s="11">
        <f t="shared" si="253"/>
        <v>10</v>
      </c>
      <c r="C3014" s="111">
        <f t="shared" si="254"/>
        <v>42674</v>
      </c>
      <c r="D3014" s="111" t="s">
        <v>1460</v>
      </c>
      <c r="E3014" s="111">
        <v>42674</v>
      </c>
      <c r="F3014" s="140" t="s">
        <v>1760</v>
      </c>
      <c r="G3014" s="310" t="s">
        <v>1759</v>
      </c>
      <c r="H3014" s="113" t="s">
        <v>1303</v>
      </c>
      <c r="I3014" s="129">
        <v>1</v>
      </c>
      <c r="J3014" s="129">
        <v>68110</v>
      </c>
      <c r="K3014" s="201">
        <f>ROUND(I3014*J3014,0)</f>
        <v>68110</v>
      </c>
      <c r="L3014" s="114" t="s">
        <v>238</v>
      </c>
      <c r="M3014" s="114" t="s">
        <v>162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IF(VLOOKUP(F3014,NXT!$B$12:$B$973,1,0)=F3014,"","x")</f>
        <v/>
      </c>
    </row>
    <row r="3015" spans="1:30" ht="15.75" hidden="1" customHeight="1">
      <c r="A3015" s="304" t="str">
        <f>IF(B3015&lt;&gt;"",IF(AND(B3015&gt;=_TM1,B3015&lt;=_TM2,OR(TH!L3015="1111",TH!M3015="1111")),TH!D3015,""),"")</f>
        <v/>
      </c>
      <c r="B3015" s="11">
        <f t="shared" si="253"/>
        <v>10</v>
      </c>
      <c r="C3015" s="111">
        <f t="shared" si="254"/>
        <v>42674</v>
      </c>
      <c r="D3015" s="111" t="s">
        <v>1460</v>
      </c>
      <c r="E3015" s="111">
        <v>42674</v>
      </c>
      <c r="F3015" s="140" t="s">
        <v>1761</v>
      </c>
      <c r="G3015" s="310" t="s">
        <v>1759</v>
      </c>
      <c r="H3015" s="113" t="s">
        <v>1303</v>
      </c>
      <c r="I3015" s="129">
        <v>1</v>
      </c>
      <c r="J3015" s="129">
        <v>48588</v>
      </c>
      <c r="K3015" s="201">
        <f>ROUND(I3015*J3015,0)</f>
        <v>48588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30" ht="15.75" hidden="1" customHeight="1">
      <c r="A3016" s="304" t="str">
        <f>IF(B3016&lt;&gt;"",IF(AND(B3016&gt;=_TM1,B3016&lt;=_TM2,OR(TH!L3016="1111",TH!M3016="1111")),TH!D3016,""),"")</f>
        <v/>
      </c>
      <c r="B3016" s="11">
        <f t="shared" si="253"/>
        <v>10</v>
      </c>
      <c r="C3016" s="111">
        <f t="shared" si="254"/>
        <v>42674</v>
      </c>
      <c r="D3016" s="111" t="s">
        <v>1460</v>
      </c>
      <c r="E3016" s="111">
        <v>42674</v>
      </c>
      <c r="F3016" s="140" t="s">
        <v>332</v>
      </c>
      <c r="G3016" s="310" t="s">
        <v>1759</v>
      </c>
      <c r="H3016" s="113" t="s">
        <v>1303</v>
      </c>
      <c r="I3016" s="129"/>
      <c r="J3016" s="129"/>
      <c r="K3016" s="201">
        <v>11670</v>
      </c>
      <c r="L3016" s="114" t="s">
        <v>238</v>
      </c>
      <c r="M3016" s="114" t="s">
        <v>278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IF(VLOOKUP(H3016,DS_131,1,0)=H3016,"","x")</f>
        <v/>
      </c>
    </row>
    <row r="3017" spans="1:30" ht="15.75" hidden="1" customHeight="1">
      <c r="A3017" s="304" t="str">
        <f>IF(B3017&lt;&gt;"",IF(AND(B3017&gt;=_TM1,B3017&lt;=_TM2,OR(TH!L3017="1111",TH!M3017="1111")),TH!D3017,""),"")</f>
        <v/>
      </c>
      <c r="B3017" s="11">
        <f t="shared" si="253"/>
        <v>10</v>
      </c>
      <c r="C3017" s="111">
        <f t="shared" si="254"/>
        <v>42674</v>
      </c>
      <c r="D3017" s="111" t="s">
        <v>1461</v>
      </c>
      <c r="E3017" s="111">
        <v>42674</v>
      </c>
      <c r="F3017" s="140" t="s">
        <v>1736</v>
      </c>
      <c r="G3017" s="310" t="s">
        <v>1762</v>
      </c>
      <c r="H3017" s="113" t="s">
        <v>1303</v>
      </c>
      <c r="I3017" s="129">
        <v>51</v>
      </c>
      <c r="J3017" s="129">
        <v>8265</v>
      </c>
      <c r="K3017" s="201">
        <f>ROUND(I3017*J3017,0)</f>
        <v>421515</v>
      </c>
      <c r="L3017" s="114" t="s">
        <v>238</v>
      </c>
      <c r="M3017" s="114" t="s">
        <v>162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IF(VLOOKUP(F3017,NXT!$B$12:$B$973,1,0)=F3017,"","x")</f>
        <v/>
      </c>
    </row>
    <row r="3018" spans="1:30" ht="15.75" hidden="1" customHeight="1">
      <c r="A3018" s="304" t="str">
        <f>IF(B3018&lt;&gt;"",IF(AND(B3018&gt;=_TM1,B3018&lt;=_TM2,OR(TH!L3018="1111",TH!M3018="1111")),TH!D3018,""),"")</f>
        <v/>
      </c>
      <c r="B3018" s="11">
        <f t="shared" si="253"/>
        <v>10</v>
      </c>
      <c r="C3018" s="111">
        <f t="shared" si="254"/>
        <v>42674</v>
      </c>
      <c r="D3018" s="111" t="s">
        <v>1461</v>
      </c>
      <c r="E3018" s="111">
        <v>42674</v>
      </c>
      <c r="F3018" s="140" t="s">
        <v>1306</v>
      </c>
      <c r="G3018" s="310" t="s">
        <v>1762</v>
      </c>
      <c r="H3018" s="113" t="s">
        <v>1303</v>
      </c>
      <c r="I3018" s="129">
        <v>51</v>
      </c>
      <c r="J3018" s="129">
        <v>115858</v>
      </c>
      <c r="K3018" s="201">
        <f>ROUND(I3018*J3018,0)</f>
        <v>5908758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/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30" ht="15.75" hidden="1" customHeight="1">
      <c r="A3019" s="304" t="str">
        <f>IF(B3019&lt;&gt;"",IF(AND(B3019&gt;=_TM1,B3019&lt;=_TM2,OR(TH!L3019="1111",TH!M3019="1111")),TH!D3019,""),"")</f>
        <v/>
      </c>
      <c r="B3019" s="11">
        <f t="shared" si="253"/>
        <v>10</v>
      </c>
      <c r="C3019" s="111">
        <f t="shared" si="254"/>
        <v>42674</v>
      </c>
      <c r="D3019" s="111" t="s">
        <v>1461</v>
      </c>
      <c r="E3019" s="111">
        <v>42674</v>
      </c>
      <c r="F3019" s="140" t="s">
        <v>332</v>
      </c>
      <c r="G3019" s="310" t="s">
        <v>1762</v>
      </c>
      <c r="H3019" s="113" t="s">
        <v>1303</v>
      </c>
      <c r="I3019" s="129"/>
      <c r="J3019" s="129"/>
      <c r="K3019" s="201">
        <v>633027</v>
      </c>
      <c r="L3019" s="114" t="s">
        <v>238</v>
      </c>
      <c r="M3019" s="114" t="s">
        <v>278</v>
      </c>
      <c r="N3019" s="24" t="str">
        <f>IF(AND('331-CT'!$E$7=TH!H3019,OR(L3019="331",M3019="331")),"331",IF(AND(OR(L3019="131",M3019="131"),H3019='131-CT'!$E$7),"131",""))</f>
        <v/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IF(VLOOKUP(H3019,DS_131,1,0)=H3019,"","x")</f>
        <v/>
      </c>
    </row>
    <row r="3020" spans="1:30" ht="15.75" hidden="1" customHeight="1">
      <c r="A3020" s="304" t="str">
        <f>IF(B3020&lt;&gt;"",IF(AND(B3020&gt;=_TM1,B3020&lt;=_TM2,OR(TH!L3020="1111",TH!M3020="1111")),TH!D3020,""),"")</f>
        <v/>
      </c>
      <c r="B3020" s="11">
        <f t="shared" si="253"/>
        <v>10</v>
      </c>
      <c r="C3020" s="111">
        <f t="shared" si="254"/>
        <v>42674</v>
      </c>
      <c r="D3020" s="111" t="s">
        <v>1462</v>
      </c>
      <c r="E3020" s="111">
        <v>42674</v>
      </c>
      <c r="F3020" s="140" t="s">
        <v>1764</v>
      </c>
      <c r="G3020" s="310" t="s">
        <v>1763</v>
      </c>
      <c r="H3020" s="113" t="s">
        <v>1319</v>
      </c>
      <c r="I3020" s="129">
        <v>1040</v>
      </c>
      <c r="J3020" s="129">
        <v>14000</v>
      </c>
      <c r="K3020" s="201">
        <f>ROUND(I3020*J3020,0)</f>
        <v>14560000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30" ht="15.75" hidden="1" customHeight="1">
      <c r="A3021" s="304" t="str">
        <f>IF(B3021&lt;&gt;"",IF(AND(B3021&gt;=_TM1,B3021&lt;=_TM2,OR(TH!L3021="1111",TH!M3021="1111")),TH!D3021,""),"")</f>
        <v/>
      </c>
      <c r="B3021" s="11">
        <f t="shared" si="253"/>
        <v>10</v>
      </c>
      <c r="C3021" s="111">
        <f t="shared" si="254"/>
        <v>42674</v>
      </c>
      <c r="D3021" s="111" t="s">
        <v>1462</v>
      </c>
      <c r="E3021" s="111">
        <v>42674</v>
      </c>
      <c r="F3021" s="140" t="s">
        <v>1554</v>
      </c>
      <c r="G3021" s="310" t="s">
        <v>1763</v>
      </c>
      <c r="H3021" s="113" t="s">
        <v>1319</v>
      </c>
      <c r="I3021" s="129">
        <v>240</v>
      </c>
      <c r="J3021" s="129">
        <v>7500</v>
      </c>
      <c r="K3021" s="201">
        <f>ROUND(I3021*J3021,0)</f>
        <v>1800000</v>
      </c>
      <c r="L3021" s="114" t="s">
        <v>238</v>
      </c>
      <c r="M3021" s="114" t="s">
        <v>162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IF(VLOOKUP(F3021,NXT!$B$12:$B$973,1,0)=F3021,"","x")</f>
        <v/>
      </c>
    </row>
    <row r="3022" spans="1:30" ht="15.75" hidden="1" customHeight="1">
      <c r="A3022" s="304" t="str">
        <f>IF(B3022&lt;&gt;"",IF(AND(B3022&gt;=_TM1,B3022&lt;=_TM2,OR(TH!L3022="1111",TH!M3022="1111")),TH!D3022,""),"")</f>
        <v/>
      </c>
      <c r="B3022" s="11">
        <f t="shared" si="253"/>
        <v>10</v>
      </c>
      <c r="C3022" s="111">
        <f t="shared" si="254"/>
        <v>42674</v>
      </c>
      <c r="D3022" s="111" t="s">
        <v>1462</v>
      </c>
      <c r="E3022" s="111">
        <v>42674</v>
      </c>
      <c r="F3022" s="110" t="s">
        <v>1837</v>
      </c>
      <c r="G3022" s="310" t="s">
        <v>1763</v>
      </c>
      <c r="H3022" s="113" t="s">
        <v>1319</v>
      </c>
      <c r="I3022" s="129">
        <v>200</v>
      </c>
      <c r="J3022" s="129">
        <v>5500</v>
      </c>
      <c r="K3022" s="201">
        <f>ROUND(I3022*J3022,0)</f>
        <v>1100000</v>
      </c>
      <c r="L3022" s="114" t="s">
        <v>238</v>
      </c>
      <c r="M3022" s="114" t="s">
        <v>162</v>
      </c>
      <c r="N3022" s="24" t="str">
        <f>IF(AND('331-CT'!$E$7=TH!H3022,OR(L3022="331",M3022="331")),"331",IF(AND(OR(L3022="131",M3022="131"),H3022='131-CT'!$E$7),"131",""))</f>
        <v>131</v>
      </c>
      <c r="O3022" s="24" t="str">
        <f>IF(AND($B3022&gt;='111'!$N$11,$B3022&lt;='111'!$O$11,OR($L3022=$O$7,$M3022=$O$7)),"x","")</f>
        <v/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 t="str">
        <f>IF(VLOOKUP(F3022,NXT!$B$12:$B$973,1,0)=F3022,"","x")</f>
        <v/>
      </c>
    </row>
    <row r="3023" spans="1:30" ht="15.75" hidden="1" customHeight="1">
      <c r="A3023" s="304" t="str">
        <f>IF(B3023&lt;&gt;"",IF(AND(B3023&gt;=_TM1,B3023&lt;=_TM2,OR(TH!L3023="1111",TH!M3023="1111")),TH!D3023,""),"")</f>
        <v/>
      </c>
      <c r="B3023" s="11">
        <f t="shared" si="253"/>
        <v>10</v>
      </c>
      <c r="C3023" s="111">
        <f t="shared" si="254"/>
        <v>42674</v>
      </c>
      <c r="D3023" s="111" t="s">
        <v>1462</v>
      </c>
      <c r="E3023" s="111">
        <v>42674</v>
      </c>
      <c r="F3023" s="140" t="s">
        <v>332</v>
      </c>
      <c r="G3023" s="310" t="s">
        <v>1763</v>
      </c>
      <c r="H3023" s="113" t="s">
        <v>1319</v>
      </c>
      <c r="I3023" s="129"/>
      <c r="J3023" s="129"/>
      <c r="K3023" s="201">
        <v>1746000</v>
      </c>
      <c r="L3023" s="114" t="s">
        <v>238</v>
      </c>
      <c r="M3023" s="114" t="s">
        <v>278</v>
      </c>
      <c r="N3023" s="24" t="str">
        <f>IF(AND('331-CT'!$E$7=TH!H3023,OR(L3023="331",M3023="331")),"331",IF(AND(OR(L3023="131",M3023="131"),H3023='131-CT'!$E$7),"131",""))</f>
        <v>131</v>
      </c>
      <c r="O3023" s="24" t="str">
        <f>IF(AND($B3023&gt;='111'!$N$11,$B3023&lt;='111'!$O$11,OR($L3023=$O$7,$M3023=$O$7)),"x","")</f>
        <v/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 t="str">
        <f>IF(VLOOKUP(H3023,DS_131,1,0)=H3023,"","x")</f>
        <v/>
      </c>
    </row>
    <row r="3024" spans="1:30" ht="15.75" hidden="1" customHeight="1">
      <c r="A3024" s="304" t="str">
        <f>IF(B3024&lt;&gt;"",IF(AND(B3024&gt;=_TM1,B3024&lt;=_TM2,OR(TH!L3024="1111",TH!M3024="1111")),TH!D3024,""),"")</f>
        <v/>
      </c>
      <c r="B3024" s="11">
        <f t="shared" si="253"/>
        <v>10</v>
      </c>
      <c r="C3024" s="111">
        <f t="shared" si="254"/>
        <v>42674</v>
      </c>
      <c r="D3024" s="111" t="s">
        <v>2128</v>
      </c>
      <c r="E3024" s="111">
        <v>42674</v>
      </c>
      <c r="F3024" s="112" t="s">
        <v>490</v>
      </c>
      <c r="G3024" s="310" t="s">
        <v>1765</v>
      </c>
      <c r="H3024" s="113" t="s">
        <v>548</v>
      </c>
      <c r="I3024" s="129"/>
      <c r="J3024" s="129"/>
      <c r="K3024" s="201">
        <v>9400000</v>
      </c>
      <c r="L3024" s="114" t="s">
        <v>45</v>
      </c>
      <c r="M3024" s="114" t="s">
        <v>492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>x</v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/>
    </row>
    <row r="3025" spans="1:27" ht="15.75" hidden="1" customHeight="1">
      <c r="A3025" s="304" t="str">
        <f>IF(B3025&lt;&gt;"",IF(AND(B3025&gt;=_TM1,B3025&lt;=_TM2,OR(TH!L3025="1111",TH!M3025="1111")),TH!D3025,""),"")</f>
        <v/>
      </c>
      <c r="B3025" s="11">
        <f t="shared" si="253"/>
        <v>10</v>
      </c>
      <c r="C3025" s="111">
        <f t="shared" si="254"/>
        <v>42674</v>
      </c>
      <c r="D3025" s="111" t="s">
        <v>2128</v>
      </c>
      <c r="E3025" s="111">
        <v>42674</v>
      </c>
      <c r="F3025" s="112" t="s">
        <v>491</v>
      </c>
      <c r="G3025" s="310" t="s">
        <v>1765</v>
      </c>
      <c r="H3025" s="113" t="s">
        <v>548</v>
      </c>
      <c r="I3025" s="129"/>
      <c r="J3025" s="129"/>
      <c r="K3025" s="201">
        <v>940000</v>
      </c>
      <c r="L3025" s="114" t="s">
        <v>45</v>
      </c>
      <c r="M3025" s="114" t="s">
        <v>278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>x</v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/>
    </row>
    <row r="3026" spans="1:27" ht="15.75" hidden="1" customHeight="1">
      <c r="A3026" s="304" t="str">
        <f>IF(B3026&lt;&gt;"",IF(AND(B3026&gt;=_TM1,B3026&lt;=_TM2,OR(TH!L3026="1111",TH!M3026="1111")),TH!D3026,""),"")</f>
        <v/>
      </c>
      <c r="B3026" s="11">
        <f t="shared" si="253"/>
        <v>10</v>
      </c>
      <c r="C3026" s="111">
        <f t="shared" si="254"/>
        <v>42674</v>
      </c>
      <c r="D3026" s="111" t="s">
        <v>1463</v>
      </c>
      <c r="E3026" s="111">
        <v>42674</v>
      </c>
      <c r="F3026" s="140" t="s">
        <v>374</v>
      </c>
      <c r="G3026" s="310" t="s">
        <v>1766</v>
      </c>
      <c r="H3026" s="113" t="s">
        <v>547</v>
      </c>
      <c r="I3026" s="129">
        <v>72</v>
      </c>
      <c r="J3026" s="129">
        <v>25481</v>
      </c>
      <c r="K3026" s="201">
        <f t="shared" ref="K3026:K3057" si="258">ROUND(I3026*J3026,0)</f>
        <v>1834632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hidden="1" customHeight="1">
      <c r="A3027" s="304" t="str">
        <f>IF(B3027&lt;&gt;"",IF(AND(B3027&gt;=_TM1,B3027&lt;=_TM2,OR(TH!L3027="1111",TH!M3027="1111")),TH!D3027,""),"")</f>
        <v/>
      </c>
      <c r="B3027" s="11">
        <f t="shared" si="253"/>
        <v>10</v>
      </c>
      <c r="C3027" s="111">
        <f t="shared" si="254"/>
        <v>42674</v>
      </c>
      <c r="D3027" s="111" t="s">
        <v>1463</v>
      </c>
      <c r="E3027" s="111">
        <v>42674</v>
      </c>
      <c r="F3027" s="140" t="s">
        <v>1592</v>
      </c>
      <c r="G3027" s="310" t="s">
        <v>1766</v>
      </c>
      <c r="H3027" s="113" t="s">
        <v>547</v>
      </c>
      <c r="I3027" s="129">
        <v>9</v>
      </c>
      <c r="J3027" s="129">
        <v>19431</v>
      </c>
      <c r="K3027" s="201">
        <f t="shared" si="258"/>
        <v>174879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hidden="1" customHeight="1">
      <c r="A3028" s="304" t="str">
        <f>IF(B3028&lt;&gt;"",IF(AND(B3028&gt;=_TM1,B3028&lt;=_TM2,OR(TH!L3028="1111",TH!M3028="1111")),TH!D3028,""),"")</f>
        <v/>
      </c>
      <c r="B3028" s="11">
        <f t="shared" si="253"/>
        <v>10</v>
      </c>
      <c r="C3028" s="111">
        <f t="shared" si="254"/>
        <v>42674</v>
      </c>
      <c r="D3028" s="111" t="s">
        <v>1463</v>
      </c>
      <c r="E3028" s="111">
        <v>42674</v>
      </c>
      <c r="F3028" s="140" t="s">
        <v>578</v>
      </c>
      <c r="G3028" s="310" t="s">
        <v>1766</v>
      </c>
      <c r="H3028" s="113" t="s">
        <v>547</v>
      </c>
      <c r="I3028" s="129">
        <v>115</v>
      </c>
      <c r="J3028" s="129">
        <v>110409</v>
      </c>
      <c r="K3028" s="201">
        <f t="shared" si="258"/>
        <v>12697035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hidden="1" customHeight="1">
      <c r="A3029" s="304" t="str">
        <f>IF(B3029&lt;&gt;"",IF(AND(B3029&gt;=_TM1,B3029&lt;=_TM2,OR(TH!L3029="1111",TH!M3029="1111")),TH!D3029,""),"")</f>
        <v/>
      </c>
      <c r="B3029" s="11">
        <f t="shared" si="253"/>
        <v>10</v>
      </c>
      <c r="C3029" s="111">
        <f t="shared" si="254"/>
        <v>42674</v>
      </c>
      <c r="D3029" s="111" t="s">
        <v>1463</v>
      </c>
      <c r="E3029" s="111">
        <v>42674</v>
      </c>
      <c r="F3029" s="140" t="s">
        <v>682</v>
      </c>
      <c r="G3029" s="310" t="s">
        <v>1766</v>
      </c>
      <c r="H3029" s="113" t="s">
        <v>547</v>
      </c>
      <c r="I3029" s="129">
        <v>50</v>
      </c>
      <c r="J3029" s="129">
        <v>49818</v>
      </c>
      <c r="K3029" s="201">
        <f t="shared" si="258"/>
        <v>2490900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hidden="1" customHeight="1">
      <c r="A3030" s="304" t="str">
        <f>IF(B3030&lt;&gt;"",IF(AND(B3030&gt;=_TM1,B3030&lt;=_TM2,OR(TH!L3030="1111",TH!M3030="1111")),TH!D3030,""),"")</f>
        <v/>
      </c>
      <c r="B3030" s="11">
        <f t="shared" si="253"/>
        <v>10</v>
      </c>
      <c r="C3030" s="111">
        <f t="shared" si="254"/>
        <v>42674</v>
      </c>
      <c r="D3030" s="111" t="s">
        <v>1463</v>
      </c>
      <c r="E3030" s="111">
        <v>42674</v>
      </c>
      <c r="F3030" s="140" t="s">
        <v>1767</v>
      </c>
      <c r="G3030" s="310" t="s">
        <v>1766</v>
      </c>
      <c r="H3030" s="113" t="s">
        <v>547</v>
      </c>
      <c r="I3030" s="129">
        <v>18</v>
      </c>
      <c r="J3030" s="129">
        <v>80620</v>
      </c>
      <c r="K3030" s="201">
        <f t="shared" si="258"/>
        <v>1451160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hidden="1" customHeight="1">
      <c r="A3031" s="304" t="str">
        <f>IF(B3031&lt;&gt;"",IF(AND(B3031&gt;=_TM1,B3031&lt;=_TM2,OR(TH!L3031="1111",TH!M3031="1111")),TH!D3031,""),"")</f>
        <v/>
      </c>
      <c r="B3031" s="11">
        <f t="shared" si="253"/>
        <v>10</v>
      </c>
      <c r="C3031" s="111">
        <f t="shared" si="254"/>
        <v>42674</v>
      </c>
      <c r="D3031" s="111" t="s">
        <v>1463</v>
      </c>
      <c r="E3031" s="111">
        <v>42674</v>
      </c>
      <c r="F3031" s="140" t="s">
        <v>1434</v>
      </c>
      <c r="G3031" s="310" t="s">
        <v>1766</v>
      </c>
      <c r="H3031" s="113" t="s">
        <v>547</v>
      </c>
      <c r="I3031" s="129">
        <v>90</v>
      </c>
      <c r="J3031" s="129">
        <v>50669</v>
      </c>
      <c r="K3031" s="201">
        <f t="shared" si="258"/>
        <v>4560210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hidden="1" customHeight="1">
      <c r="A3032" s="304" t="str">
        <f>IF(B3032&lt;&gt;"",IF(AND(B3032&gt;=_TM1,B3032&lt;=_TM2,OR(TH!L3032="1111",TH!M3032="1111")),TH!D3032,""),"")</f>
        <v/>
      </c>
      <c r="B3032" s="11">
        <f t="shared" si="253"/>
        <v>10</v>
      </c>
      <c r="C3032" s="111">
        <f t="shared" si="254"/>
        <v>42674</v>
      </c>
      <c r="D3032" s="111" t="s">
        <v>1463</v>
      </c>
      <c r="E3032" s="111">
        <v>42674</v>
      </c>
      <c r="F3032" s="140" t="s">
        <v>1768</v>
      </c>
      <c r="G3032" s="310" t="s">
        <v>1766</v>
      </c>
      <c r="H3032" s="113" t="s">
        <v>547</v>
      </c>
      <c r="I3032" s="129">
        <v>2</v>
      </c>
      <c r="J3032" s="129">
        <v>80514</v>
      </c>
      <c r="K3032" s="201">
        <f t="shared" si="258"/>
        <v>161028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hidden="1" customHeight="1">
      <c r="A3033" s="304" t="str">
        <f>IF(B3033&lt;&gt;"",IF(AND(B3033&gt;=_TM1,B3033&lt;=_TM2,OR(TH!L3033="1111",TH!M3033="1111")),TH!D3033,""),"")</f>
        <v/>
      </c>
      <c r="B3033" s="11">
        <f t="shared" si="253"/>
        <v>10</v>
      </c>
      <c r="C3033" s="111">
        <f t="shared" si="254"/>
        <v>42674</v>
      </c>
      <c r="D3033" s="111" t="s">
        <v>1463</v>
      </c>
      <c r="E3033" s="111">
        <v>42674</v>
      </c>
      <c r="F3033" s="140" t="s">
        <v>1624</v>
      </c>
      <c r="G3033" s="310" t="s">
        <v>1766</v>
      </c>
      <c r="H3033" s="113" t="s">
        <v>547</v>
      </c>
      <c r="I3033" s="129">
        <v>44</v>
      </c>
      <c r="J3033" s="129">
        <v>62005</v>
      </c>
      <c r="K3033" s="201">
        <f t="shared" si="258"/>
        <v>2728220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hidden="1" customHeight="1">
      <c r="A3034" s="304" t="str">
        <f>IF(B3034&lt;&gt;"",IF(AND(B3034&gt;=_TM1,B3034&lt;=_TM2,OR(TH!L3034="1111",TH!M3034="1111")),TH!D3034,""),"")</f>
        <v/>
      </c>
      <c r="B3034" s="11">
        <f t="shared" si="253"/>
        <v>10</v>
      </c>
      <c r="C3034" s="111">
        <f t="shared" si="254"/>
        <v>42674</v>
      </c>
      <c r="D3034" s="111" t="s">
        <v>1463</v>
      </c>
      <c r="E3034" s="111">
        <v>42674</v>
      </c>
      <c r="F3034" s="140" t="s">
        <v>569</v>
      </c>
      <c r="G3034" s="310" t="s">
        <v>1766</v>
      </c>
      <c r="H3034" s="113" t="s">
        <v>547</v>
      </c>
      <c r="I3034" s="129">
        <v>30</v>
      </c>
      <c r="J3034" s="129">
        <v>20772</v>
      </c>
      <c r="K3034" s="201">
        <f t="shared" si="258"/>
        <v>623160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hidden="1" customHeight="1">
      <c r="A3035" s="304" t="str">
        <f>IF(B3035&lt;&gt;"",IF(AND(B3035&gt;=_TM1,B3035&lt;=_TM2,OR(TH!L3035="1111",TH!M3035="1111")),TH!D3035,""),"")</f>
        <v/>
      </c>
      <c r="B3035" s="11">
        <f t="shared" si="253"/>
        <v>10</v>
      </c>
      <c r="C3035" s="111">
        <f t="shared" si="254"/>
        <v>42674</v>
      </c>
      <c r="D3035" s="111" t="s">
        <v>1463</v>
      </c>
      <c r="E3035" s="111">
        <v>42674</v>
      </c>
      <c r="F3035" s="140" t="s">
        <v>1769</v>
      </c>
      <c r="G3035" s="310" t="s">
        <v>1766</v>
      </c>
      <c r="H3035" s="113" t="s">
        <v>547</v>
      </c>
      <c r="I3035" s="129">
        <v>6</v>
      </c>
      <c r="J3035" s="129">
        <v>13104</v>
      </c>
      <c r="K3035" s="201">
        <f t="shared" si="258"/>
        <v>78624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hidden="1" customHeight="1">
      <c r="A3036" s="304" t="str">
        <f>IF(B3036&lt;&gt;"",IF(AND(B3036&gt;=_TM1,B3036&lt;=_TM2,OR(TH!L3036="1111",TH!M3036="1111")),TH!D3036,""),"")</f>
        <v/>
      </c>
      <c r="B3036" s="11">
        <f t="shared" si="253"/>
        <v>10</v>
      </c>
      <c r="C3036" s="111">
        <f t="shared" si="254"/>
        <v>42674</v>
      </c>
      <c r="D3036" s="111" t="s">
        <v>1463</v>
      </c>
      <c r="E3036" s="111">
        <v>42674</v>
      </c>
      <c r="F3036" s="140" t="s">
        <v>435</v>
      </c>
      <c r="G3036" s="310" t="s">
        <v>1766</v>
      </c>
      <c r="H3036" s="113" t="s">
        <v>547</v>
      </c>
      <c r="I3036" s="129">
        <v>48</v>
      </c>
      <c r="J3036" s="129">
        <v>8397</v>
      </c>
      <c r="K3036" s="201">
        <f t="shared" si="258"/>
        <v>403056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hidden="1" customHeight="1">
      <c r="A3037" s="304" t="str">
        <f>IF(B3037&lt;&gt;"",IF(AND(B3037&gt;=_TM1,B3037&lt;=_TM2,OR(TH!L3037="1111",TH!M3037="1111")),TH!D3037,""),"")</f>
        <v/>
      </c>
      <c r="B3037" s="11">
        <f t="shared" ref="B3037:B3100" si="259">IF(C3037&lt;&gt;"",MONTH(C3037),"")</f>
        <v>10</v>
      </c>
      <c r="C3037" s="111">
        <f t="shared" ref="C3037:C3100" si="260">E3037</f>
        <v>42674</v>
      </c>
      <c r="D3037" s="111" t="s">
        <v>1463</v>
      </c>
      <c r="E3037" s="111">
        <v>42674</v>
      </c>
      <c r="F3037" s="140" t="s">
        <v>676</v>
      </c>
      <c r="G3037" s="310" t="s">
        <v>1766</v>
      </c>
      <c r="H3037" s="113" t="s">
        <v>547</v>
      </c>
      <c r="I3037" s="129">
        <v>14</v>
      </c>
      <c r="J3037" s="129">
        <v>7963</v>
      </c>
      <c r="K3037" s="201">
        <f t="shared" si="258"/>
        <v>111482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hidden="1" customHeight="1">
      <c r="A3038" s="304" t="str">
        <f>IF(B3038&lt;&gt;"",IF(AND(B3038&gt;=_TM1,B3038&lt;=_TM2,OR(TH!L3038="1111",TH!M3038="1111")),TH!D3038,""),"")</f>
        <v/>
      </c>
      <c r="B3038" s="11">
        <f t="shared" si="259"/>
        <v>10</v>
      </c>
      <c r="C3038" s="111">
        <f t="shared" si="260"/>
        <v>42674</v>
      </c>
      <c r="D3038" s="111" t="s">
        <v>1464</v>
      </c>
      <c r="E3038" s="111">
        <v>42674</v>
      </c>
      <c r="F3038" s="140" t="s">
        <v>1427</v>
      </c>
      <c r="G3038" s="310" t="s">
        <v>1766</v>
      </c>
      <c r="H3038" s="113" t="s">
        <v>547</v>
      </c>
      <c r="I3038" s="129">
        <v>24</v>
      </c>
      <c r="J3038" s="129">
        <v>10721</v>
      </c>
      <c r="K3038" s="201">
        <f t="shared" si="258"/>
        <v>257304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hidden="1" customHeight="1">
      <c r="A3039" s="304" t="str">
        <f>IF(B3039&lt;&gt;"",IF(AND(B3039&gt;=_TM1,B3039&lt;=_TM2,OR(TH!L3039="1111",TH!M3039="1111")),TH!D3039,""),"")</f>
        <v/>
      </c>
      <c r="B3039" s="11">
        <f t="shared" si="259"/>
        <v>10</v>
      </c>
      <c r="C3039" s="111">
        <f t="shared" si="260"/>
        <v>42674</v>
      </c>
      <c r="D3039" s="111" t="s">
        <v>1464</v>
      </c>
      <c r="E3039" s="111">
        <v>42674</v>
      </c>
      <c r="F3039" s="140" t="s">
        <v>1334</v>
      </c>
      <c r="G3039" s="310" t="s">
        <v>1766</v>
      </c>
      <c r="H3039" s="113" t="s">
        <v>547</v>
      </c>
      <c r="I3039" s="129">
        <v>12</v>
      </c>
      <c r="J3039" s="129">
        <v>12192</v>
      </c>
      <c r="K3039" s="201">
        <f t="shared" si="258"/>
        <v>146304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hidden="1" customHeight="1">
      <c r="A3040" s="304" t="str">
        <f>IF(B3040&lt;&gt;"",IF(AND(B3040&gt;=_TM1,B3040&lt;=_TM2,OR(TH!L3040="1111",TH!M3040="1111")),TH!D3040,""),"")</f>
        <v/>
      </c>
      <c r="B3040" s="11">
        <f t="shared" si="259"/>
        <v>10</v>
      </c>
      <c r="C3040" s="111">
        <f t="shared" si="260"/>
        <v>42674</v>
      </c>
      <c r="D3040" s="111" t="s">
        <v>1464</v>
      </c>
      <c r="E3040" s="111">
        <v>42674</v>
      </c>
      <c r="F3040" s="140" t="s">
        <v>1770</v>
      </c>
      <c r="G3040" s="310" t="s">
        <v>1766</v>
      </c>
      <c r="H3040" s="113" t="s">
        <v>547</v>
      </c>
      <c r="I3040" s="129">
        <v>12</v>
      </c>
      <c r="J3040" s="129">
        <v>9456</v>
      </c>
      <c r="K3040" s="201">
        <f t="shared" si="258"/>
        <v>113472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hidden="1" customHeight="1">
      <c r="A3041" s="304" t="str">
        <f>IF(B3041&lt;&gt;"",IF(AND(B3041&gt;=_TM1,B3041&lt;=_TM2,OR(TH!L3041="1111",TH!M3041="1111")),TH!D3041,""),"")</f>
        <v/>
      </c>
      <c r="B3041" s="11">
        <f t="shared" si="259"/>
        <v>10</v>
      </c>
      <c r="C3041" s="111">
        <f t="shared" si="260"/>
        <v>42674</v>
      </c>
      <c r="D3041" s="111" t="s">
        <v>1464</v>
      </c>
      <c r="E3041" s="111">
        <v>42674</v>
      </c>
      <c r="F3041" s="140" t="s">
        <v>1771</v>
      </c>
      <c r="G3041" s="310" t="s">
        <v>1766</v>
      </c>
      <c r="H3041" s="113" t="s">
        <v>547</v>
      </c>
      <c r="I3041" s="129">
        <v>12</v>
      </c>
      <c r="J3041" s="129">
        <v>12083</v>
      </c>
      <c r="K3041" s="201">
        <f t="shared" si="258"/>
        <v>144996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hidden="1" customHeight="1">
      <c r="A3042" s="304" t="str">
        <f>IF(B3042&lt;&gt;"",IF(AND(B3042&gt;=_TM1,B3042&lt;=_TM2,OR(TH!L3042="1111",TH!M3042="1111")),TH!D3042,""),"")</f>
        <v/>
      </c>
      <c r="B3042" s="11">
        <f t="shared" si="259"/>
        <v>10</v>
      </c>
      <c r="C3042" s="111">
        <f t="shared" si="260"/>
        <v>42674</v>
      </c>
      <c r="D3042" s="111" t="s">
        <v>1464</v>
      </c>
      <c r="E3042" s="111">
        <v>42674</v>
      </c>
      <c r="F3042" s="140" t="s">
        <v>1772</v>
      </c>
      <c r="G3042" s="310" t="s">
        <v>1766</v>
      </c>
      <c r="H3042" s="113" t="s">
        <v>547</v>
      </c>
      <c r="I3042" s="129">
        <v>60</v>
      </c>
      <c r="J3042" s="129">
        <v>27993</v>
      </c>
      <c r="K3042" s="201">
        <f t="shared" si="258"/>
        <v>1679580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hidden="1" customHeight="1">
      <c r="A3043" s="304" t="str">
        <f>IF(B3043&lt;&gt;"",IF(AND(B3043&gt;=_TM1,B3043&lt;=_TM2,OR(TH!L3043="1111",TH!M3043="1111")),TH!D3043,""),"")</f>
        <v/>
      </c>
      <c r="B3043" s="11">
        <f t="shared" si="259"/>
        <v>10</v>
      </c>
      <c r="C3043" s="111">
        <f t="shared" si="260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16</v>
      </c>
      <c r="J3043" s="129">
        <v>27963</v>
      </c>
      <c r="K3043" s="201">
        <f t="shared" si="258"/>
        <v>447408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hidden="1" customHeight="1">
      <c r="A3044" s="304" t="str">
        <f>IF(B3044&lt;&gt;"",IF(AND(B3044&gt;=_TM1,B3044&lt;=_TM2,OR(TH!L3044="1111",TH!M3044="1111")),TH!D3044,""),"")</f>
        <v/>
      </c>
      <c r="B3044" s="11">
        <f t="shared" si="259"/>
        <v>10</v>
      </c>
      <c r="C3044" s="111">
        <f t="shared" si="260"/>
        <v>42674</v>
      </c>
      <c r="D3044" s="111" t="s">
        <v>1464</v>
      </c>
      <c r="E3044" s="111">
        <v>42674</v>
      </c>
      <c r="F3044" s="140" t="s">
        <v>433</v>
      </c>
      <c r="G3044" s="310" t="s">
        <v>1766</v>
      </c>
      <c r="H3044" s="113" t="s">
        <v>547</v>
      </c>
      <c r="I3044" s="129">
        <v>36</v>
      </c>
      <c r="J3044" s="129">
        <v>13487</v>
      </c>
      <c r="K3044" s="201">
        <f t="shared" si="258"/>
        <v>485532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hidden="1" customHeight="1">
      <c r="A3045" s="304" t="str">
        <f>IF(B3045&lt;&gt;"",IF(AND(B3045&gt;=_TM1,B3045&lt;=_TM2,OR(TH!L3045="1111",TH!M3045="1111")),TH!D3045,""),"")</f>
        <v/>
      </c>
      <c r="B3045" s="11">
        <f t="shared" si="259"/>
        <v>10</v>
      </c>
      <c r="C3045" s="111">
        <f t="shared" si="260"/>
        <v>42674</v>
      </c>
      <c r="D3045" s="111" t="s">
        <v>1464</v>
      </c>
      <c r="E3045" s="111">
        <v>42674</v>
      </c>
      <c r="F3045" s="140" t="s">
        <v>1439</v>
      </c>
      <c r="G3045" s="310" t="s">
        <v>1766</v>
      </c>
      <c r="H3045" s="113" t="s">
        <v>547</v>
      </c>
      <c r="I3045" s="129">
        <v>6</v>
      </c>
      <c r="J3045" s="129">
        <v>25194</v>
      </c>
      <c r="K3045" s="201">
        <f t="shared" si="258"/>
        <v>151164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hidden="1" customHeight="1">
      <c r="A3046" s="304" t="str">
        <f>IF(B3046&lt;&gt;"",IF(AND(B3046&gt;=_TM1,B3046&lt;=_TM2,OR(TH!L3046="1111",TH!M3046="1111")),TH!D3046,""),"")</f>
        <v/>
      </c>
      <c r="B3046" s="11">
        <f t="shared" si="259"/>
        <v>10</v>
      </c>
      <c r="C3046" s="111">
        <f t="shared" si="260"/>
        <v>42674</v>
      </c>
      <c r="D3046" s="111" t="s">
        <v>1464</v>
      </c>
      <c r="E3046" s="111">
        <v>42674</v>
      </c>
      <c r="F3046" s="140" t="s">
        <v>1428</v>
      </c>
      <c r="G3046" s="310" t="s">
        <v>1766</v>
      </c>
      <c r="H3046" s="113" t="s">
        <v>547</v>
      </c>
      <c r="I3046" s="129">
        <v>16</v>
      </c>
      <c r="J3046" s="129">
        <v>7998</v>
      </c>
      <c r="K3046" s="201">
        <f t="shared" si="258"/>
        <v>127968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hidden="1" customHeight="1">
      <c r="A3047" s="304" t="str">
        <f>IF(B3047&lt;&gt;"",IF(AND(B3047&gt;=_TM1,B3047&lt;=_TM2,OR(TH!L3047="1111",TH!M3047="1111")),TH!D3047,""),"")</f>
        <v/>
      </c>
      <c r="B3047" s="11">
        <f t="shared" si="259"/>
        <v>10</v>
      </c>
      <c r="C3047" s="111">
        <f t="shared" si="260"/>
        <v>42674</v>
      </c>
      <c r="D3047" s="111" t="s">
        <v>1464</v>
      </c>
      <c r="E3047" s="111">
        <v>42674</v>
      </c>
      <c r="F3047" s="140" t="s">
        <v>1429</v>
      </c>
      <c r="G3047" s="310" t="s">
        <v>1766</v>
      </c>
      <c r="H3047" s="113" t="s">
        <v>547</v>
      </c>
      <c r="I3047" s="129">
        <v>75</v>
      </c>
      <c r="J3047" s="129">
        <v>8656</v>
      </c>
      <c r="K3047" s="201">
        <f t="shared" si="258"/>
        <v>649200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hidden="1" customHeight="1">
      <c r="A3048" s="304" t="str">
        <f>IF(B3048&lt;&gt;"",IF(AND(B3048&gt;=_TM1,B3048&lt;=_TM2,OR(TH!L3048="1111",TH!M3048="1111")),TH!D3048,""),"")</f>
        <v/>
      </c>
      <c r="B3048" s="11">
        <f t="shared" si="259"/>
        <v>10</v>
      </c>
      <c r="C3048" s="111">
        <f t="shared" si="260"/>
        <v>42674</v>
      </c>
      <c r="D3048" s="111" t="s">
        <v>1464</v>
      </c>
      <c r="E3048" s="111">
        <v>42674</v>
      </c>
      <c r="F3048" s="140" t="s">
        <v>1773</v>
      </c>
      <c r="G3048" s="310" t="s">
        <v>1766</v>
      </c>
      <c r="H3048" s="113" t="s">
        <v>547</v>
      </c>
      <c r="I3048" s="129">
        <v>40</v>
      </c>
      <c r="J3048" s="129">
        <v>36586</v>
      </c>
      <c r="K3048" s="201">
        <f t="shared" si="258"/>
        <v>1463440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hidden="1" customHeight="1">
      <c r="A3049" s="304" t="str">
        <f>IF(B3049&lt;&gt;"",IF(AND(B3049&gt;=_TM1,B3049&lt;=_TM2,OR(TH!L3049="1111",TH!M3049="1111")),TH!D3049,""),"")</f>
        <v/>
      </c>
      <c r="B3049" s="11">
        <f t="shared" si="259"/>
        <v>10</v>
      </c>
      <c r="C3049" s="111">
        <f t="shared" si="260"/>
        <v>42674</v>
      </c>
      <c r="D3049" s="111" t="s">
        <v>1464</v>
      </c>
      <c r="E3049" s="111">
        <v>42674</v>
      </c>
      <c r="F3049" s="140" t="s">
        <v>1774</v>
      </c>
      <c r="G3049" s="310" t="s">
        <v>1766</v>
      </c>
      <c r="H3049" s="113" t="s">
        <v>547</v>
      </c>
      <c r="I3049" s="129">
        <v>40</v>
      </c>
      <c r="J3049" s="129">
        <v>31540</v>
      </c>
      <c r="K3049" s="201">
        <f t="shared" si="258"/>
        <v>1261600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hidden="1" customHeight="1">
      <c r="A3050" s="304" t="str">
        <f>IF(B3050&lt;&gt;"",IF(AND(B3050&gt;=_TM1,B3050&lt;=_TM2,OR(TH!L3050="1111",TH!M3050="1111")),TH!D3050,""),"")</f>
        <v/>
      </c>
      <c r="B3050" s="11">
        <f t="shared" si="259"/>
        <v>10</v>
      </c>
      <c r="C3050" s="111">
        <f t="shared" si="260"/>
        <v>42674</v>
      </c>
      <c r="D3050" s="111" t="s">
        <v>1465</v>
      </c>
      <c r="E3050" s="111">
        <v>42674</v>
      </c>
      <c r="F3050" s="140" t="s">
        <v>681</v>
      </c>
      <c r="G3050" s="310" t="s">
        <v>1766</v>
      </c>
      <c r="H3050" s="113" t="s">
        <v>547</v>
      </c>
      <c r="I3050" s="129">
        <v>900</v>
      </c>
      <c r="J3050" s="129">
        <v>16590</v>
      </c>
      <c r="K3050" s="201">
        <f t="shared" si="258"/>
        <v>14931000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hidden="1" customHeight="1">
      <c r="A3051" s="304" t="str">
        <f>IF(B3051&lt;&gt;"",IF(AND(B3051&gt;=_TM1,B3051&lt;=_TM2,OR(TH!L3051="1111",TH!M3051="1111")),TH!D3051,""),"")</f>
        <v/>
      </c>
      <c r="B3051" s="11">
        <f t="shared" si="259"/>
        <v>10</v>
      </c>
      <c r="C3051" s="111">
        <f t="shared" si="260"/>
        <v>42674</v>
      </c>
      <c r="D3051" s="111" t="s">
        <v>1465</v>
      </c>
      <c r="E3051" s="111">
        <v>42674</v>
      </c>
      <c r="F3051" s="140" t="s">
        <v>1775</v>
      </c>
      <c r="G3051" s="310" t="s">
        <v>1766</v>
      </c>
      <c r="H3051" s="113" t="s">
        <v>547</v>
      </c>
      <c r="I3051" s="129">
        <v>10</v>
      </c>
      <c r="J3051" s="129">
        <v>101304</v>
      </c>
      <c r="K3051" s="201">
        <f t="shared" si="258"/>
        <v>1013040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hidden="1" customHeight="1">
      <c r="A3052" s="304" t="str">
        <f>IF(B3052&lt;&gt;"",IF(AND(B3052&gt;=_TM1,B3052&lt;=_TM2,OR(TH!L3052="1111",TH!M3052="1111")),TH!D3052,""),"")</f>
        <v/>
      </c>
      <c r="B3052" s="11">
        <f t="shared" si="259"/>
        <v>10</v>
      </c>
      <c r="C3052" s="111">
        <f t="shared" si="260"/>
        <v>42674</v>
      </c>
      <c r="D3052" s="111" t="s">
        <v>1465</v>
      </c>
      <c r="E3052" s="111">
        <v>42674</v>
      </c>
      <c r="F3052" s="140" t="s">
        <v>364</v>
      </c>
      <c r="G3052" s="310" t="s">
        <v>1766</v>
      </c>
      <c r="H3052" s="113" t="s">
        <v>547</v>
      </c>
      <c r="I3052" s="129">
        <v>16</v>
      </c>
      <c r="J3052" s="129">
        <v>53235</v>
      </c>
      <c r="K3052" s="201">
        <f t="shared" si="258"/>
        <v>851760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hidden="1" customHeight="1">
      <c r="A3053" s="304" t="str">
        <f>IF(B3053&lt;&gt;"",IF(AND(B3053&gt;=_TM1,B3053&lt;=_TM2,OR(TH!L3053="1111",TH!M3053="1111")),TH!D3053,""),"")</f>
        <v/>
      </c>
      <c r="B3053" s="11">
        <f t="shared" si="259"/>
        <v>10</v>
      </c>
      <c r="C3053" s="111">
        <f t="shared" si="260"/>
        <v>42674</v>
      </c>
      <c r="D3053" s="111" t="s">
        <v>1465</v>
      </c>
      <c r="E3053" s="111">
        <v>42674</v>
      </c>
      <c r="F3053" s="140" t="s">
        <v>1776</v>
      </c>
      <c r="G3053" s="310" t="s">
        <v>1766</v>
      </c>
      <c r="H3053" s="113" t="s">
        <v>547</v>
      </c>
      <c r="I3053" s="129">
        <v>10</v>
      </c>
      <c r="J3053" s="129">
        <v>51232</v>
      </c>
      <c r="K3053" s="201">
        <f t="shared" si="258"/>
        <v>512320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hidden="1" customHeight="1">
      <c r="A3054" s="304" t="str">
        <f>IF(B3054&lt;&gt;"",IF(AND(B3054&gt;=_TM1,B3054&lt;=_TM2,OR(TH!L3054="1111",TH!M3054="1111")),TH!D3054,""),"")</f>
        <v/>
      </c>
      <c r="B3054" s="11">
        <f t="shared" si="259"/>
        <v>10</v>
      </c>
      <c r="C3054" s="111">
        <f t="shared" si="260"/>
        <v>42674</v>
      </c>
      <c r="D3054" s="111" t="s">
        <v>1465</v>
      </c>
      <c r="E3054" s="111">
        <v>42674</v>
      </c>
      <c r="F3054" s="140" t="s">
        <v>1777</v>
      </c>
      <c r="G3054" s="310" t="s">
        <v>1766</v>
      </c>
      <c r="H3054" s="113" t="s">
        <v>547</v>
      </c>
      <c r="I3054" s="129">
        <v>14</v>
      </c>
      <c r="J3054" s="129">
        <v>95880</v>
      </c>
      <c r="K3054" s="201">
        <f t="shared" si="258"/>
        <v>1342320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hidden="1" customHeight="1">
      <c r="A3055" s="304" t="str">
        <f>IF(B3055&lt;&gt;"",IF(AND(B3055&gt;=_TM1,B3055&lt;=_TM2,OR(TH!L3055="1111",TH!M3055="1111")),TH!D3055,""),"")</f>
        <v/>
      </c>
      <c r="B3055" s="11">
        <f t="shared" si="259"/>
        <v>10</v>
      </c>
      <c r="C3055" s="111">
        <f t="shared" si="260"/>
        <v>42674</v>
      </c>
      <c r="D3055" s="111" t="s">
        <v>1465</v>
      </c>
      <c r="E3055" s="111">
        <v>42674</v>
      </c>
      <c r="F3055" s="140" t="s">
        <v>1778</v>
      </c>
      <c r="G3055" s="310" t="s">
        <v>1766</v>
      </c>
      <c r="H3055" s="113" t="s">
        <v>547</v>
      </c>
      <c r="I3055" s="129">
        <v>9</v>
      </c>
      <c r="J3055" s="129">
        <v>113753</v>
      </c>
      <c r="K3055" s="201">
        <f t="shared" si="258"/>
        <v>1023777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hidden="1" customHeight="1">
      <c r="A3056" s="304" t="str">
        <f>IF(B3056&lt;&gt;"",IF(AND(B3056&gt;=_TM1,B3056&lt;=_TM2,OR(TH!L3056="1111",TH!M3056="1111")),TH!D3056,""),"")</f>
        <v/>
      </c>
      <c r="B3056" s="11">
        <f t="shared" si="259"/>
        <v>10</v>
      </c>
      <c r="C3056" s="111">
        <f t="shared" si="260"/>
        <v>42674</v>
      </c>
      <c r="D3056" s="111" t="s">
        <v>1465</v>
      </c>
      <c r="E3056" s="111">
        <v>42674</v>
      </c>
      <c r="F3056" s="140" t="s">
        <v>1779</v>
      </c>
      <c r="G3056" s="310" t="s">
        <v>1766</v>
      </c>
      <c r="H3056" s="113" t="s">
        <v>547</v>
      </c>
      <c r="I3056" s="129">
        <v>6</v>
      </c>
      <c r="J3056" s="129">
        <v>150423</v>
      </c>
      <c r="K3056" s="201">
        <f t="shared" si="258"/>
        <v>902538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hidden="1" customHeight="1">
      <c r="A3057" s="304" t="str">
        <f>IF(B3057&lt;&gt;"",IF(AND(B3057&gt;=_TM1,B3057&lt;=_TM2,OR(TH!L3057="1111",TH!M3057="1111")),TH!D3057,""),"")</f>
        <v/>
      </c>
      <c r="B3057" s="11">
        <f t="shared" si="259"/>
        <v>10</v>
      </c>
      <c r="C3057" s="111">
        <f t="shared" si="260"/>
        <v>42674</v>
      </c>
      <c r="D3057" s="111" t="s">
        <v>1465</v>
      </c>
      <c r="E3057" s="111">
        <v>42674</v>
      </c>
      <c r="F3057" s="140" t="s">
        <v>1780</v>
      </c>
      <c r="G3057" s="310" t="s">
        <v>1766</v>
      </c>
      <c r="H3057" s="113" t="s">
        <v>547</v>
      </c>
      <c r="I3057" s="129">
        <v>4</v>
      </c>
      <c r="J3057" s="129">
        <v>63923</v>
      </c>
      <c r="K3057" s="201">
        <f t="shared" si="258"/>
        <v>255692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hidden="1" customHeight="1">
      <c r="A3058" s="304" t="str">
        <f>IF(B3058&lt;&gt;"",IF(AND(B3058&gt;=_TM1,B3058&lt;=_TM2,OR(TH!L3058="1111",TH!M3058="1111")),TH!D3058,""),"")</f>
        <v/>
      </c>
      <c r="B3058" s="11">
        <f t="shared" si="259"/>
        <v>10</v>
      </c>
      <c r="C3058" s="111">
        <f t="shared" si="260"/>
        <v>42674</v>
      </c>
      <c r="D3058" s="111" t="s">
        <v>1465</v>
      </c>
      <c r="E3058" s="111">
        <v>42674</v>
      </c>
      <c r="F3058" s="140" t="s">
        <v>365</v>
      </c>
      <c r="G3058" s="310" t="s">
        <v>1766</v>
      </c>
      <c r="H3058" s="113" t="s">
        <v>547</v>
      </c>
      <c r="I3058" s="129">
        <v>6</v>
      </c>
      <c r="J3058" s="129">
        <v>71870</v>
      </c>
      <c r="K3058" s="201">
        <f t="shared" ref="K3058:K3082" si="261">ROUND(I3058*J3058,0)</f>
        <v>431220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hidden="1" customHeight="1">
      <c r="A3059" s="304" t="str">
        <f>IF(B3059&lt;&gt;"",IF(AND(B3059&gt;=_TM1,B3059&lt;=_TM2,OR(TH!L3059="1111",TH!M3059="1111")),TH!D3059,""),"")</f>
        <v/>
      </c>
      <c r="B3059" s="11">
        <f t="shared" si="259"/>
        <v>10</v>
      </c>
      <c r="C3059" s="111">
        <f t="shared" si="260"/>
        <v>42674</v>
      </c>
      <c r="D3059" s="111" t="s">
        <v>1465</v>
      </c>
      <c r="E3059" s="111">
        <v>42674</v>
      </c>
      <c r="F3059" s="140" t="s">
        <v>743</v>
      </c>
      <c r="G3059" s="310" t="s">
        <v>1766</v>
      </c>
      <c r="H3059" s="113" t="s">
        <v>547</v>
      </c>
      <c r="I3059" s="129">
        <v>12</v>
      </c>
      <c r="J3059" s="129">
        <v>32856</v>
      </c>
      <c r="K3059" s="201">
        <f t="shared" si="261"/>
        <v>394272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hidden="1" customHeight="1">
      <c r="A3060" s="304" t="str">
        <f>IF(B3060&lt;&gt;"",IF(AND(B3060&gt;=_TM1,B3060&lt;=_TM2,OR(TH!L3060="1111",TH!M3060="1111")),TH!D3060,""),"")</f>
        <v/>
      </c>
      <c r="B3060" s="11">
        <f t="shared" si="259"/>
        <v>10</v>
      </c>
      <c r="C3060" s="111">
        <f t="shared" si="260"/>
        <v>42674</v>
      </c>
      <c r="D3060" s="111" t="s">
        <v>1465</v>
      </c>
      <c r="E3060" s="111">
        <v>42674</v>
      </c>
      <c r="F3060" s="140" t="s">
        <v>747</v>
      </c>
      <c r="G3060" s="310" t="s">
        <v>1766</v>
      </c>
      <c r="H3060" s="113" t="s">
        <v>547</v>
      </c>
      <c r="I3060" s="129">
        <v>7</v>
      </c>
      <c r="J3060" s="129">
        <v>45864</v>
      </c>
      <c r="K3060" s="201">
        <f t="shared" si="261"/>
        <v>321048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hidden="1" customHeight="1">
      <c r="A3061" s="304" t="str">
        <f>IF(B3061&lt;&gt;"",IF(AND(B3061&gt;=_TM1,B3061&lt;=_TM2,OR(TH!L3061="1111",TH!M3061="1111")),TH!D3061,""),"")</f>
        <v/>
      </c>
      <c r="B3061" s="11">
        <f t="shared" si="259"/>
        <v>10</v>
      </c>
      <c r="C3061" s="111">
        <f t="shared" si="260"/>
        <v>42674</v>
      </c>
      <c r="D3061" s="111" t="s">
        <v>1465</v>
      </c>
      <c r="E3061" s="111">
        <v>42674</v>
      </c>
      <c r="F3061" s="140" t="s">
        <v>751</v>
      </c>
      <c r="G3061" s="310" t="s">
        <v>1766</v>
      </c>
      <c r="H3061" s="113" t="s">
        <v>547</v>
      </c>
      <c r="I3061" s="129">
        <v>16</v>
      </c>
      <c r="J3061" s="129">
        <v>66031</v>
      </c>
      <c r="K3061" s="201">
        <f t="shared" si="261"/>
        <v>1056496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hidden="1" customHeight="1">
      <c r="A3062" s="304" t="str">
        <f>IF(B3062&lt;&gt;"",IF(AND(B3062&gt;=_TM1,B3062&lt;=_TM2,OR(TH!L3062="1111",TH!M3062="1111")),TH!D3062,""),"")</f>
        <v/>
      </c>
      <c r="B3062" s="11">
        <f t="shared" si="259"/>
        <v>10</v>
      </c>
      <c r="C3062" s="111">
        <f t="shared" si="260"/>
        <v>42674</v>
      </c>
      <c r="D3062" s="111" t="s">
        <v>1466</v>
      </c>
      <c r="E3062" s="111">
        <v>42674</v>
      </c>
      <c r="F3062" s="140" t="s">
        <v>420</v>
      </c>
      <c r="G3062" s="310" t="s">
        <v>1766</v>
      </c>
      <c r="H3062" s="113" t="s">
        <v>547</v>
      </c>
      <c r="I3062" s="129">
        <v>12</v>
      </c>
      <c r="J3062" s="129">
        <v>47628</v>
      </c>
      <c r="K3062" s="201">
        <f t="shared" si="261"/>
        <v>571536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hidden="1" customHeight="1">
      <c r="A3063" s="304" t="str">
        <f>IF(B3063&lt;&gt;"",IF(AND(B3063&gt;=_TM1,B3063&lt;=_TM2,OR(TH!L3063="1111",TH!M3063="1111")),TH!D3063,""),"")</f>
        <v/>
      </c>
      <c r="B3063" s="11">
        <f t="shared" si="259"/>
        <v>10</v>
      </c>
      <c r="C3063" s="111">
        <f t="shared" si="260"/>
        <v>42674</v>
      </c>
      <c r="D3063" s="111" t="s">
        <v>1466</v>
      </c>
      <c r="E3063" s="111">
        <v>42674</v>
      </c>
      <c r="F3063" s="140" t="s">
        <v>1781</v>
      </c>
      <c r="G3063" s="310" t="s">
        <v>1766</v>
      </c>
      <c r="H3063" s="113" t="s">
        <v>547</v>
      </c>
      <c r="I3063" s="129">
        <v>12</v>
      </c>
      <c r="J3063" s="129">
        <v>24835</v>
      </c>
      <c r="K3063" s="201">
        <f t="shared" si="261"/>
        <v>298020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hidden="1" customHeight="1">
      <c r="A3064" s="304" t="str">
        <f>IF(B3064&lt;&gt;"",IF(AND(B3064&gt;=_TM1,B3064&lt;=_TM2,OR(TH!L3064="1111",TH!M3064="1111")),TH!D3064,""),"")</f>
        <v/>
      </c>
      <c r="B3064" s="11">
        <f t="shared" si="259"/>
        <v>10</v>
      </c>
      <c r="C3064" s="111">
        <f t="shared" si="260"/>
        <v>42674</v>
      </c>
      <c r="D3064" s="111" t="s">
        <v>1466</v>
      </c>
      <c r="E3064" s="111">
        <v>42674</v>
      </c>
      <c r="F3064" s="140" t="s">
        <v>685</v>
      </c>
      <c r="G3064" s="310" t="s">
        <v>1766</v>
      </c>
      <c r="H3064" s="113" t="s">
        <v>547</v>
      </c>
      <c r="I3064" s="129">
        <v>10</v>
      </c>
      <c r="J3064" s="129">
        <v>214662</v>
      </c>
      <c r="K3064" s="201">
        <f t="shared" si="261"/>
        <v>2146620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hidden="1" customHeight="1">
      <c r="A3065" s="304" t="str">
        <f>IF(B3065&lt;&gt;"",IF(AND(B3065&gt;=_TM1,B3065&lt;=_TM2,OR(TH!L3065="1111",TH!M3065="1111")),TH!D3065,""),"")</f>
        <v/>
      </c>
      <c r="B3065" s="11">
        <f t="shared" si="259"/>
        <v>10</v>
      </c>
      <c r="C3065" s="111">
        <f t="shared" si="260"/>
        <v>42674</v>
      </c>
      <c r="D3065" s="111" t="s">
        <v>1466</v>
      </c>
      <c r="E3065" s="111">
        <v>42674</v>
      </c>
      <c r="F3065" s="140" t="s">
        <v>686</v>
      </c>
      <c r="G3065" s="310" t="s">
        <v>1766</v>
      </c>
      <c r="H3065" s="113" t="s">
        <v>547</v>
      </c>
      <c r="I3065" s="129">
        <v>8</v>
      </c>
      <c r="J3065" s="129">
        <v>105570</v>
      </c>
      <c r="K3065" s="201">
        <f t="shared" si="261"/>
        <v>844560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hidden="1" customHeight="1">
      <c r="A3066" s="304" t="str">
        <f>IF(B3066&lt;&gt;"",IF(AND(B3066&gt;=_TM1,B3066&lt;=_TM2,OR(TH!L3066="1111",TH!M3066="1111")),TH!D3066,""),"")</f>
        <v/>
      </c>
      <c r="B3066" s="11">
        <f t="shared" si="259"/>
        <v>10</v>
      </c>
      <c r="C3066" s="111">
        <f t="shared" si="260"/>
        <v>42674</v>
      </c>
      <c r="D3066" s="111" t="s">
        <v>1466</v>
      </c>
      <c r="E3066" s="111">
        <v>42674</v>
      </c>
      <c r="F3066" s="140" t="s">
        <v>386</v>
      </c>
      <c r="G3066" s="310" t="s">
        <v>1766</v>
      </c>
      <c r="H3066" s="113" t="s">
        <v>547</v>
      </c>
      <c r="I3066" s="129">
        <v>4</v>
      </c>
      <c r="J3066" s="129">
        <v>82895</v>
      </c>
      <c r="K3066" s="201">
        <f t="shared" si="261"/>
        <v>331580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hidden="1" customHeight="1">
      <c r="A3067" s="304" t="str">
        <f>IF(B3067&lt;&gt;"",IF(AND(B3067&gt;=_TM1,B3067&lt;=_TM2,OR(TH!L3067="1111",TH!M3067="1111")),TH!D3067,""),"")</f>
        <v/>
      </c>
      <c r="B3067" s="11">
        <f t="shared" si="259"/>
        <v>10</v>
      </c>
      <c r="C3067" s="111">
        <f t="shared" si="260"/>
        <v>42674</v>
      </c>
      <c r="D3067" s="111" t="s">
        <v>1466</v>
      </c>
      <c r="E3067" s="111">
        <v>42674</v>
      </c>
      <c r="F3067" s="140" t="s">
        <v>688</v>
      </c>
      <c r="G3067" s="310" t="s">
        <v>1766</v>
      </c>
      <c r="H3067" s="113" t="s">
        <v>547</v>
      </c>
      <c r="I3067" s="129">
        <v>4</v>
      </c>
      <c r="J3067" s="129">
        <v>122795</v>
      </c>
      <c r="K3067" s="201">
        <f t="shared" si="261"/>
        <v>491180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hidden="1" customHeight="1">
      <c r="A3068" s="304" t="str">
        <f>IF(B3068&lt;&gt;"",IF(AND(B3068&gt;=_TM1,B3068&lt;=_TM2,OR(TH!L3068="1111",TH!M3068="1111")),TH!D3068,""),"")</f>
        <v/>
      </c>
      <c r="B3068" s="11">
        <f t="shared" si="259"/>
        <v>10</v>
      </c>
      <c r="C3068" s="111">
        <f t="shared" si="260"/>
        <v>42674</v>
      </c>
      <c r="D3068" s="111" t="s">
        <v>1466</v>
      </c>
      <c r="E3068" s="111">
        <v>42674</v>
      </c>
      <c r="F3068" s="140" t="s">
        <v>752</v>
      </c>
      <c r="G3068" s="310" t="s">
        <v>1766</v>
      </c>
      <c r="H3068" s="113" t="s">
        <v>547</v>
      </c>
      <c r="I3068" s="129">
        <v>3</v>
      </c>
      <c r="J3068" s="129">
        <v>49480</v>
      </c>
      <c r="K3068" s="201">
        <f t="shared" si="261"/>
        <v>148440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hidden="1" customHeight="1">
      <c r="A3069" s="304" t="str">
        <f>IF(B3069&lt;&gt;"",IF(AND(B3069&gt;=_TM1,B3069&lt;=_TM2,OR(TH!L3069="1111",TH!M3069="1111")),TH!D3069,""),"")</f>
        <v/>
      </c>
      <c r="B3069" s="11">
        <f t="shared" si="259"/>
        <v>10</v>
      </c>
      <c r="C3069" s="111">
        <f t="shared" si="260"/>
        <v>42674</v>
      </c>
      <c r="D3069" s="111" t="s">
        <v>1466</v>
      </c>
      <c r="E3069" s="111">
        <v>42674</v>
      </c>
      <c r="F3069" s="140" t="s">
        <v>692</v>
      </c>
      <c r="G3069" s="310" t="s">
        <v>1766</v>
      </c>
      <c r="H3069" s="113" t="s">
        <v>547</v>
      </c>
      <c r="I3069" s="129">
        <v>8</v>
      </c>
      <c r="J3069" s="129">
        <v>186837</v>
      </c>
      <c r="K3069" s="201">
        <f t="shared" si="261"/>
        <v>1494696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hidden="1" customHeight="1">
      <c r="A3070" s="304" t="str">
        <f>IF(B3070&lt;&gt;"",IF(AND(B3070&gt;=_TM1,B3070&lt;=_TM2,OR(TH!L3070="1111",TH!M3070="1111")),TH!D3070,""),"")</f>
        <v/>
      </c>
      <c r="B3070" s="11">
        <f t="shared" si="259"/>
        <v>10</v>
      </c>
      <c r="C3070" s="111">
        <f t="shared" si="260"/>
        <v>42674</v>
      </c>
      <c r="D3070" s="111" t="s">
        <v>1466</v>
      </c>
      <c r="E3070" s="111">
        <v>42674</v>
      </c>
      <c r="F3070" s="140" t="s">
        <v>361</v>
      </c>
      <c r="G3070" s="310" t="s">
        <v>1766</v>
      </c>
      <c r="H3070" s="113" t="s">
        <v>547</v>
      </c>
      <c r="I3070" s="129">
        <v>8</v>
      </c>
      <c r="J3070" s="129">
        <v>163506</v>
      </c>
      <c r="K3070" s="201">
        <f t="shared" si="261"/>
        <v>1308048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hidden="1" customHeight="1">
      <c r="A3071" s="304" t="str">
        <f>IF(B3071&lt;&gt;"",IF(AND(B3071&gt;=_TM1,B3071&lt;=_TM2,OR(TH!L3071="1111",TH!M3071="1111")),TH!D3071,""),"")</f>
        <v/>
      </c>
      <c r="B3071" s="11">
        <f t="shared" si="259"/>
        <v>10</v>
      </c>
      <c r="C3071" s="111">
        <f t="shared" si="260"/>
        <v>42674</v>
      </c>
      <c r="D3071" s="111" t="s">
        <v>1466</v>
      </c>
      <c r="E3071" s="111">
        <v>42674</v>
      </c>
      <c r="F3071" s="140" t="s">
        <v>1777</v>
      </c>
      <c r="G3071" s="310" t="s">
        <v>1766</v>
      </c>
      <c r="H3071" s="113" t="s">
        <v>547</v>
      </c>
      <c r="I3071" s="129">
        <v>2</v>
      </c>
      <c r="J3071" s="129">
        <v>100699</v>
      </c>
      <c r="K3071" s="201">
        <f t="shared" si="261"/>
        <v>201398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hidden="1" customHeight="1">
      <c r="A3072" s="304" t="str">
        <f>IF(B3072&lt;&gt;"",IF(AND(B3072&gt;=_TM1,B3072&lt;=_TM2,OR(TH!L3072="1111",TH!M3072="1111")),TH!D3072,""),"")</f>
        <v/>
      </c>
      <c r="B3072" s="11">
        <f t="shared" si="259"/>
        <v>10</v>
      </c>
      <c r="C3072" s="111">
        <f t="shared" si="260"/>
        <v>42674</v>
      </c>
      <c r="D3072" s="111" t="s">
        <v>1466</v>
      </c>
      <c r="E3072" s="111">
        <v>42674</v>
      </c>
      <c r="F3072" s="140" t="s">
        <v>1782</v>
      </c>
      <c r="G3072" s="310" t="s">
        <v>1766</v>
      </c>
      <c r="H3072" s="113" t="s">
        <v>547</v>
      </c>
      <c r="I3072" s="129">
        <v>147</v>
      </c>
      <c r="J3072" s="129">
        <v>20384</v>
      </c>
      <c r="K3072" s="201">
        <f t="shared" si="261"/>
        <v>2996448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hidden="1" customHeight="1">
      <c r="A3073" s="304" t="str">
        <f>IF(B3073&lt;&gt;"",IF(AND(B3073&gt;=_TM1,B3073&lt;=_TM2,OR(TH!L3073="1111",TH!M3073="1111")),TH!D3073,""),"")</f>
        <v/>
      </c>
      <c r="B3073" s="11">
        <f t="shared" si="259"/>
        <v>10</v>
      </c>
      <c r="C3073" s="111">
        <f t="shared" si="260"/>
        <v>42674</v>
      </c>
      <c r="D3073" s="111" t="s">
        <v>1466</v>
      </c>
      <c r="E3073" s="111">
        <v>42674</v>
      </c>
      <c r="F3073" s="140" t="s">
        <v>358</v>
      </c>
      <c r="G3073" s="310" t="s">
        <v>1766</v>
      </c>
      <c r="H3073" s="113" t="s">
        <v>547</v>
      </c>
      <c r="I3073" s="129">
        <v>92</v>
      </c>
      <c r="J3073" s="129">
        <v>65420</v>
      </c>
      <c r="K3073" s="201">
        <f t="shared" si="261"/>
        <v>6018640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hidden="1" customHeight="1">
      <c r="A3074" s="304" t="str">
        <f>IF(B3074&lt;&gt;"",IF(AND(B3074&gt;=_TM1,B3074&lt;=_TM2,OR(TH!L3074="1111",TH!M3074="1111")),TH!D3074,""),"")</f>
        <v/>
      </c>
      <c r="B3074" s="11">
        <f t="shared" si="259"/>
        <v>10</v>
      </c>
      <c r="C3074" s="111">
        <f t="shared" si="260"/>
        <v>42674</v>
      </c>
      <c r="D3074" s="111" t="s">
        <v>1467</v>
      </c>
      <c r="E3074" s="111">
        <v>42674</v>
      </c>
      <c r="F3074" s="140" t="s">
        <v>1783</v>
      </c>
      <c r="G3074" s="310" t="s">
        <v>1766</v>
      </c>
      <c r="H3074" s="113" t="s">
        <v>547</v>
      </c>
      <c r="I3074" s="129">
        <v>170</v>
      </c>
      <c r="J3074" s="129">
        <v>87691</v>
      </c>
      <c r="K3074" s="201">
        <f t="shared" si="261"/>
        <v>14907470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hidden="1" customHeight="1">
      <c r="A3075" s="304" t="str">
        <f>IF(B3075&lt;&gt;"",IF(AND(B3075&gt;=_TM1,B3075&lt;=_TM2,OR(TH!L3075="1111",TH!M3075="1111")),TH!D3075,""),"")</f>
        <v/>
      </c>
      <c r="B3075" s="11">
        <f t="shared" si="259"/>
        <v>10</v>
      </c>
      <c r="C3075" s="111">
        <f t="shared" si="260"/>
        <v>42674</v>
      </c>
      <c r="D3075" s="111" t="s">
        <v>1467</v>
      </c>
      <c r="E3075" s="111">
        <v>42674</v>
      </c>
      <c r="F3075" s="140" t="s">
        <v>678</v>
      </c>
      <c r="G3075" s="310" t="s">
        <v>1766</v>
      </c>
      <c r="H3075" s="113" t="s">
        <v>547</v>
      </c>
      <c r="I3075" s="129">
        <v>111</v>
      </c>
      <c r="J3075" s="129">
        <v>40546</v>
      </c>
      <c r="K3075" s="201">
        <f t="shared" si="261"/>
        <v>4500606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hidden="1" customHeight="1">
      <c r="A3076" s="304" t="str">
        <f>IF(B3076&lt;&gt;"",IF(AND(B3076&gt;=_TM1,B3076&lt;=_TM2,OR(TH!L3076="1111",TH!M3076="1111")),TH!D3076,""),"")</f>
        <v/>
      </c>
      <c r="B3076" s="11">
        <f t="shared" si="259"/>
        <v>10</v>
      </c>
      <c r="C3076" s="111">
        <f t="shared" si="260"/>
        <v>42674</v>
      </c>
      <c r="D3076" s="111" t="s">
        <v>1467</v>
      </c>
      <c r="E3076" s="111">
        <v>42674</v>
      </c>
      <c r="F3076" s="140" t="s">
        <v>1784</v>
      </c>
      <c r="G3076" s="310" t="s">
        <v>1766</v>
      </c>
      <c r="H3076" s="113" t="s">
        <v>547</v>
      </c>
      <c r="I3076" s="129">
        <v>20</v>
      </c>
      <c r="J3076" s="129">
        <v>178931</v>
      </c>
      <c r="K3076" s="201">
        <f t="shared" si="261"/>
        <v>3578620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hidden="1" customHeight="1">
      <c r="A3077" s="304" t="str">
        <f>IF(B3077&lt;&gt;"",IF(AND(B3077&gt;=_TM1,B3077&lt;=_TM2,OR(TH!L3077="1111",TH!M3077="1111")),TH!D3077,""),"")</f>
        <v/>
      </c>
      <c r="B3077" s="11">
        <f t="shared" si="259"/>
        <v>10</v>
      </c>
      <c r="C3077" s="111">
        <f t="shared" si="260"/>
        <v>42674</v>
      </c>
      <c r="D3077" s="111" t="s">
        <v>1467</v>
      </c>
      <c r="E3077" s="111">
        <v>42674</v>
      </c>
      <c r="F3077" s="140" t="s">
        <v>1785</v>
      </c>
      <c r="G3077" s="310" t="s">
        <v>1766</v>
      </c>
      <c r="H3077" s="113" t="s">
        <v>547</v>
      </c>
      <c r="I3077" s="129">
        <v>20</v>
      </c>
      <c r="J3077" s="129">
        <v>53615</v>
      </c>
      <c r="K3077" s="201">
        <f t="shared" si="261"/>
        <v>1072300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hidden="1" customHeight="1">
      <c r="A3078" s="304" t="str">
        <f>IF(B3078&lt;&gt;"",IF(AND(B3078&gt;=_TM1,B3078&lt;=_TM2,OR(TH!L3078="1111",TH!M3078="1111")),TH!D3078,""),"")</f>
        <v/>
      </c>
      <c r="B3078" s="11">
        <f t="shared" si="259"/>
        <v>10</v>
      </c>
      <c r="C3078" s="111">
        <f t="shared" si="260"/>
        <v>42674</v>
      </c>
      <c r="D3078" s="111" t="s">
        <v>1467</v>
      </c>
      <c r="E3078" s="111">
        <v>42674</v>
      </c>
      <c r="F3078" s="140" t="s">
        <v>1786</v>
      </c>
      <c r="G3078" s="310" t="s">
        <v>1766</v>
      </c>
      <c r="H3078" s="113" t="s">
        <v>547</v>
      </c>
      <c r="I3078" s="129">
        <v>25</v>
      </c>
      <c r="J3078" s="129">
        <v>111724</v>
      </c>
      <c r="K3078" s="201">
        <f t="shared" si="261"/>
        <v>2793100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hidden="1" customHeight="1">
      <c r="A3079" s="304" t="str">
        <f>IF(B3079&lt;&gt;"",IF(AND(B3079&gt;=_TM1,B3079&lt;=_TM2,OR(TH!L3079="1111",TH!M3079="1111")),TH!D3079,""),"")</f>
        <v/>
      </c>
      <c r="B3079" s="11">
        <f t="shared" si="259"/>
        <v>10</v>
      </c>
      <c r="C3079" s="111">
        <f t="shared" si="260"/>
        <v>42674</v>
      </c>
      <c r="D3079" s="111" t="s">
        <v>1467</v>
      </c>
      <c r="E3079" s="111">
        <v>42674</v>
      </c>
      <c r="F3079" s="139" t="s">
        <v>1787</v>
      </c>
      <c r="G3079" s="310" t="s">
        <v>1766</v>
      </c>
      <c r="H3079" s="113" t="s">
        <v>547</v>
      </c>
      <c r="I3079" s="129">
        <v>20</v>
      </c>
      <c r="J3079" s="129">
        <v>186825</v>
      </c>
      <c r="K3079" s="201">
        <f t="shared" si="261"/>
        <v>3736500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hidden="1" customHeight="1">
      <c r="A3080" s="304" t="str">
        <f>IF(B3080&lt;&gt;"",IF(AND(B3080&gt;=_TM1,B3080&lt;=_TM2,OR(TH!L3080="1111",TH!M3080="1111")),TH!D3080,""),"")</f>
        <v/>
      </c>
      <c r="B3080" s="11">
        <f t="shared" si="259"/>
        <v>10</v>
      </c>
      <c r="C3080" s="111">
        <f t="shared" si="260"/>
        <v>42674</v>
      </c>
      <c r="D3080" s="111" t="s">
        <v>1467</v>
      </c>
      <c r="E3080" s="111">
        <v>42674</v>
      </c>
      <c r="F3080" s="139" t="s">
        <v>1788</v>
      </c>
      <c r="G3080" s="310" t="s">
        <v>1766</v>
      </c>
      <c r="H3080" s="113" t="s">
        <v>547</v>
      </c>
      <c r="I3080" s="129">
        <v>30</v>
      </c>
      <c r="J3080" s="129">
        <v>42134</v>
      </c>
      <c r="K3080" s="201">
        <f t="shared" si="261"/>
        <v>1264020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hidden="1" customHeight="1">
      <c r="A3081" s="304" t="str">
        <f>IF(B3081&lt;&gt;"",IF(AND(B3081&gt;=_TM1,B3081&lt;=_TM2,OR(TH!L3081="1111",TH!M3081="1111")),TH!D3081,""),"")</f>
        <v/>
      </c>
      <c r="B3081" s="11">
        <f t="shared" si="259"/>
        <v>10</v>
      </c>
      <c r="C3081" s="111">
        <f t="shared" si="260"/>
        <v>42674</v>
      </c>
      <c r="D3081" s="111" t="s">
        <v>1467</v>
      </c>
      <c r="E3081" s="111">
        <v>42674</v>
      </c>
      <c r="F3081" s="140" t="s">
        <v>1789</v>
      </c>
      <c r="G3081" s="310" t="s">
        <v>1766</v>
      </c>
      <c r="H3081" s="113" t="s">
        <v>547</v>
      </c>
      <c r="I3081" s="129">
        <v>20</v>
      </c>
      <c r="J3081" s="129">
        <v>91453</v>
      </c>
      <c r="K3081" s="201">
        <f t="shared" si="261"/>
        <v>1829060</v>
      </c>
      <c r="L3081" s="114" t="s">
        <v>238</v>
      </c>
      <c r="M3081" s="114" t="s">
        <v>162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IF(VLOOKUP(F3081,NXT!$B$12:$B$973,1,0)=F3081,"","x")</f>
        <v/>
      </c>
    </row>
    <row r="3082" spans="1:27" ht="15.75" hidden="1" customHeight="1">
      <c r="A3082" s="304" t="str">
        <f>IF(B3082&lt;&gt;"",IF(AND(B3082&gt;=_TM1,B3082&lt;=_TM2,OR(TH!L3082="1111",TH!M3082="1111")),TH!D3082,""),"")</f>
        <v/>
      </c>
      <c r="B3082" s="11">
        <f t="shared" si="259"/>
        <v>10</v>
      </c>
      <c r="C3082" s="111">
        <f t="shared" si="260"/>
        <v>42674</v>
      </c>
      <c r="D3082" s="111" t="s">
        <v>1467</v>
      </c>
      <c r="E3082" s="111">
        <v>42674</v>
      </c>
      <c r="F3082" s="139" t="s">
        <v>1790</v>
      </c>
      <c r="G3082" s="310" t="s">
        <v>1766</v>
      </c>
      <c r="H3082" s="113" t="s">
        <v>547</v>
      </c>
      <c r="I3082" s="129">
        <v>120</v>
      </c>
      <c r="J3082" s="129">
        <v>67378</v>
      </c>
      <c r="K3082" s="201">
        <f t="shared" si="261"/>
        <v>8085360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IF(VLOOKUP(F3082,NXT!$B$12:$B$973,1,0)=F3082,"","x")</f>
        <v/>
      </c>
    </row>
    <row r="3083" spans="1:27" ht="15.75" hidden="1" customHeight="1">
      <c r="A3083" s="304" t="str">
        <f>IF(B3083&lt;&gt;"",IF(AND(B3083&gt;=_TM1,B3083&lt;=_TM2,OR(TH!L3083="1111",TH!M3083="1111")),TH!D3083,""),"")</f>
        <v/>
      </c>
      <c r="B3083" s="11">
        <f t="shared" si="259"/>
        <v>10</v>
      </c>
      <c r="C3083" s="111">
        <f t="shared" si="260"/>
        <v>42674</v>
      </c>
      <c r="D3083" s="111" t="s">
        <v>1467</v>
      </c>
      <c r="E3083" s="111">
        <v>42674</v>
      </c>
      <c r="F3083" s="140" t="s">
        <v>332</v>
      </c>
      <c r="G3083" s="310" t="s">
        <v>1766</v>
      </c>
      <c r="H3083" s="113" t="s">
        <v>547</v>
      </c>
      <c r="I3083" s="129"/>
      <c r="J3083" s="129"/>
      <c r="K3083" s="201">
        <v>11589604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 t="str">
        <f>IF(VLOOKUP(H3083,DS_131,1,0)=H3083,"","x")</f>
        <v/>
      </c>
    </row>
    <row r="3084" spans="1:27" ht="15.75" hidden="1" customHeight="1">
      <c r="A3084" s="304" t="str">
        <f>IF(B3084&lt;&gt;"",IF(AND(B3084&gt;=_TM1,B3084&lt;=_TM2,OR(TH!L3084="1111",TH!M3084="1111")),TH!D3084,""),"")</f>
        <v/>
      </c>
      <c r="B3084" s="11">
        <f t="shared" si="259"/>
        <v>10</v>
      </c>
      <c r="C3084" s="111">
        <f t="shared" si="260"/>
        <v>42674</v>
      </c>
      <c r="D3084" s="111" t="s">
        <v>1468</v>
      </c>
      <c r="E3084" s="111">
        <v>42674</v>
      </c>
      <c r="F3084" s="326" t="s">
        <v>1591</v>
      </c>
      <c r="G3084" s="310" t="s">
        <v>1840</v>
      </c>
      <c r="H3084" s="113" t="s">
        <v>1841</v>
      </c>
      <c r="I3084" s="129">
        <v>30200</v>
      </c>
      <c r="J3084" s="129">
        <v>8400</v>
      </c>
      <c r="K3084" s="201">
        <f>ROUND(I3084*J3084,0)</f>
        <v>253680000</v>
      </c>
      <c r="L3084" s="114" t="s">
        <v>238</v>
      </c>
      <c r="M3084" s="114" t="s">
        <v>162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  <c r="AA3084" s="198" t="str">
        <f>IF(VLOOKUP(H3084,DS_131,1,0)=H3084,"","x")</f>
        <v/>
      </c>
    </row>
    <row r="3085" spans="1:27" ht="15.75" hidden="1" customHeight="1">
      <c r="A3085" s="304" t="str">
        <f>IF(B3085&lt;&gt;"",IF(AND(B3085&gt;=_TM1,B3085&lt;=_TM2,OR(TH!L3085="1111",TH!M3085="1111")),TH!D3085,""),"")</f>
        <v/>
      </c>
      <c r="B3085" s="11">
        <f t="shared" si="259"/>
        <v>10</v>
      </c>
      <c r="C3085" s="111">
        <f t="shared" si="260"/>
        <v>42674</v>
      </c>
      <c r="D3085" s="111" t="s">
        <v>1468</v>
      </c>
      <c r="E3085" s="111">
        <v>42674</v>
      </c>
      <c r="F3085" s="112" t="s">
        <v>1839</v>
      </c>
      <c r="G3085" s="310" t="s">
        <v>1840</v>
      </c>
      <c r="H3085" s="113" t="s">
        <v>1841</v>
      </c>
      <c r="I3085" s="129"/>
      <c r="J3085" s="129"/>
      <c r="K3085" s="201">
        <v>25368000</v>
      </c>
      <c r="L3085" s="114" t="s">
        <v>238</v>
      </c>
      <c r="M3085" s="114" t="s">
        <v>278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/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  <c r="AA3085" s="198"/>
    </row>
    <row r="3086" spans="1:27" ht="15.75" hidden="1" customHeight="1">
      <c r="A3086" s="304" t="str">
        <f>IF(B3086&lt;&gt;"",IF(AND(B3086&gt;=_TM1,B3086&lt;=_TM2,OR(TH!L3086="1111",TH!M3086="1111")),TH!D3086,""),"")</f>
        <v/>
      </c>
      <c r="B3086" s="11">
        <f t="shared" si="259"/>
        <v>11</v>
      </c>
      <c r="C3086" s="111">
        <f t="shared" si="260"/>
        <v>42675</v>
      </c>
      <c r="D3086" s="111" t="s">
        <v>704</v>
      </c>
      <c r="E3086" s="265">
        <v>42675</v>
      </c>
      <c r="F3086" s="110" t="s">
        <v>708</v>
      </c>
      <c r="G3086" s="310" t="s">
        <v>705</v>
      </c>
      <c r="H3086" s="113" t="s">
        <v>1757</v>
      </c>
      <c r="I3086" s="129"/>
      <c r="J3086" s="129"/>
      <c r="K3086" s="201">
        <v>12650000</v>
      </c>
      <c r="L3086" s="14" t="s">
        <v>24</v>
      </c>
      <c r="M3086" s="14" t="s">
        <v>238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/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/>
    </row>
    <row r="3087" spans="1:27" ht="15.75" hidden="1" customHeight="1">
      <c r="A3087" s="304" t="str">
        <f>IF(B3087&lt;&gt;"",IF(AND(B3087&gt;=_TM1,B3087&lt;=_TM2,OR(TH!L3087="1111",TH!M3087="1111")),TH!D3087,""),"")</f>
        <v/>
      </c>
      <c r="B3087" s="11">
        <f t="shared" si="259"/>
        <v>11</v>
      </c>
      <c r="C3087" s="111">
        <f t="shared" si="260"/>
        <v>42675</v>
      </c>
      <c r="D3087" s="111" t="s">
        <v>2129</v>
      </c>
      <c r="E3087" s="265">
        <v>42675</v>
      </c>
      <c r="F3087" s="110" t="s">
        <v>1219</v>
      </c>
      <c r="G3087" s="310" t="s">
        <v>705</v>
      </c>
      <c r="H3087" s="113" t="s">
        <v>706</v>
      </c>
      <c r="I3087" s="129"/>
      <c r="J3087" s="129"/>
      <c r="K3087" s="201">
        <v>12700000</v>
      </c>
      <c r="L3087" s="14" t="s">
        <v>45</v>
      </c>
      <c r="M3087" s="14" t="s">
        <v>24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/>
    </row>
    <row r="3088" spans="1:27" ht="15.75" hidden="1" customHeight="1">
      <c r="A3088" s="304" t="str">
        <f>IF(B3088&lt;&gt;"",IF(AND(B3088&gt;=_TM1,B3088&lt;=_TM2,OR(TH!L3088="1111",TH!M3088="1111")),TH!D3088,""),"")</f>
        <v/>
      </c>
      <c r="B3088" s="11">
        <f t="shared" si="259"/>
        <v>11</v>
      </c>
      <c r="C3088" s="111">
        <f t="shared" si="260"/>
        <v>42675</v>
      </c>
      <c r="D3088" s="12" t="s">
        <v>2124</v>
      </c>
      <c r="E3088" s="265">
        <v>42675</v>
      </c>
      <c r="F3088" s="110" t="s">
        <v>771</v>
      </c>
      <c r="G3088" s="313" t="s">
        <v>1826</v>
      </c>
      <c r="H3088" s="113" t="s">
        <v>294</v>
      </c>
      <c r="I3088" s="129"/>
      <c r="J3088" s="129"/>
      <c r="K3088" s="201">
        <v>909151</v>
      </c>
      <c r="L3088" s="14" t="s">
        <v>81</v>
      </c>
      <c r="M3088" s="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</row>
    <row r="3089" spans="1:27" ht="15.75" hidden="1" customHeight="1">
      <c r="A3089" s="304" t="str">
        <f>IF(B3089&lt;&gt;"",IF(AND(B3089&gt;=_TM1,B3089&lt;=_TM2,OR(TH!L3089="1111",TH!M3089="1111")),TH!D3089,""),"")</f>
        <v/>
      </c>
      <c r="B3089" s="11">
        <f t="shared" si="259"/>
        <v>11</v>
      </c>
      <c r="C3089" s="111">
        <f t="shared" si="260"/>
        <v>42675</v>
      </c>
      <c r="D3089" s="12" t="s">
        <v>2124</v>
      </c>
      <c r="E3089" s="265">
        <v>42675</v>
      </c>
      <c r="F3089" s="110" t="s">
        <v>772</v>
      </c>
      <c r="G3089" s="313" t="s">
        <v>1826</v>
      </c>
      <c r="H3089" s="113" t="s">
        <v>294</v>
      </c>
      <c r="I3089" s="129"/>
      <c r="J3089" s="129"/>
      <c r="K3089" s="201">
        <v>90915</v>
      </c>
      <c r="L3089" s="14" t="s">
        <v>9</v>
      </c>
      <c r="M3089" s="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</row>
    <row r="3090" spans="1:27" ht="15.75" hidden="1" customHeight="1">
      <c r="A3090" s="304" t="str">
        <f>IF(B3090&lt;&gt;"",IF(AND(B3090&gt;=_TM1,B3090&lt;=_TM2,OR(TH!L3090="1111",TH!M3090="1111")),TH!D3090,""),"")</f>
        <v/>
      </c>
      <c r="B3090" s="11">
        <f t="shared" si="259"/>
        <v>11</v>
      </c>
      <c r="C3090" s="111">
        <f t="shared" si="260"/>
        <v>42675</v>
      </c>
      <c r="D3090" s="12" t="s">
        <v>2125</v>
      </c>
      <c r="E3090" s="111">
        <v>42675</v>
      </c>
      <c r="F3090" s="112" t="s">
        <v>2005</v>
      </c>
      <c r="G3090" s="310" t="s">
        <v>2017</v>
      </c>
      <c r="H3090" s="113" t="s">
        <v>467</v>
      </c>
      <c r="I3090" s="129"/>
      <c r="J3090" s="129"/>
      <c r="K3090" s="201">
        <f>169755+53965+16073</f>
        <v>239793</v>
      </c>
      <c r="L3090" s="114" t="s">
        <v>81</v>
      </c>
      <c r="M3090" s="114" t="s">
        <v>45</v>
      </c>
      <c r="N3090" s="24" t="str">
        <f>IF(AND('331-CT'!$E$7=TH!H3090,OR(L3090="331",M3090="331")),"331",IF(AND(OR(L3090="131",M3090="131"),H3090='131-CT'!$E$7),"131",""))</f>
        <v/>
      </c>
      <c r="O3090" s="24" t="str">
        <f>IF(AND($B3090&gt;='111'!$N$11,$B3090&lt;='111'!$O$11,OR($L3090=$O$7,$M3090=$O$7)),"x","")</f>
        <v>x</v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  <c r="AA3090" s="198"/>
    </row>
    <row r="3091" spans="1:27" ht="15.75" hidden="1" customHeight="1">
      <c r="A3091" s="304" t="str">
        <f>IF(B3091&lt;&gt;"",IF(AND(B3091&gt;=_TM1,B3091&lt;=_TM2,OR(TH!L3091="1111",TH!M3091="1111")),TH!D3091,""),"")</f>
        <v/>
      </c>
      <c r="B3091" s="11">
        <f t="shared" si="259"/>
        <v>11</v>
      </c>
      <c r="C3091" s="111">
        <f t="shared" si="260"/>
        <v>42675</v>
      </c>
      <c r="D3091" s="12" t="s">
        <v>2125</v>
      </c>
      <c r="E3091" s="111">
        <v>42675</v>
      </c>
      <c r="F3091" s="112" t="s">
        <v>969</v>
      </c>
      <c r="G3091" s="310" t="s">
        <v>2017</v>
      </c>
      <c r="H3091" s="113" t="s">
        <v>467</v>
      </c>
      <c r="I3091" s="132"/>
      <c r="J3091" s="132"/>
      <c r="K3091" s="201">
        <f>16976+5397+1607</f>
        <v>23980</v>
      </c>
      <c r="L3091" s="14" t="s">
        <v>9</v>
      </c>
      <c r="M3091" s="114" t="s">
        <v>45</v>
      </c>
      <c r="N3091" s="24" t="str">
        <f>IF(AND('331-CT'!$E$7=TH!H3091,OR(L3091="331",M3091="331")),"331",IF(AND(OR(L3091="131",M3091="131"),H3091='131-CT'!$E$7),"131",""))</f>
        <v/>
      </c>
      <c r="O3091" s="24" t="str">
        <f>IF(AND($B3091&gt;='111'!$N$11,$B3091&lt;='111'!$O$11,OR($L3091=$O$7,$M3091=$O$7)),"x","")</f>
        <v>x</v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  <c r="AA3091" s="198"/>
    </row>
    <row r="3092" spans="1:27" ht="15.75" hidden="1" customHeight="1">
      <c r="A3092" s="304" t="str">
        <f>IF(B3092&lt;&gt;"",IF(AND(B3092&gt;=_TM1,B3092&lt;=_TM2,OR(TH!L3092="1111",TH!M3092="1111")),TH!D3092,""),"")</f>
        <v/>
      </c>
      <c r="B3092" s="11">
        <f t="shared" si="259"/>
        <v>11</v>
      </c>
      <c r="C3092" s="111">
        <f t="shared" si="260"/>
        <v>42676</v>
      </c>
      <c r="D3092" s="12" t="s">
        <v>255</v>
      </c>
      <c r="E3092" s="265">
        <v>42676</v>
      </c>
      <c r="F3092" s="110" t="s">
        <v>1828</v>
      </c>
      <c r="G3092" s="313" t="s">
        <v>1830</v>
      </c>
      <c r="H3092" s="113" t="s">
        <v>1827</v>
      </c>
      <c r="I3092" s="129"/>
      <c r="J3092" s="129"/>
      <c r="K3092" s="201">
        <v>4500000</v>
      </c>
      <c r="L3092" s="14" t="s">
        <v>81</v>
      </c>
      <c r="M3092" s="14" t="s">
        <v>8</v>
      </c>
      <c r="N3092" s="24" t="str">
        <f>IF(AND('331-CT'!$E$7=TH!H3092,OR(L3092="331",M3092="331")),"331",IF(AND(OR(L3092="131",M3092="131"),H3092='131-CT'!$E$7),"131",""))</f>
        <v>331</v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hidden="1" customHeight="1">
      <c r="A3093" s="304" t="str">
        <f>IF(B3093&lt;&gt;"",IF(AND(B3093&gt;=_TM1,B3093&lt;=_TM2,OR(TH!L3093="1111",TH!M3093="1111")),TH!D3093,""),"")</f>
        <v/>
      </c>
      <c r="B3093" s="11">
        <f t="shared" si="259"/>
        <v>11</v>
      </c>
      <c r="C3093" s="111">
        <f t="shared" si="260"/>
        <v>42676</v>
      </c>
      <c r="D3093" s="12" t="s">
        <v>255</v>
      </c>
      <c r="E3093" s="265">
        <v>42676</v>
      </c>
      <c r="F3093" s="110" t="s">
        <v>1829</v>
      </c>
      <c r="G3093" s="313" t="s">
        <v>1830</v>
      </c>
      <c r="H3093" s="113" t="s">
        <v>1827</v>
      </c>
      <c r="I3093" s="129"/>
      <c r="J3093" s="129"/>
      <c r="K3093" s="201">
        <v>450000</v>
      </c>
      <c r="L3093" s="14" t="s">
        <v>9</v>
      </c>
      <c r="M3093" s="14" t="s">
        <v>8</v>
      </c>
      <c r="N3093" s="24" t="str">
        <f>IF(AND('331-CT'!$E$7=TH!H3093,OR(L3093="331",M3093="331")),"331",IF(AND(OR(L3093="131",M3093="131"),H3093='131-CT'!$E$7),"131",""))</f>
        <v>331</v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>
        <v>4</v>
      </c>
    </row>
    <row r="3094" spans="1:27" ht="15.75" hidden="1" customHeight="1">
      <c r="A3094" s="304" t="str">
        <f>IF(B3094&lt;&gt;"",IF(AND(B3094&gt;=_TM1,B3094&lt;=_TM2,OR(TH!L3094="1111",TH!M3094="1111")),TH!D3094,""),"")</f>
        <v/>
      </c>
      <c r="B3094" s="11">
        <f t="shared" si="259"/>
        <v>11</v>
      </c>
      <c r="C3094" s="111">
        <f t="shared" si="260"/>
        <v>42679</v>
      </c>
      <c r="D3094" s="111" t="s">
        <v>711</v>
      </c>
      <c r="E3094" s="265">
        <v>42679</v>
      </c>
      <c r="F3094" s="110" t="s">
        <v>2094</v>
      </c>
      <c r="G3094" s="310" t="s">
        <v>2077</v>
      </c>
      <c r="H3094" s="113"/>
      <c r="I3094" s="129"/>
      <c r="J3094" s="129"/>
      <c r="K3094" s="201">
        <v>40000</v>
      </c>
      <c r="L3094" s="14" t="s">
        <v>81</v>
      </c>
      <c r="M3094" s="14" t="s">
        <v>24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/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</row>
    <row r="3095" spans="1:27" ht="15.75" hidden="1" customHeight="1">
      <c r="A3095" s="304" t="str">
        <f>IF(B3095&lt;&gt;"",IF(AND(B3095&gt;=_TM1,B3095&lt;=_TM2,OR(TH!L3095="1111",TH!M3095="1111")),TH!D3095,""),"")</f>
        <v/>
      </c>
      <c r="B3095" s="11">
        <f t="shared" si="259"/>
        <v>11</v>
      </c>
      <c r="C3095" s="111">
        <f t="shared" si="260"/>
        <v>42679</v>
      </c>
      <c r="D3095" s="111" t="s">
        <v>711</v>
      </c>
      <c r="E3095" s="265">
        <v>42679</v>
      </c>
      <c r="F3095" s="110" t="s">
        <v>2095</v>
      </c>
      <c r="G3095" s="310" t="s">
        <v>2077</v>
      </c>
      <c r="H3095" s="113"/>
      <c r="I3095" s="129"/>
      <c r="J3095" s="129"/>
      <c r="K3095" s="201">
        <v>4000</v>
      </c>
      <c r="L3095" s="398" t="s">
        <v>81</v>
      </c>
      <c r="M3095" s="14" t="s">
        <v>24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/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/>
    </row>
    <row r="3096" spans="1:27" ht="15.75" hidden="1" customHeight="1">
      <c r="A3096" s="304" t="str">
        <f>IF(B3096&lt;&gt;"",IF(AND(B3096&gt;=_TM1,B3096&lt;=_TM2,OR(TH!L3096="1111",TH!M3096="1111")),TH!D3096,""),"")</f>
        <v/>
      </c>
      <c r="B3096" s="11">
        <f t="shared" si="259"/>
        <v>11</v>
      </c>
      <c r="C3096" s="111">
        <f t="shared" si="260"/>
        <v>42680</v>
      </c>
      <c r="D3096" s="111" t="s">
        <v>2127</v>
      </c>
      <c r="E3096" s="111">
        <v>42680</v>
      </c>
      <c r="F3096" s="112" t="s">
        <v>2020</v>
      </c>
      <c r="G3096" s="310" t="s">
        <v>2023</v>
      </c>
      <c r="H3096" s="113" t="s">
        <v>464</v>
      </c>
      <c r="I3096" s="129"/>
      <c r="J3096" s="129"/>
      <c r="K3096" s="13">
        <f>344124+187579+335953</f>
        <v>867656</v>
      </c>
      <c r="L3096" s="114" t="s">
        <v>239</v>
      </c>
      <c r="M3096" s="202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>
        <v>4</v>
      </c>
      <c r="AA3096" s="198"/>
    </row>
    <row r="3097" spans="1:27" ht="15.75" hidden="1" customHeight="1">
      <c r="A3097" s="304" t="str">
        <f>IF(B3097&lt;&gt;"",IF(AND(B3097&gt;=_TM1,B3097&lt;=_TM2,OR(TH!L3097="1111",TH!M3097="1111")),TH!D3097,""),"")</f>
        <v/>
      </c>
      <c r="B3097" s="11">
        <f t="shared" si="259"/>
        <v>11</v>
      </c>
      <c r="C3097" s="111">
        <f t="shared" si="260"/>
        <v>42680</v>
      </c>
      <c r="D3097" s="111" t="s">
        <v>2127</v>
      </c>
      <c r="E3097" s="111">
        <v>42680</v>
      </c>
      <c r="F3097" s="112" t="s">
        <v>1580</v>
      </c>
      <c r="G3097" s="310" t="s">
        <v>2023</v>
      </c>
      <c r="H3097" s="113" t="s">
        <v>464</v>
      </c>
      <c r="I3097" s="129"/>
      <c r="J3097" s="129"/>
      <c r="K3097" s="13">
        <f>34412+18758+33595</f>
        <v>86765</v>
      </c>
      <c r="L3097" s="14" t="s">
        <v>9</v>
      </c>
      <c r="M3097" s="202" t="s">
        <v>45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>x</v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>
        <v>4</v>
      </c>
      <c r="AA3097" s="198"/>
    </row>
    <row r="3098" spans="1:27" ht="15.75" hidden="1" customHeight="1">
      <c r="A3098" s="304" t="str">
        <f>IF(B3098&lt;&gt;"",IF(AND(B3098&gt;=_TM1,B3098&lt;=_TM2,OR(TH!L3098="1111",TH!M3098="1111")),TH!D3098,""),"")</f>
        <v/>
      </c>
      <c r="B3098" s="11">
        <f t="shared" si="259"/>
        <v>11</v>
      </c>
      <c r="C3098" s="111">
        <f t="shared" si="260"/>
        <v>42681</v>
      </c>
      <c r="D3098" s="111" t="s">
        <v>2131</v>
      </c>
      <c r="E3098" s="265">
        <v>42681</v>
      </c>
      <c r="F3098" s="112" t="s">
        <v>707</v>
      </c>
      <c r="G3098" s="310" t="s">
        <v>705</v>
      </c>
      <c r="H3098" s="113" t="s">
        <v>706</v>
      </c>
      <c r="I3098" s="129"/>
      <c r="J3098" s="129"/>
      <c r="K3098" s="201">
        <v>1800000</v>
      </c>
      <c r="L3098" s="14" t="s">
        <v>24</v>
      </c>
      <c r="M3098" s="14" t="s">
        <v>45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>x</v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/>
    </row>
    <row r="3099" spans="1:27" ht="15.75" hidden="1" customHeight="1">
      <c r="A3099" s="304" t="str">
        <f>IF(B3099&lt;&gt;"",IF(AND(B3099&gt;=_TM1,B3099&lt;=_TM2,OR(TH!L3099="1111",TH!M3099="1111")),TH!D3099,""),"")</f>
        <v/>
      </c>
      <c r="B3099" s="11">
        <f t="shared" si="259"/>
        <v>11</v>
      </c>
      <c r="C3099" s="111">
        <f t="shared" si="260"/>
        <v>42681</v>
      </c>
      <c r="D3099" s="111" t="s">
        <v>711</v>
      </c>
      <c r="E3099" s="265">
        <v>42681</v>
      </c>
      <c r="F3099" s="110" t="s">
        <v>713</v>
      </c>
      <c r="G3099" s="310" t="s">
        <v>705</v>
      </c>
      <c r="H3099" s="113" t="s">
        <v>306</v>
      </c>
      <c r="I3099" s="129"/>
      <c r="J3099" s="129"/>
      <c r="K3099" s="201">
        <f>1753519-22000</f>
        <v>1731519</v>
      </c>
      <c r="L3099" s="14" t="s">
        <v>8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/>
    </row>
    <row r="3100" spans="1:27" ht="15.75" hidden="1" customHeight="1">
      <c r="A3100" s="304" t="str">
        <f>IF(B3100&lt;&gt;"",IF(AND(B3100&gt;=_TM1,B3100&lt;=_TM2,OR(TH!L3100="1111",TH!M3100="1111")),TH!D3100,""),"")</f>
        <v/>
      </c>
      <c r="B3100" s="11">
        <f t="shared" si="259"/>
        <v>11</v>
      </c>
      <c r="C3100" s="111">
        <f t="shared" si="260"/>
        <v>42681</v>
      </c>
      <c r="D3100" s="111" t="s">
        <v>711</v>
      </c>
      <c r="E3100" s="265">
        <v>42681</v>
      </c>
      <c r="F3100" s="110" t="s">
        <v>761</v>
      </c>
      <c r="G3100" s="310" t="s">
        <v>705</v>
      </c>
      <c r="H3100" s="113"/>
      <c r="I3100" s="129"/>
      <c r="J3100" s="129"/>
      <c r="K3100" s="201">
        <v>20000</v>
      </c>
      <c r="L3100" s="14" t="s">
        <v>81</v>
      </c>
      <c r="M3100" s="14" t="s">
        <v>24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</row>
    <row r="3101" spans="1:27" ht="15.75" hidden="1" customHeight="1">
      <c r="A3101" s="304" t="str">
        <f>IF(B3101&lt;&gt;"",IF(AND(B3101&gt;=_TM1,B3101&lt;=_TM2,OR(TH!L3101="1111",TH!M3101="1111")),TH!D3101,""),"")</f>
        <v/>
      </c>
      <c r="B3101" s="11">
        <f t="shared" ref="B3101:B3165" si="262">IF(C3101&lt;&gt;"",MONTH(C3101),"")</f>
        <v>11</v>
      </c>
      <c r="C3101" s="111">
        <f t="shared" ref="C3101:C3165" si="263">E3101</f>
        <v>42681</v>
      </c>
      <c r="D3101" s="111" t="s">
        <v>711</v>
      </c>
      <c r="E3101" s="265">
        <v>42681</v>
      </c>
      <c r="F3101" s="110" t="s">
        <v>967</v>
      </c>
      <c r="G3101" s="310" t="s">
        <v>705</v>
      </c>
      <c r="H3101" s="113"/>
      <c r="I3101" s="129"/>
      <c r="J3101" s="129"/>
      <c r="K3101" s="201">
        <v>2000</v>
      </c>
      <c r="L3101" s="14" t="s">
        <v>9</v>
      </c>
      <c r="M3101" s="14" t="s">
        <v>24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</row>
    <row r="3102" spans="1:27" ht="15.75" hidden="1" customHeight="1">
      <c r="A3102" s="304" t="str">
        <f>IF(B3102&lt;&gt;"",IF(AND(B3102&gt;=_TM1,B3102&lt;=_TM2,OR(TH!L3102="1111",TH!M3102="1111")),TH!D3102,""),"")</f>
        <v/>
      </c>
      <c r="B3102" s="11">
        <f t="shared" si="262"/>
        <v>11</v>
      </c>
      <c r="C3102" s="111">
        <f t="shared" si="263"/>
        <v>42681</v>
      </c>
      <c r="D3102" s="12" t="s">
        <v>1510</v>
      </c>
      <c r="E3102" s="265">
        <v>42681</v>
      </c>
      <c r="F3102" s="110" t="s">
        <v>1758</v>
      </c>
      <c r="G3102" s="313" t="s">
        <v>1879</v>
      </c>
      <c r="H3102" s="113" t="s">
        <v>316</v>
      </c>
      <c r="I3102" s="129">
        <v>2000</v>
      </c>
      <c r="J3102" s="129">
        <v>8075</v>
      </c>
      <c r="K3102" s="201">
        <f t="shared" ref="K3102:K3108" si="264">ROUND(I3102*J3102,0)</f>
        <v>16150000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hidden="1" customHeight="1">
      <c r="A3103" s="304" t="str">
        <f>IF(B3103&lt;&gt;"",IF(AND(B3103&gt;=_TM1,B3103&lt;=_TM2,OR(TH!L3103="1111",TH!M3103="1111")),TH!D3103,""),"")</f>
        <v/>
      </c>
      <c r="B3103" s="11">
        <f t="shared" si="262"/>
        <v>11</v>
      </c>
      <c r="C3103" s="111">
        <f t="shared" si="263"/>
        <v>42681</v>
      </c>
      <c r="D3103" s="12" t="s">
        <v>1510</v>
      </c>
      <c r="E3103" s="265">
        <v>42681</v>
      </c>
      <c r="F3103" s="110" t="s">
        <v>1554</v>
      </c>
      <c r="G3103" s="313" t="s">
        <v>1879</v>
      </c>
      <c r="H3103" s="113" t="s">
        <v>316</v>
      </c>
      <c r="I3103" s="129">
        <v>2300</v>
      </c>
      <c r="J3103" s="129">
        <v>7125</v>
      </c>
      <c r="K3103" s="201">
        <f t="shared" si="264"/>
        <v>16387500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hidden="1" customHeight="1">
      <c r="A3104" s="304" t="str">
        <f>IF(B3104&lt;&gt;"",IF(AND(B3104&gt;=_TM1,B3104&lt;=_TM2,OR(TH!L3104="1111",TH!M3104="1111")),TH!D3104,""),"")</f>
        <v/>
      </c>
      <c r="B3104" s="11">
        <f t="shared" si="262"/>
        <v>11</v>
      </c>
      <c r="C3104" s="111">
        <f t="shared" si="263"/>
        <v>42681</v>
      </c>
      <c r="D3104" s="12" t="s">
        <v>1510</v>
      </c>
      <c r="E3104" s="265">
        <v>42681</v>
      </c>
      <c r="F3104" s="110" t="s">
        <v>568</v>
      </c>
      <c r="G3104" s="313" t="s">
        <v>1879</v>
      </c>
      <c r="H3104" s="113" t="s">
        <v>316</v>
      </c>
      <c r="I3104" s="129">
        <v>988</v>
      </c>
      <c r="J3104" s="129">
        <v>12959.583333333332</v>
      </c>
      <c r="K3104" s="201">
        <f t="shared" si="264"/>
        <v>12804068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hidden="1" customHeight="1">
      <c r="A3105" s="304" t="str">
        <f>IF(B3105&lt;&gt;"",IF(AND(B3105&gt;=_TM1,B3105&lt;=_TM2,OR(TH!L3105="1111",TH!M3105="1111")),TH!D3105,""),"")</f>
        <v/>
      </c>
      <c r="B3105" s="11">
        <f t="shared" si="262"/>
        <v>11</v>
      </c>
      <c r="C3105" s="111">
        <f t="shared" si="263"/>
        <v>42681</v>
      </c>
      <c r="D3105" s="12" t="s">
        <v>1510</v>
      </c>
      <c r="E3105" s="265">
        <v>42681</v>
      </c>
      <c r="F3105" s="112" t="s">
        <v>789</v>
      </c>
      <c r="G3105" s="313" t="s">
        <v>1879</v>
      </c>
      <c r="H3105" s="113" t="s">
        <v>316</v>
      </c>
      <c r="I3105" s="129">
        <v>450</v>
      </c>
      <c r="J3105" s="129">
        <v>9200.75</v>
      </c>
      <c r="K3105" s="201">
        <f t="shared" si="264"/>
        <v>4140338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/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hidden="1" customHeight="1">
      <c r="A3106" s="304" t="str">
        <f>IF(B3106&lt;&gt;"",IF(AND(B3106&gt;=_TM1,B3106&lt;=_TM2,OR(TH!L3106="1111",TH!M3106="1111")),TH!D3106,""),"")</f>
        <v/>
      </c>
      <c r="B3106" s="11">
        <f t="shared" si="262"/>
        <v>11</v>
      </c>
      <c r="C3106" s="111">
        <f t="shared" si="263"/>
        <v>42681</v>
      </c>
      <c r="D3106" s="12" t="s">
        <v>1510</v>
      </c>
      <c r="E3106" s="265">
        <v>42681</v>
      </c>
      <c r="F3106" s="110" t="s">
        <v>817</v>
      </c>
      <c r="G3106" s="313" t="s">
        <v>1879</v>
      </c>
      <c r="H3106" s="113" t="s">
        <v>316</v>
      </c>
      <c r="I3106" s="129">
        <v>690</v>
      </c>
      <c r="J3106" s="129">
        <v>11807.55</v>
      </c>
      <c r="K3106" s="201">
        <f t="shared" si="264"/>
        <v>8147210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hidden="1" customHeight="1">
      <c r="A3107" s="304" t="str">
        <f>IF(B3107&lt;&gt;"",IF(AND(B3107&gt;=_TM1,B3107&lt;=_TM2,OR(TH!L3107="1111",TH!M3107="1111")),TH!D3107,""),"")</f>
        <v/>
      </c>
      <c r="B3107" s="11">
        <f t="shared" si="262"/>
        <v>11</v>
      </c>
      <c r="C3107" s="111">
        <f t="shared" si="263"/>
        <v>42681</v>
      </c>
      <c r="D3107" s="12" t="s">
        <v>1510</v>
      </c>
      <c r="E3107" s="265">
        <v>42681</v>
      </c>
      <c r="F3107" s="110" t="s">
        <v>322</v>
      </c>
      <c r="G3107" s="313" t="s">
        <v>1879</v>
      </c>
      <c r="H3107" s="113" t="s">
        <v>316</v>
      </c>
      <c r="I3107" s="129">
        <v>393</v>
      </c>
      <c r="J3107" s="129">
        <v>10450</v>
      </c>
      <c r="K3107" s="201">
        <f t="shared" si="264"/>
        <v>4106850</v>
      </c>
      <c r="L3107" s="202" t="s">
        <v>726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>x</v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 t="str">
        <f>IF(VLOOKUP(F3107,NXT!$B$12:$B$973,1,0)=F3107,"","x")</f>
        <v/>
      </c>
    </row>
    <row r="3108" spans="1:27" ht="15.75" hidden="1" customHeight="1">
      <c r="A3108" s="304" t="str">
        <f>IF(B3108&lt;&gt;"",IF(AND(B3108&gt;=_TM1,B3108&lt;=_TM2,OR(TH!L3108="1111",TH!M3108="1111")),TH!D3108,""),"")</f>
        <v/>
      </c>
      <c r="B3108" s="11">
        <f t="shared" si="262"/>
        <v>11</v>
      </c>
      <c r="C3108" s="111">
        <f t="shared" si="263"/>
        <v>42681</v>
      </c>
      <c r="D3108" s="12" t="s">
        <v>1510</v>
      </c>
      <c r="E3108" s="265">
        <v>42681</v>
      </c>
      <c r="F3108" s="140" t="s">
        <v>1591</v>
      </c>
      <c r="G3108" s="313" t="s">
        <v>1879</v>
      </c>
      <c r="H3108" s="113" t="s">
        <v>316</v>
      </c>
      <c r="I3108" s="129">
        <v>13010</v>
      </c>
      <c r="J3108" s="129">
        <v>8075</v>
      </c>
      <c r="K3108" s="201">
        <f t="shared" si="264"/>
        <v>105055750</v>
      </c>
      <c r="L3108" s="202" t="s">
        <v>726</v>
      </c>
      <c r="M3108" s="202" t="s">
        <v>8</v>
      </c>
      <c r="N3108" s="24" t="str">
        <f>IF(AND('331-CT'!$E$7=TH!H3108,OR(L3108="331",M3108="331")),"331",IF(AND(OR(L3108="131",M3108="131"),H3108='131-CT'!$E$7),"131",""))</f>
        <v/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>
        <v>4</v>
      </c>
      <c r="AA3108" s="198" t="str">
        <f>IF(VLOOKUP(F3108,NXT!$B$12:$B$973,1,0)=F3108,"","x")</f>
        <v/>
      </c>
    </row>
    <row r="3109" spans="1:27" ht="15.75" hidden="1" customHeight="1">
      <c r="A3109" s="304" t="str">
        <f>IF(B3109&lt;&gt;"",IF(AND(B3109&gt;=_TM1,B3109&lt;=_TM2,OR(TH!L3109="1111",TH!M3109="1111")),TH!D3109,""),"")</f>
        <v/>
      </c>
      <c r="B3109" s="11">
        <f t="shared" si="262"/>
        <v>11</v>
      </c>
      <c r="C3109" s="111">
        <f t="shared" si="263"/>
        <v>42681</v>
      </c>
      <c r="D3109" s="12" t="s">
        <v>1510</v>
      </c>
      <c r="E3109" s="265">
        <v>42681</v>
      </c>
      <c r="F3109" s="110" t="s">
        <v>304</v>
      </c>
      <c r="G3109" s="313" t="s">
        <v>1879</v>
      </c>
      <c r="H3109" s="113" t="s">
        <v>316</v>
      </c>
      <c r="I3109" s="129"/>
      <c r="J3109" s="129"/>
      <c r="K3109" s="201">
        <v>16679171</v>
      </c>
      <c r="L3109" s="14" t="s">
        <v>9</v>
      </c>
      <c r="M3109" s="202" t="s">
        <v>8</v>
      </c>
      <c r="N3109" s="24" t="str">
        <f>IF(AND('331-CT'!$E$7=TH!H3109,OR(L3109="331",M3109="331")),"331",IF(AND(OR(L3109="131",M3109="131"),H3109='131-CT'!$E$7),"131",""))</f>
        <v/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>
        <v>4</v>
      </c>
      <c r="AA3109" s="198"/>
    </row>
    <row r="3110" spans="1:27" ht="15.75" hidden="1" customHeight="1">
      <c r="A3110" s="304" t="str">
        <f>IF(B3110&lt;&gt;"",IF(AND(B3110&gt;=_TM1,B3110&lt;=_TM2,OR(TH!L3110="1111",TH!M3110="1111")),TH!D3110,""),"")</f>
        <v/>
      </c>
      <c r="B3110" s="11">
        <f t="shared" si="262"/>
        <v>11</v>
      </c>
      <c r="C3110" s="111">
        <f t="shared" si="263"/>
        <v>42681</v>
      </c>
      <c r="D3110" s="111" t="s">
        <v>1469</v>
      </c>
      <c r="E3110" s="111">
        <v>42681</v>
      </c>
      <c r="F3110" s="112" t="s">
        <v>1758</v>
      </c>
      <c r="G3110" s="310" t="s">
        <v>1843</v>
      </c>
      <c r="H3110" s="113" t="s">
        <v>1319</v>
      </c>
      <c r="I3110" s="129">
        <v>2000</v>
      </c>
      <c r="J3110" s="129">
        <v>8500</v>
      </c>
      <c r="K3110" s="201">
        <f>ROUND(I3110*J3110,0)</f>
        <v>17000000</v>
      </c>
      <c r="L3110" s="114" t="s">
        <v>238</v>
      </c>
      <c r="M3110" s="114" t="s">
        <v>162</v>
      </c>
      <c r="N3110" s="24" t="str">
        <f>IF(AND('331-CT'!$E$7=TH!H3110,OR(L3110="331",M3110="331")),"331",IF(AND(OR(L3110="131",M3110="131"),H3110='131-CT'!$E$7),"131",""))</f>
        <v>131</v>
      </c>
      <c r="O3110" s="24" t="str">
        <f>IF(AND($B3110&gt;='111'!$N$11,$B3110&lt;='111'!$O$11,OR($L3110=$O$7,$M3110=$O$7)),"x","")</f>
        <v/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  <c r="AA3110" s="198" t="str">
        <f>IF(VLOOKUP(H3110,DS_131,1,0)=H3110,"","x")</f>
        <v/>
      </c>
    </row>
    <row r="3111" spans="1:27" ht="15.75" hidden="1" customHeight="1">
      <c r="A3111" s="304" t="str">
        <f>IF(B3111&lt;&gt;"",IF(AND(B3111&gt;=_TM1,B3111&lt;=_TM2,OR(TH!L3111="1111",TH!M3111="1111")),TH!D3111,""),"")</f>
        <v/>
      </c>
      <c r="B3111" s="11">
        <f t="shared" si="262"/>
        <v>11</v>
      </c>
      <c r="C3111" s="111">
        <f t="shared" si="263"/>
        <v>42681</v>
      </c>
      <c r="D3111" s="111" t="s">
        <v>1469</v>
      </c>
      <c r="E3111" s="111">
        <v>42681</v>
      </c>
      <c r="F3111" s="112" t="s">
        <v>1844</v>
      </c>
      <c r="G3111" s="310" t="s">
        <v>1843</v>
      </c>
      <c r="H3111" s="113" t="s">
        <v>1319</v>
      </c>
      <c r="I3111" s="129"/>
      <c r="J3111" s="129"/>
      <c r="K3111" s="201">
        <v>1700000</v>
      </c>
      <c r="L3111" s="114" t="s">
        <v>238</v>
      </c>
      <c r="M3111" s="114" t="s">
        <v>278</v>
      </c>
      <c r="N3111" s="24" t="str">
        <f>IF(AND('331-CT'!$E$7=TH!H3111,OR(L3111="331",M3111="331")),"331",IF(AND(OR(L3111="131",M3111="131"),H3111='131-CT'!$E$7),"131",""))</f>
        <v>131</v>
      </c>
      <c r="O3111" s="24" t="str">
        <f>IF(AND($B3111&gt;='111'!$N$11,$B3111&lt;='111'!$O$11,OR($L3111=$O$7,$M3111=$O$7)),"x","")</f>
        <v/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  <c r="AA3111" s="198" t="str">
        <f>IF(VLOOKUP(H3111,DS_131,1,0)=H3111,"","x")</f>
        <v/>
      </c>
    </row>
    <row r="3112" spans="1:27" ht="15.75" hidden="1" customHeight="1">
      <c r="A3112" s="304" t="str">
        <f>IF(B3112&lt;&gt;"",IF(AND(B3112&gt;=_TM1,B3112&lt;=_TM2,OR(TH!L3112="1111",TH!M3112="1111")),TH!D3112,""),"")</f>
        <v/>
      </c>
      <c r="B3112" s="11">
        <f t="shared" si="262"/>
        <v>11</v>
      </c>
      <c r="C3112" s="111">
        <f t="shared" si="263"/>
        <v>42682</v>
      </c>
      <c r="D3112" s="111" t="s">
        <v>2133</v>
      </c>
      <c r="E3112" s="265">
        <v>42682</v>
      </c>
      <c r="F3112" s="112" t="s">
        <v>707</v>
      </c>
      <c r="G3112" s="310" t="s">
        <v>705</v>
      </c>
      <c r="H3112" s="113" t="s">
        <v>706</v>
      </c>
      <c r="I3112" s="129"/>
      <c r="J3112" s="129"/>
      <c r="K3112" s="201">
        <v>5900000</v>
      </c>
      <c r="L3112" s="14" t="s">
        <v>24</v>
      </c>
      <c r="M3112" s="14" t="s">
        <v>45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>x</v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hidden="1" customHeight="1">
      <c r="A3113" s="304" t="str">
        <f>IF(B3113&lt;&gt;"",IF(AND(B3113&gt;=_TM1,B3113&lt;=_TM2,OR(TH!L3113="1111",TH!M3113="1111")),TH!D3113,""),"")</f>
        <v/>
      </c>
      <c r="B3113" s="11">
        <f t="shared" si="262"/>
        <v>11</v>
      </c>
      <c r="C3113" s="111">
        <f t="shared" si="263"/>
        <v>42682</v>
      </c>
      <c r="D3113" s="111" t="s">
        <v>2133</v>
      </c>
      <c r="E3113" s="265">
        <v>42682</v>
      </c>
      <c r="F3113" s="112" t="s">
        <v>707</v>
      </c>
      <c r="G3113" s="310" t="s">
        <v>705</v>
      </c>
      <c r="H3113" s="113" t="s">
        <v>706</v>
      </c>
      <c r="I3113" s="129"/>
      <c r="J3113" s="129"/>
      <c r="K3113" s="201">
        <v>1030000</v>
      </c>
      <c r="L3113" s="14" t="s">
        <v>24</v>
      </c>
      <c r="M3113" s="14" t="s">
        <v>45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>x</v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hidden="1" customHeight="1">
      <c r="A3114" s="304" t="str">
        <f>IF(B3114&lt;&gt;"",IF(AND(B3114&gt;=_TM1,B3114&lt;=_TM2,OR(TH!L3114="1111",TH!M3114="1111")),TH!D3114,""),"")</f>
        <v/>
      </c>
      <c r="B3114" s="11">
        <f t="shared" si="262"/>
        <v>11</v>
      </c>
      <c r="C3114" s="111">
        <f t="shared" si="263"/>
        <v>42682</v>
      </c>
      <c r="D3114" s="111" t="s">
        <v>711</v>
      </c>
      <c r="E3114" s="265">
        <v>42682</v>
      </c>
      <c r="F3114" s="110" t="s">
        <v>713</v>
      </c>
      <c r="G3114" s="310" t="s">
        <v>705</v>
      </c>
      <c r="H3114" s="113" t="s">
        <v>306</v>
      </c>
      <c r="I3114" s="129"/>
      <c r="J3114" s="129"/>
      <c r="K3114" s="201">
        <f>5890478-22000</f>
        <v>5868478</v>
      </c>
      <c r="L3114" s="14" t="s">
        <v>8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/>
    </row>
    <row r="3115" spans="1:27" ht="15.75" hidden="1" customHeight="1">
      <c r="A3115" s="304" t="str">
        <f>IF(B3115&lt;&gt;"",IF(AND(B3115&gt;=_TM1,B3115&lt;=_TM2,OR(TH!L3115="1111",TH!M3115="1111")),TH!D3115,""),"")</f>
        <v/>
      </c>
      <c r="B3115" s="11">
        <f t="shared" si="262"/>
        <v>11</v>
      </c>
      <c r="C3115" s="111">
        <f t="shared" si="263"/>
        <v>42682</v>
      </c>
      <c r="D3115" s="111" t="s">
        <v>711</v>
      </c>
      <c r="E3115" s="265">
        <v>42682</v>
      </c>
      <c r="F3115" s="110" t="s">
        <v>713</v>
      </c>
      <c r="G3115" s="310" t="s">
        <v>705</v>
      </c>
      <c r="H3115" s="113" t="s">
        <v>306</v>
      </c>
      <c r="I3115" s="129"/>
      <c r="J3115" s="129"/>
      <c r="K3115" s="201">
        <f>1036825-22000</f>
        <v>1014825</v>
      </c>
      <c r="L3115" s="114" t="s">
        <v>8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/>
    </row>
    <row r="3116" spans="1:27" ht="15.75" hidden="1" customHeight="1">
      <c r="A3116" s="304" t="str">
        <f>IF(B3116&lt;&gt;"",IF(AND(B3116&gt;=_TM1,B3116&lt;=_TM2,OR(TH!L3116="1111",TH!M3116="1111")),TH!D3116,""),"")</f>
        <v/>
      </c>
      <c r="B3116" s="11">
        <f t="shared" si="262"/>
        <v>11</v>
      </c>
      <c r="C3116" s="111">
        <f t="shared" si="263"/>
        <v>42682</v>
      </c>
      <c r="D3116" s="111" t="s">
        <v>711</v>
      </c>
      <c r="E3116" s="265">
        <v>42682</v>
      </c>
      <c r="F3116" s="110" t="s">
        <v>761</v>
      </c>
      <c r="G3116" s="310" t="s">
        <v>705</v>
      </c>
      <c r="H3116" s="113"/>
      <c r="I3116" s="129"/>
      <c r="J3116" s="129"/>
      <c r="K3116" s="201">
        <v>40000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hidden="1" customHeight="1">
      <c r="A3117" s="304" t="str">
        <f>IF(B3117&lt;&gt;"",IF(AND(B3117&gt;=_TM1,B3117&lt;=_TM2,OR(TH!L3117="1111",TH!M3117="1111")),TH!D3117,""),"")</f>
        <v/>
      </c>
      <c r="B3117" s="11">
        <f t="shared" si="262"/>
        <v>11</v>
      </c>
      <c r="C3117" s="111">
        <f t="shared" si="263"/>
        <v>42682</v>
      </c>
      <c r="D3117" s="111" t="s">
        <v>711</v>
      </c>
      <c r="E3117" s="265">
        <v>42682</v>
      </c>
      <c r="F3117" s="110" t="s">
        <v>967</v>
      </c>
      <c r="G3117" s="310" t="s">
        <v>705</v>
      </c>
      <c r="H3117" s="113"/>
      <c r="I3117" s="129"/>
      <c r="J3117" s="129"/>
      <c r="K3117" s="201">
        <v>4000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hidden="1" customHeight="1">
      <c r="A3118" s="304" t="str">
        <f>IF(B3118&lt;&gt;"",IF(AND(B3118&gt;=_TM1,B3118&lt;=_TM2,OR(TH!L3118="1111",TH!M3118="1111")),TH!D3118,""),"")</f>
        <v/>
      </c>
      <c r="B3118" s="11">
        <f t="shared" si="262"/>
        <v>11</v>
      </c>
      <c r="C3118" s="111">
        <f t="shared" si="263"/>
        <v>42682</v>
      </c>
      <c r="D3118" s="111" t="s">
        <v>711</v>
      </c>
      <c r="E3118" s="265">
        <v>42682</v>
      </c>
      <c r="F3118" s="110" t="s">
        <v>1720</v>
      </c>
      <c r="G3118" s="310" t="s">
        <v>705</v>
      </c>
      <c r="H3118" s="113"/>
      <c r="I3118" s="129"/>
      <c r="J3118" s="129"/>
      <c r="K3118" s="201">
        <v>20000</v>
      </c>
      <c r="L3118" s="14" t="s">
        <v>81</v>
      </c>
      <c r="M3118" s="14" t="s">
        <v>24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>
        <v>4</v>
      </c>
    </row>
    <row r="3119" spans="1:27" ht="15.75" hidden="1" customHeight="1">
      <c r="A3119" s="304" t="str">
        <f>IF(B3119&lt;&gt;"",IF(AND(B3119&gt;=_TM1,B3119&lt;=_TM2,OR(TH!L3119="1111",TH!M3119="1111")),TH!D3119,""),"")</f>
        <v/>
      </c>
      <c r="B3119" s="11">
        <f t="shared" si="262"/>
        <v>11</v>
      </c>
      <c r="C3119" s="111">
        <f t="shared" si="263"/>
        <v>42682</v>
      </c>
      <c r="D3119" s="111" t="s">
        <v>711</v>
      </c>
      <c r="E3119" s="265">
        <v>42682</v>
      </c>
      <c r="F3119" s="110" t="s">
        <v>1721</v>
      </c>
      <c r="G3119" s="310" t="s">
        <v>705</v>
      </c>
      <c r="H3119" s="113"/>
      <c r="I3119" s="129"/>
      <c r="J3119" s="129"/>
      <c r="K3119" s="201">
        <v>2000</v>
      </c>
      <c r="L3119" s="14" t="s">
        <v>9</v>
      </c>
      <c r="M3119" s="14" t="s">
        <v>24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>
        <v>4</v>
      </c>
    </row>
    <row r="3120" spans="1:27" ht="15.75" hidden="1" customHeight="1">
      <c r="A3120" s="304" t="str">
        <f>IF(B3120&lt;&gt;"",IF(AND(B3120&gt;=_TM1,B3120&lt;=_TM2,OR(TH!L3120="1111",TH!M3120="1111")),TH!D3120,""),"")</f>
        <v/>
      </c>
      <c r="B3120" s="11">
        <f t="shared" si="262"/>
        <v>11</v>
      </c>
      <c r="C3120" s="111">
        <f t="shared" si="263"/>
        <v>42682</v>
      </c>
      <c r="D3120" s="111" t="s">
        <v>1470</v>
      </c>
      <c r="E3120" s="111">
        <v>42682</v>
      </c>
      <c r="F3120" s="140" t="s">
        <v>322</v>
      </c>
      <c r="G3120" s="310" t="s">
        <v>1845</v>
      </c>
      <c r="H3120" s="113" t="s">
        <v>1751</v>
      </c>
      <c r="I3120" s="129">
        <v>393</v>
      </c>
      <c r="J3120" s="129">
        <v>11000</v>
      </c>
      <c r="K3120" s="201">
        <f>ROUND(I3120*J3120,0)</f>
        <v>4323000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hidden="1" customHeight="1">
      <c r="A3121" s="304" t="str">
        <f>IF(B3121&lt;&gt;"",IF(AND(B3121&gt;=_TM1,B3121&lt;=_TM2,OR(TH!L3121="1111",TH!M3121="1111")),TH!D3121,""),"")</f>
        <v/>
      </c>
      <c r="B3121" s="11">
        <f t="shared" si="262"/>
        <v>11</v>
      </c>
      <c r="C3121" s="111">
        <f t="shared" si="263"/>
        <v>42682</v>
      </c>
      <c r="D3121" s="111" t="s">
        <v>1470</v>
      </c>
      <c r="E3121" s="111">
        <v>42682</v>
      </c>
      <c r="F3121" s="140" t="s">
        <v>1566</v>
      </c>
      <c r="G3121" s="310" t="s">
        <v>1845</v>
      </c>
      <c r="H3121" s="113" t="s">
        <v>1751</v>
      </c>
      <c r="I3121" s="129"/>
      <c r="J3121" s="129"/>
      <c r="K3121" s="201">
        <v>432300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hidden="1" customHeight="1">
      <c r="A3122" s="304" t="str">
        <f>IF(B3122&lt;&gt;"",IF(AND(B3122&gt;=_TM1,B3122&lt;=_TM2,OR(TH!L3122="1111",TH!M3122="1111")),TH!D3122,""),"")</f>
        <v/>
      </c>
      <c r="B3122" s="11">
        <f t="shared" si="262"/>
        <v>11</v>
      </c>
      <c r="C3122" s="111">
        <f t="shared" si="263"/>
        <v>42682</v>
      </c>
      <c r="D3122" s="111" t="s">
        <v>1471</v>
      </c>
      <c r="E3122" s="111">
        <v>42682</v>
      </c>
      <c r="F3122" s="326" t="s">
        <v>1591</v>
      </c>
      <c r="G3122" s="310" t="s">
        <v>1846</v>
      </c>
      <c r="H3122" s="113" t="s">
        <v>946</v>
      </c>
      <c r="I3122" s="129">
        <v>8300</v>
      </c>
      <c r="J3122" s="129">
        <v>8500</v>
      </c>
      <c r="K3122" s="201">
        <f>ROUND(I3122*J3122,0)</f>
        <v>70550000</v>
      </c>
      <c r="L3122" s="114" t="s">
        <v>238</v>
      </c>
      <c r="M3122" s="114" t="s">
        <v>162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/>
      <c r="AA3122" s="198" t="str">
        <f>IF(VLOOKUP(H3122,DS_131,1,0)=H3122,"","x")</f>
        <v/>
      </c>
    </row>
    <row r="3123" spans="1:27" ht="15.75" hidden="1" customHeight="1">
      <c r="A3123" s="304" t="str">
        <f>IF(B3123&lt;&gt;"",IF(AND(B3123&gt;=_TM1,B3123&lt;=_TM2,OR(TH!L3123="1111",TH!M3123="1111")),TH!D3123,""),"")</f>
        <v/>
      </c>
      <c r="B3123" s="11">
        <f t="shared" si="262"/>
        <v>11</v>
      </c>
      <c r="C3123" s="111">
        <f t="shared" si="263"/>
        <v>42682</v>
      </c>
      <c r="D3123" s="111" t="s">
        <v>1471</v>
      </c>
      <c r="E3123" s="111">
        <v>42682</v>
      </c>
      <c r="F3123" s="112" t="s">
        <v>1839</v>
      </c>
      <c r="G3123" s="310" t="s">
        <v>1846</v>
      </c>
      <c r="H3123" s="113" t="s">
        <v>946</v>
      </c>
      <c r="I3123" s="129"/>
      <c r="J3123" s="129"/>
      <c r="K3123" s="201">
        <v>7055000</v>
      </c>
      <c r="L3123" s="114" t="s">
        <v>238</v>
      </c>
      <c r="M3123" s="114" t="s">
        <v>278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/>
      <c r="AA3123" s="198" t="str">
        <f>IF(VLOOKUP(H3123,DS_131,1,0)=H3123,"","x")</f>
        <v/>
      </c>
    </row>
    <row r="3124" spans="1:27" ht="15.75" hidden="1" customHeight="1">
      <c r="A3124" s="304" t="str">
        <f>IF(B3124&lt;&gt;"",IF(AND(B3124&gt;=_TM1,B3124&lt;=_TM2,OR(TH!L3124="1111",TH!M3124="1111")),TH!D3124,""),"")</f>
        <v/>
      </c>
      <c r="B3124" s="11">
        <f t="shared" si="262"/>
        <v>11</v>
      </c>
      <c r="C3124" s="111">
        <f t="shared" si="263"/>
        <v>42683</v>
      </c>
      <c r="D3124" s="12" t="s">
        <v>1511</v>
      </c>
      <c r="E3124" s="265">
        <v>42683</v>
      </c>
      <c r="F3124" s="110" t="s">
        <v>1264</v>
      </c>
      <c r="G3124" s="313" t="s">
        <v>1808</v>
      </c>
      <c r="H3124" s="113" t="s">
        <v>306</v>
      </c>
      <c r="I3124" s="129">
        <v>245</v>
      </c>
      <c r="J3124" s="129">
        <v>11956</v>
      </c>
      <c r="K3124" s="201">
        <f t="shared" ref="K3124:K3126" si="265">ROUND(I3124*J3124,0)</f>
        <v>2929220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hidden="1" customHeight="1">
      <c r="A3125" s="304" t="str">
        <f>IF(B3125&lt;&gt;"",IF(AND(B3125&gt;=_TM1,B3125&lt;=_TM2,OR(TH!L3125="1111",TH!M3125="1111")),TH!D3125,""),"")</f>
        <v/>
      </c>
      <c r="B3125" s="11">
        <f t="shared" si="262"/>
        <v>11</v>
      </c>
      <c r="C3125" s="111">
        <f t="shared" si="263"/>
        <v>42683</v>
      </c>
      <c r="D3125" s="12" t="s">
        <v>1511</v>
      </c>
      <c r="E3125" s="265">
        <v>42683</v>
      </c>
      <c r="F3125" s="110" t="s">
        <v>1809</v>
      </c>
      <c r="G3125" s="313" t="s">
        <v>1808</v>
      </c>
      <c r="H3125" s="113" t="s">
        <v>306</v>
      </c>
      <c r="I3125" s="129">
        <v>114</v>
      </c>
      <c r="J3125" s="129">
        <v>25594</v>
      </c>
      <c r="K3125" s="201">
        <f t="shared" si="265"/>
        <v>2917716</v>
      </c>
      <c r="L3125" s="202" t="s">
        <v>726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 t="str">
        <f>IF(VLOOKUP(F3125,NXT!$B$12:$B$973,1,0)=F3125,"","x")</f>
        <v/>
      </c>
    </row>
    <row r="3126" spans="1:27" ht="15.75" hidden="1" customHeight="1">
      <c r="A3126" s="304" t="str">
        <f>IF(B3126&lt;&gt;"",IF(AND(B3126&gt;=_TM1,B3126&lt;=_TM2,OR(TH!L3126="1111",TH!M3126="1111")),TH!D3126,""),"")</f>
        <v/>
      </c>
      <c r="B3126" s="11">
        <f t="shared" si="262"/>
        <v>11</v>
      </c>
      <c r="C3126" s="111">
        <f t="shared" si="263"/>
        <v>42683</v>
      </c>
      <c r="D3126" s="12" t="s">
        <v>1511</v>
      </c>
      <c r="E3126" s="265">
        <v>42683</v>
      </c>
      <c r="F3126" s="110" t="s">
        <v>1810</v>
      </c>
      <c r="G3126" s="313" t="s">
        <v>1808</v>
      </c>
      <c r="H3126" s="113" t="s">
        <v>306</v>
      </c>
      <c r="I3126" s="129">
        <v>147</v>
      </c>
      <c r="J3126" s="129">
        <v>16512</v>
      </c>
      <c r="K3126" s="201">
        <f t="shared" si="265"/>
        <v>2427264</v>
      </c>
      <c r="L3126" s="202" t="s">
        <v>726</v>
      </c>
      <c r="M3126" s="202" t="s">
        <v>8</v>
      </c>
      <c r="N3126" s="24" t="str">
        <f>IF(AND('331-CT'!$E$7=TH!H3126,OR(L3126="331",M3126="331")),"331",IF(AND(OR(L3126="131",M3126="131"),H3126='131-CT'!$E$7),"131",""))</f>
        <v/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>
        <v>4</v>
      </c>
      <c r="AA3126" s="198" t="str">
        <f>IF(VLOOKUP(F3126,NXT!$B$12:$B$973,1,0)=F3126,"","x")</f>
        <v/>
      </c>
    </row>
    <row r="3127" spans="1:27" ht="15.75" hidden="1" customHeight="1">
      <c r="A3127" s="304" t="str">
        <f>IF(B3127&lt;&gt;"",IF(AND(B3127&gt;=_TM1,B3127&lt;=_TM2,OR(TH!L3127="1111",TH!M3127="1111")),TH!D3127,""),"")</f>
        <v/>
      </c>
      <c r="B3127" s="11">
        <f t="shared" si="262"/>
        <v>11</v>
      </c>
      <c r="C3127" s="111">
        <f t="shared" si="263"/>
        <v>42683</v>
      </c>
      <c r="D3127" s="12" t="s">
        <v>1511</v>
      </c>
      <c r="E3127" s="265">
        <v>42683</v>
      </c>
      <c r="F3127" s="110" t="s">
        <v>314</v>
      </c>
      <c r="G3127" s="313" t="s">
        <v>1808</v>
      </c>
      <c r="H3127" s="113" t="s">
        <v>306</v>
      </c>
      <c r="I3127" s="129"/>
      <c r="J3127" s="129"/>
      <c r="K3127" s="201">
        <v>827420</v>
      </c>
      <c r="L3127" s="14" t="s">
        <v>9</v>
      </c>
      <c r="M3127" s="202" t="s">
        <v>8</v>
      </c>
      <c r="N3127" s="24" t="str">
        <f>IF(AND('331-CT'!$E$7=TH!H3127,OR(L3127="331",M3127="331")),"331",IF(AND(OR(L3127="131",M3127="131"),H3127='131-CT'!$E$7),"131",""))</f>
        <v/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>
        <v>4</v>
      </c>
      <c r="AA3127" s="198"/>
    </row>
    <row r="3128" spans="1:27" ht="15.75" hidden="1" customHeight="1">
      <c r="A3128" s="304" t="str">
        <f>IF(B3128&lt;&gt;"",IF(AND(B3128&gt;=_TM1,B3128&lt;=_TM2,OR(TH!L3128="1111",TH!M3128="1111")),TH!D3128,""),"")</f>
        <v/>
      </c>
      <c r="B3128" s="11">
        <f t="shared" si="262"/>
        <v>11</v>
      </c>
      <c r="C3128" s="111">
        <f t="shared" si="263"/>
        <v>42683</v>
      </c>
      <c r="D3128" s="111" t="s">
        <v>1472</v>
      </c>
      <c r="E3128" s="111">
        <v>42683</v>
      </c>
      <c r="F3128" s="140" t="s">
        <v>1554</v>
      </c>
      <c r="G3128" s="310" t="s">
        <v>1847</v>
      </c>
      <c r="H3128" s="113" t="s">
        <v>1319</v>
      </c>
      <c r="I3128" s="129">
        <v>2300</v>
      </c>
      <c r="J3128" s="129">
        <v>7500</v>
      </c>
      <c r="K3128" s="201">
        <f>ROUND(I3128*J3128,0)</f>
        <v>17250000</v>
      </c>
      <c r="L3128" s="114" t="s">
        <v>238</v>
      </c>
      <c r="M3128" s="114" t="s">
        <v>162</v>
      </c>
      <c r="N3128" s="24" t="str">
        <f>IF(AND('331-CT'!$E$7=TH!H3128,OR(L3128="331",M3128="331")),"331",IF(AND(OR(L3128="131",M3128="131"),H3128='131-CT'!$E$7),"131",""))</f>
        <v>131</v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/>
      <c r="AA3128" s="198" t="str">
        <f>IF(VLOOKUP(H3128,DS_131,1,0)=H3128,"","x")</f>
        <v/>
      </c>
    </row>
    <row r="3129" spans="1:27" ht="15.75" hidden="1" customHeight="1">
      <c r="A3129" s="304" t="str">
        <f>IF(B3129&lt;&gt;"",IF(AND(B3129&gt;=_TM1,B3129&lt;=_TM2,OR(TH!L3129="1111",TH!M3129="1111")),TH!D3129,""),"")</f>
        <v/>
      </c>
      <c r="B3129" s="11">
        <f t="shared" si="262"/>
        <v>11</v>
      </c>
      <c r="C3129" s="111">
        <f t="shared" si="263"/>
        <v>42683</v>
      </c>
      <c r="D3129" s="111" t="s">
        <v>1472</v>
      </c>
      <c r="E3129" s="111">
        <v>42683</v>
      </c>
      <c r="F3129" s="140" t="s">
        <v>332</v>
      </c>
      <c r="G3129" s="310" t="s">
        <v>1847</v>
      </c>
      <c r="H3129" s="113" t="s">
        <v>1319</v>
      </c>
      <c r="I3129" s="129"/>
      <c r="J3129" s="129"/>
      <c r="K3129" s="201">
        <v>1725000</v>
      </c>
      <c r="L3129" s="114" t="s">
        <v>238</v>
      </c>
      <c r="M3129" s="114" t="s">
        <v>278</v>
      </c>
      <c r="N3129" s="24" t="str">
        <f>IF(AND('331-CT'!$E$7=TH!H3129,OR(L3129="331",M3129="331")),"331",IF(AND(OR(L3129="131",M3129="131"),H3129='131-CT'!$E$7),"131",""))</f>
        <v>131</v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/>
      <c r="AA3129" s="198" t="str">
        <f>IF(VLOOKUP(H3129,DS_131,1,0)=H3129,"","x")</f>
        <v/>
      </c>
    </row>
    <row r="3130" spans="1:27" ht="15.75" hidden="1" customHeight="1">
      <c r="A3130" s="304" t="str">
        <f>IF(B3130&lt;&gt;"",IF(AND(B3130&gt;=_TM1,B3130&lt;=_TM2,OR(TH!L3130="1111",TH!M3130="1111")),TH!D3130,""),"")</f>
        <v/>
      </c>
      <c r="B3130" s="11">
        <f t="shared" si="262"/>
        <v>11</v>
      </c>
      <c r="C3130" s="111">
        <f t="shared" si="263"/>
        <v>42684</v>
      </c>
      <c r="D3130" s="12" t="s">
        <v>1512</v>
      </c>
      <c r="E3130" s="265">
        <v>42684</v>
      </c>
      <c r="F3130" s="110" t="s">
        <v>1850</v>
      </c>
      <c r="G3130" s="313" t="s">
        <v>912</v>
      </c>
      <c r="H3130" s="113" t="s">
        <v>316</v>
      </c>
      <c r="I3130" s="129">
        <v>200</v>
      </c>
      <c r="J3130" s="129">
        <v>5700</v>
      </c>
      <c r="K3130" s="201">
        <f t="shared" ref="K3130:K3138" si="266">ROUND(I3130*J3130,0)</f>
        <v>1140000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hidden="1" customHeight="1">
      <c r="A3131" s="304" t="str">
        <f>IF(B3131&lt;&gt;"",IF(AND(B3131&gt;=_TM1,B3131&lt;=_TM2,OR(TH!L3131="1111",TH!M3131="1111")),TH!D3131,""),"")</f>
        <v/>
      </c>
      <c r="B3131" s="11">
        <f t="shared" si="262"/>
        <v>11</v>
      </c>
      <c r="C3131" s="111">
        <f t="shared" si="263"/>
        <v>42684</v>
      </c>
      <c r="D3131" s="12" t="s">
        <v>1512</v>
      </c>
      <c r="E3131" s="265">
        <v>42684</v>
      </c>
      <c r="F3131" s="110" t="s">
        <v>1852</v>
      </c>
      <c r="G3131" s="313" t="s">
        <v>912</v>
      </c>
      <c r="H3131" s="113" t="s">
        <v>316</v>
      </c>
      <c r="I3131" s="129">
        <v>200</v>
      </c>
      <c r="J3131" s="129">
        <v>25935</v>
      </c>
      <c r="K3131" s="201">
        <f t="shared" si="266"/>
        <v>5187000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hidden="1" customHeight="1">
      <c r="A3132" s="304" t="str">
        <f>IF(B3132&lt;&gt;"",IF(AND(B3132&gt;=_TM1,B3132&lt;=_TM2,OR(TH!L3132="1111",TH!M3132="1111")),TH!D3132,""),"")</f>
        <v/>
      </c>
      <c r="B3132" s="11">
        <f t="shared" si="262"/>
        <v>11</v>
      </c>
      <c r="C3132" s="111">
        <f t="shared" si="263"/>
        <v>42684</v>
      </c>
      <c r="D3132" s="12" t="s">
        <v>1512</v>
      </c>
      <c r="E3132" s="265">
        <v>42684</v>
      </c>
      <c r="F3132" s="110" t="s">
        <v>1854</v>
      </c>
      <c r="G3132" s="313" t="s">
        <v>912</v>
      </c>
      <c r="H3132" s="113" t="s">
        <v>316</v>
      </c>
      <c r="I3132" s="129">
        <v>25</v>
      </c>
      <c r="J3132" s="129">
        <v>12120.1</v>
      </c>
      <c r="K3132" s="201">
        <f t="shared" si="266"/>
        <v>303003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hidden="1" customHeight="1">
      <c r="A3133" s="304" t="str">
        <f>IF(B3133&lt;&gt;"",IF(AND(B3133&gt;=_TM1,B3133&lt;=_TM2,OR(TH!L3133="1111",TH!M3133="1111")),TH!D3133,""),"")</f>
        <v/>
      </c>
      <c r="B3133" s="11">
        <f t="shared" si="262"/>
        <v>11</v>
      </c>
      <c r="C3133" s="111">
        <f t="shared" si="263"/>
        <v>42684</v>
      </c>
      <c r="D3133" s="12" t="s">
        <v>1512</v>
      </c>
      <c r="E3133" s="265">
        <v>42684</v>
      </c>
      <c r="F3133" s="110" t="s">
        <v>1306</v>
      </c>
      <c r="G3133" s="313" t="s">
        <v>912</v>
      </c>
      <c r="H3133" s="113" t="s">
        <v>316</v>
      </c>
      <c r="I3133" s="129">
        <v>45</v>
      </c>
      <c r="J3133" s="129">
        <v>110065.1</v>
      </c>
      <c r="K3133" s="201">
        <f t="shared" si="266"/>
        <v>4952930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hidden="1" customHeight="1">
      <c r="A3134" s="304" t="str">
        <f>IF(B3134&lt;&gt;"",IF(AND(B3134&gt;=_TM1,B3134&lt;=_TM2,OR(TH!L3134="1111",TH!M3134="1111")),TH!D3134,""),"")</f>
        <v/>
      </c>
      <c r="B3134" s="11">
        <f t="shared" si="262"/>
        <v>11</v>
      </c>
      <c r="C3134" s="111">
        <f t="shared" si="263"/>
        <v>42684</v>
      </c>
      <c r="D3134" s="12" t="s">
        <v>1512</v>
      </c>
      <c r="E3134" s="265">
        <v>42684</v>
      </c>
      <c r="F3134" s="110" t="s">
        <v>1736</v>
      </c>
      <c r="G3134" s="313" t="s">
        <v>912</v>
      </c>
      <c r="H3134" s="113" t="s">
        <v>316</v>
      </c>
      <c r="I3134" s="129">
        <v>45</v>
      </c>
      <c r="J3134" s="129">
        <v>7851.75</v>
      </c>
      <c r="K3134" s="201">
        <f t="shared" si="266"/>
        <v>353329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/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hidden="1" customHeight="1">
      <c r="A3135" s="304" t="str">
        <f>IF(B3135&lt;&gt;"",IF(AND(B3135&gt;=_TM1,B3135&lt;=_TM2,OR(TH!L3135="1111",TH!M3135="1111")),TH!D3135,""),"")</f>
        <v/>
      </c>
      <c r="B3135" s="11">
        <f t="shared" si="262"/>
        <v>11</v>
      </c>
      <c r="C3135" s="111">
        <f t="shared" si="263"/>
        <v>42684</v>
      </c>
      <c r="D3135" s="12" t="s">
        <v>1512</v>
      </c>
      <c r="E3135" s="265">
        <v>42684</v>
      </c>
      <c r="F3135" s="110" t="s">
        <v>350</v>
      </c>
      <c r="G3135" s="313" t="s">
        <v>912</v>
      </c>
      <c r="H3135" s="113" t="s">
        <v>316</v>
      </c>
      <c r="I3135" s="129">
        <v>300</v>
      </c>
      <c r="J3135" s="129">
        <v>7628.5</v>
      </c>
      <c r="K3135" s="201">
        <f t="shared" si="266"/>
        <v>2288550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hidden="1" customHeight="1">
      <c r="A3136" s="304" t="str">
        <f>IF(B3136&lt;&gt;"",IF(AND(B3136&gt;=_TM1,B3136&lt;=_TM2,OR(TH!L3136="1111",TH!M3136="1111")),TH!D3136,""),"")</f>
        <v/>
      </c>
      <c r="B3136" s="11">
        <f t="shared" si="262"/>
        <v>11</v>
      </c>
      <c r="C3136" s="111">
        <f t="shared" si="263"/>
        <v>42684</v>
      </c>
      <c r="D3136" s="12" t="s">
        <v>1512</v>
      </c>
      <c r="E3136" s="265">
        <v>42684</v>
      </c>
      <c r="F3136" s="112" t="s">
        <v>322</v>
      </c>
      <c r="G3136" s="313" t="s">
        <v>912</v>
      </c>
      <c r="H3136" s="113" t="s">
        <v>316</v>
      </c>
      <c r="I3136" s="129">
        <v>1232</v>
      </c>
      <c r="J3136" s="129">
        <v>10450</v>
      </c>
      <c r="K3136" s="201">
        <f t="shared" si="266"/>
        <v>12874400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>x</v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hidden="1" customHeight="1">
      <c r="A3137" s="304" t="str">
        <f>IF(B3137&lt;&gt;"",IF(AND(B3137&gt;=_TM1,B3137&lt;=_TM2,OR(TH!L3137="1111",TH!M3137="1111")),TH!D3137,""),"")</f>
        <v/>
      </c>
      <c r="B3137" s="11">
        <f t="shared" si="262"/>
        <v>11</v>
      </c>
      <c r="C3137" s="111">
        <f t="shared" si="263"/>
        <v>42684</v>
      </c>
      <c r="D3137" s="12" t="s">
        <v>1512</v>
      </c>
      <c r="E3137" s="265">
        <v>42684</v>
      </c>
      <c r="F3137" s="110" t="s">
        <v>1837</v>
      </c>
      <c r="G3137" s="313" t="s">
        <v>912</v>
      </c>
      <c r="H3137" s="113" t="s">
        <v>316</v>
      </c>
      <c r="I3137" s="129">
        <v>1000</v>
      </c>
      <c r="J3137" s="129">
        <v>5510</v>
      </c>
      <c r="K3137" s="201">
        <f t="shared" si="266"/>
        <v>5510000</v>
      </c>
      <c r="L3137" s="202" t="s">
        <v>726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 t="str">
        <f>IF(VLOOKUP(F3137,NXT!$B$12:$B$973,1,0)=F3137,"","x")</f>
        <v/>
      </c>
    </row>
    <row r="3138" spans="1:27" ht="15.75" hidden="1" customHeight="1">
      <c r="A3138" s="304" t="str">
        <f>IF(B3138&lt;&gt;"",IF(AND(B3138&gt;=_TM1,B3138&lt;=_TM2,OR(TH!L3138="1111",TH!M3138="1111")),TH!D3138,""),"")</f>
        <v/>
      </c>
      <c r="B3138" s="11">
        <f t="shared" si="262"/>
        <v>11</v>
      </c>
      <c r="C3138" s="111">
        <f t="shared" si="263"/>
        <v>42684</v>
      </c>
      <c r="D3138" s="12" t="s">
        <v>1512</v>
      </c>
      <c r="E3138" s="265">
        <v>42684</v>
      </c>
      <c r="F3138" s="110" t="s">
        <v>1554</v>
      </c>
      <c r="G3138" s="313" t="s">
        <v>912</v>
      </c>
      <c r="H3138" s="113" t="s">
        <v>316</v>
      </c>
      <c r="I3138" s="129">
        <v>1360</v>
      </c>
      <c r="J3138" s="129">
        <v>7125</v>
      </c>
      <c r="K3138" s="201">
        <f t="shared" si="266"/>
        <v>9690000</v>
      </c>
      <c r="L3138" s="202" t="s">
        <v>726</v>
      </c>
      <c r="M3138" s="202" t="s">
        <v>8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>
        <v>4</v>
      </c>
      <c r="AA3138" s="198" t="str">
        <f>IF(VLOOKUP(F3138,NXT!$B$12:$B$973,1,0)=F3138,"","x")</f>
        <v/>
      </c>
    </row>
    <row r="3139" spans="1:27" ht="15.75" hidden="1" customHeight="1">
      <c r="A3139" s="304" t="str">
        <f>IF(B3139&lt;&gt;"",IF(AND(B3139&gt;=_TM1,B3139&lt;=_TM2,OR(TH!L3139="1111",TH!M3139="1111")),TH!D3139,""),"")</f>
        <v/>
      </c>
      <c r="B3139" s="11">
        <f t="shared" si="262"/>
        <v>11</v>
      </c>
      <c r="C3139" s="111">
        <f t="shared" si="263"/>
        <v>42684</v>
      </c>
      <c r="D3139" s="12" t="s">
        <v>1512</v>
      </c>
      <c r="E3139" s="265">
        <v>42684</v>
      </c>
      <c r="F3139" s="110" t="s">
        <v>304</v>
      </c>
      <c r="G3139" s="313" t="s">
        <v>912</v>
      </c>
      <c r="H3139" s="113" t="s">
        <v>316</v>
      </c>
      <c r="I3139" s="129"/>
      <c r="J3139" s="129"/>
      <c r="K3139" s="201">
        <v>4229921</v>
      </c>
      <c r="L3139" s="14" t="s">
        <v>9</v>
      </c>
      <c r="M3139" s="202" t="s">
        <v>8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>
        <v>4</v>
      </c>
      <c r="AA3139" s="198"/>
    </row>
    <row r="3140" spans="1:27" ht="15.75" hidden="1" customHeight="1">
      <c r="A3140" s="304" t="str">
        <f>IF(B3140&lt;&gt;"",IF(AND(B3140&gt;=_TM1,B3140&lt;=_TM2,OR(TH!L3140="1111",TH!M3140="1111")),TH!D3140,""),"")</f>
        <v/>
      </c>
      <c r="B3140" s="11">
        <f t="shared" si="262"/>
        <v>11</v>
      </c>
      <c r="C3140" s="111">
        <f t="shared" si="263"/>
        <v>42684</v>
      </c>
      <c r="D3140" s="111" t="s">
        <v>1473</v>
      </c>
      <c r="E3140" s="111">
        <v>42684</v>
      </c>
      <c r="F3140" s="140" t="s">
        <v>568</v>
      </c>
      <c r="G3140" s="310" t="s">
        <v>1848</v>
      </c>
      <c r="H3140" s="4" t="s">
        <v>603</v>
      </c>
      <c r="I3140" s="129">
        <v>1000</v>
      </c>
      <c r="J3140" s="129">
        <v>13642</v>
      </c>
      <c r="K3140" s="201">
        <f>ROUND(I3140*J3140,0)</f>
        <v>13642000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hidden="1" customHeight="1">
      <c r="A3141" s="304" t="str">
        <f>IF(B3141&lt;&gt;"",IF(AND(B3141&gt;=_TM1,B3141&lt;=_TM2,OR(TH!L3141="1111",TH!M3141="1111")),TH!D3141,""),"")</f>
        <v/>
      </c>
      <c r="B3141" s="11">
        <f t="shared" si="262"/>
        <v>11</v>
      </c>
      <c r="C3141" s="111">
        <f t="shared" si="263"/>
        <v>42684</v>
      </c>
      <c r="D3141" s="111" t="s">
        <v>1473</v>
      </c>
      <c r="E3141" s="111">
        <v>42684</v>
      </c>
      <c r="F3141" s="140" t="s">
        <v>789</v>
      </c>
      <c r="G3141" s="310" t="s">
        <v>1848</v>
      </c>
      <c r="H3141" s="4" t="s">
        <v>603</v>
      </c>
      <c r="I3141" s="129">
        <v>950</v>
      </c>
      <c r="J3141" s="129">
        <v>9685</v>
      </c>
      <c r="K3141" s="201">
        <f>ROUND(I3141*J3141,0)</f>
        <v>9200750</v>
      </c>
      <c r="L3141" s="114" t="s">
        <v>238</v>
      </c>
      <c r="M3141" s="114" t="s">
        <v>162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hidden="1" customHeight="1">
      <c r="A3142" s="304" t="str">
        <f>IF(B3142&lt;&gt;"",IF(AND(B3142&gt;=_TM1,B3142&lt;=_TM2,OR(TH!L3142="1111",TH!M3142="1111")),TH!D3142,""),"")</f>
        <v/>
      </c>
      <c r="B3142" s="11">
        <f t="shared" si="262"/>
        <v>11</v>
      </c>
      <c r="C3142" s="111">
        <f t="shared" si="263"/>
        <v>42684</v>
      </c>
      <c r="D3142" s="111" t="s">
        <v>1473</v>
      </c>
      <c r="E3142" s="111">
        <v>42684</v>
      </c>
      <c r="F3142" s="140" t="s">
        <v>817</v>
      </c>
      <c r="G3142" s="310" t="s">
        <v>1848</v>
      </c>
      <c r="H3142" s="4" t="s">
        <v>603</v>
      </c>
      <c r="I3142" s="129">
        <v>950</v>
      </c>
      <c r="J3142" s="129">
        <v>12429</v>
      </c>
      <c r="K3142" s="201">
        <f>ROUND(I3142*J3142,0)</f>
        <v>11807550</v>
      </c>
      <c r="L3142" s="114" t="s">
        <v>238</v>
      </c>
      <c r="M3142" s="114" t="s">
        <v>162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  <c r="AA3142" s="198" t="str">
        <f>IF(VLOOKUP(H3142,DS_131,1,0)=H3142,"","x")</f>
        <v/>
      </c>
    </row>
    <row r="3143" spans="1:27" ht="15.75" hidden="1" customHeight="1">
      <c r="A3143" s="304" t="str">
        <f>IF(B3143&lt;&gt;"",IF(AND(B3143&gt;=_TM1,B3143&lt;=_TM2,OR(TH!L3143="1111",TH!M3143="1111")),TH!D3143,""),"")</f>
        <v/>
      </c>
      <c r="B3143" s="11">
        <f t="shared" si="262"/>
        <v>11</v>
      </c>
      <c r="C3143" s="111">
        <f t="shared" si="263"/>
        <v>42684</v>
      </c>
      <c r="D3143" s="111" t="s">
        <v>1473</v>
      </c>
      <c r="E3143" s="111">
        <v>42684</v>
      </c>
      <c r="F3143" s="140" t="s">
        <v>332</v>
      </c>
      <c r="G3143" s="310" t="s">
        <v>1848</v>
      </c>
      <c r="H3143" s="4" t="s">
        <v>603</v>
      </c>
      <c r="I3143" s="129"/>
      <c r="J3143" s="129"/>
      <c r="K3143" s="201">
        <v>3465030</v>
      </c>
      <c r="L3143" s="114" t="s">
        <v>238</v>
      </c>
      <c r="M3143" s="114" t="s">
        <v>278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/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  <c r="AA3143" s="198" t="str">
        <f>IF(VLOOKUP(H3143,DS_131,1,0)=H3143,"","x")</f>
        <v/>
      </c>
    </row>
    <row r="3144" spans="1:27" ht="15.75" hidden="1" customHeight="1">
      <c r="A3144" s="304" t="str">
        <f>IF(B3144&lt;&gt;"",IF(AND(B3144&gt;=_TM1,B3144&lt;=_TM2,OR(TH!L3144="1111",TH!M3144="1111")),TH!D3144,""),"")</f>
        <v/>
      </c>
      <c r="B3144" s="11">
        <f t="shared" si="262"/>
        <v>11</v>
      </c>
      <c r="C3144" s="111">
        <f t="shared" si="263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1303</v>
      </c>
      <c r="I3144" s="129"/>
      <c r="J3144" s="129"/>
      <c r="K3144" s="201">
        <v>12027764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hidden="1" customHeight="1">
      <c r="A3145" s="304" t="str">
        <f>IF(B3145&lt;&gt;"",IF(AND(B3145&gt;=_TM1,B3145&lt;=_TM2,OR(TH!L3145="1111",TH!M3145="1111")),TH!D3145,""),"")</f>
        <v/>
      </c>
      <c r="B3145" s="11">
        <f t="shared" si="262"/>
        <v>11</v>
      </c>
      <c r="C3145" s="111">
        <f t="shared" si="263"/>
        <v>42685</v>
      </c>
      <c r="D3145" s="111" t="s">
        <v>2134</v>
      </c>
      <c r="E3145" s="265">
        <v>42685</v>
      </c>
      <c r="F3145" s="112" t="s">
        <v>707</v>
      </c>
      <c r="G3145" s="310" t="s">
        <v>705</v>
      </c>
      <c r="H3145" s="113" t="s">
        <v>706</v>
      </c>
      <c r="I3145" s="129"/>
      <c r="J3145" s="129"/>
      <c r="K3145" s="201">
        <v>1700000</v>
      </c>
      <c r="L3145" s="14" t="s">
        <v>24</v>
      </c>
      <c r="M3145" s="14" t="s">
        <v>45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hidden="1" customHeight="1">
      <c r="A3146" s="304" t="str">
        <f>IF(B3146&lt;&gt;"",IF(AND(B3146&gt;=_TM1,B3146&lt;=_TM2,OR(TH!L3146="1111",TH!M3146="1111")),TH!D3146,""),"")</f>
        <v/>
      </c>
      <c r="B3146" s="11">
        <f t="shared" si="262"/>
        <v>11</v>
      </c>
      <c r="C3146" s="111">
        <f t="shared" si="263"/>
        <v>42685</v>
      </c>
      <c r="D3146" s="111" t="s">
        <v>704</v>
      </c>
      <c r="E3146" s="265">
        <v>42685</v>
      </c>
      <c r="F3146" s="110" t="s">
        <v>708</v>
      </c>
      <c r="G3146" s="310" t="s">
        <v>705</v>
      </c>
      <c r="H3146" s="113" t="s">
        <v>1537</v>
      </c>
      <c r="I3146" s="129"/>
      <c r="J3146" s="129"/>
      <c r="K3146" s="201">
        <v>11665500</v>
      </c>
      <c r="L3146" s="14" t="s">
        <v>24</v>
      </c>
      <c r="M3146" s="14" t="s">
        <v>238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/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hidden="1" customHeight="1">
      <c r="A3147" s="304" t="str">
        <f>IF(B3147&lt;&gt;"",IF(AND(B3147&gt;=_TM1,B3147&lt;=_TM2,OR(TH!L3147="1111",TH!M3147="1111")),TH!D3147,""),"")</f>
        <v/>
      </c>
      <c r="B3147" s="11">
        <f t="shared" si="262"/>
        <v>11</v>
      </c>
      <c r="C3147" s="111">
        <f t="shared" si="263"/>
        <v>42685</v>
      </c>
      <c r="D3147" s="111" t="s">
        <v>2130</v>
      </c>
      <c r="E3147" s="265">
        <v>42685</v>
      </c>
      <c r="F3147" s="110" t="s">
        <v>1219</v>
      </c>
      <c r="G3147" s="310" t="s">
        <v>705</v>
      </c>
      <c r="H3147" s="113" t="s">
        <v>706</v>
      </c>
      <c r="I3147" s="129"/>
      <c r="J3147" s="129"/>
      <c r="K3147" s="201">
        <v>11800000</v>
      </c>
      <c r="L3147" s="14" t="s">
        <v>45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>x</v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hidden="1" customHeight="1">
      <c r="A3148" s="304" t="str">
        <f>IF(B3148&lt;&gt;"",IF(AND(B3148&gt;=_TM1,B3148&lt;=_TM2,OR(TH!L3148="1111",TH!M3148="1111")),TH!D3148,""),"")</f>
        <v/>
      </c>
      <c r="B3148" s="11">
        <f t="shared" si="262"/>
        <v>11</v>
      </c>
      <c r="C3148" s="111">
        <f t="shared" si="263"/>
        <v>42685</v>
      </c>
      <c r="D3148" s="111" t="s">
        <v>2130</v>
      </c>
      <c r="E3148" s="265">
        <v>42685</v>
      </c>
      <c r="F3148" s="110" t="s">
        <v>1219</v>
      </c>
      <c r="G3148" s="310" t="s">
        <v>705</v>
      </c>
      <c r="H3148" s="113" t="s">
        <v>706</v>
      </c>
      <c r="I3148" s="129"/>
      <c r="J3148" s="129"/>
      <c r="K3148" s="201">
        <v>12100000</v>
      </c>
      <c r="L3148" s="114" t="s">
        <v>45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>x</v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/>
    </row>
    <row r="3149" spans="1:27" ht="15.75" hidden="1" customHeight="1">
      <c r="A3149" s="304" t="str">
        <f>IF(B3149&lt;&gt;"",IF(AND(B3149&gt;=_TM1,B3149&lt;=_TM2,OR(TH!L3149="1111",TH!M3149="1111")),TH!D3149,""),"")</f>
        <v/>
      </c>
      <c r="B3149" s="11">
        <f t="shared" si="262"/>
        <v>11</v>
      </c>
      <c r="C3149" s="111">
        <f t="shared" si="263"/>
        <v>42685</v>
      </c>
      <c r="D3149" s="111" t="s">
        <v>711</v>
      </c>
      <c r="E3149" s="265">
        <v>42685</v>
      </c>
      <c r="F3149" s="110" t="s">
        <v>713</v>
      </c>
      <c r="G3149" s="310" t="s">
        <v>705</v>
      </c>
      <c r="H3149" s="113" t="s">
        <v>306</v>
      </c>
      <c r="I3149" s="129"/>
      <c r="J3149" s="129"/>
      <c r="K3149" s="201">
        <f>1652063-22000</f>
        <v>1630063</v>
      </c>
      <c r="L3149" s="114" t="s">
        <v>8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/>
    </row>
    <row r="3150" spans="1:27" ht="15.75" hidden="1" customHeight="1">
      <c r="A3150" s="304" t="str">
        <f>IF(B3150&lt;&gt;"",IF(AND(B3150&gt;=_TM1,B3150&lt;=_TM2,OR(TH!L3150="1111",TH!M3150="1111")),TH!D3150,""),"")</f>
        <v/>
      </c>
      <c r="B3150" s="11">
        <f t="shared" si="262"/>
        <v>11</v>
      </c>
      <c r="C3150" s="111">
        <f t="shared" si="263"/>
        <v>42685</v>
      </c>
      <c r="D3150" s="111" t="s">
        <v>711</v>
      </c>
      <c r="E3150" s="265">
        <v>42685</v>
      </c>
      <c r="F3150" s="110" t="s">
        <v>761</v>
      </c>
      <c r="G3150" s="310" t="s">
        <v>705</v>
      </c>
      <c r="H3150" s="113"/>
      <c r="I3150" s="129"/>
      <c r="J3150" s="129"/>
      <c r="K3150" s="201">
        <v>20000</v>
      </c>
      <c r="L3150" s="14" t="s">
        <v>81</v>
      </c>
      <c r="M3150" s="14" t="s">
        <v>24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>
        <v>4</v>
      </c>
    </row>
    <row r="3151" spans="1:27" ht="15.75" hidden="1" customHeight="1">
      <c r="A3151" s="304" t="str">
        <f>IF(B3151&lt;&gt;"",IF(AND(B3151&gt;=_TM1,B3151&lt;=_TM2,OR(TH!L3151="1111",TH!M3151="1111")),TH!D3151,""),"")</f>
        <v/>
      </c>
      <c r="B3151" s="11">
        <f t="shared" si="262"/>
        <v>11</v>
      </c>
      <c r="C3151" s="111">
        <f t="shared" si="263"/>
        <v>42685</v>
      </c>
      <c r="D3151" s="111" t="s">
        <v>711</v>
      </c>
      <c r="E3151" s="265">
        <v>42685</v>
      </c>
      <c r="F3151" s="110" t="s">
        <v>967</v>
      </c>
      <c r="G3151" s="310" t="s">
        <v>705</v>
      </c>
      <c r="H3151" s="113"/>
      <c r="I3151" s="129"/>
      <c r="J3151" s="129"/>
      <c r="K3151" s="201">
        <v>2000</v>
      </c>
      <c r="L3151" s="14" t="s">
        <v>9</v>
      </c>
      <c r="M3151" s="14" t="s">
        <v>24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>
        <v>4</v>
      </c>
    </row>
    <row r="3152" spans="1:27" ht="15.75" hidden="1" customHeight="1">
      <c r="A3152" s="304" t="str">
        <f>IF(B3152&lt;&gt;"",IF(AND(B3152&gt;=_TM1,B3152&lt;=_TM2,OR(TH!L3152="1111",TH!M3152="1111")),TH!D3152,""),"")</f>
        <v/>
      </c>
      <c r="B3152" s="11">
        <f t="shared" si="262"/>
        <v>11</v>
      </c>
      <c r="C3152" s="111">
        <f t="shared" si="263"/>
        <v>42686</v>
      </c>
      <c r="D3152" s="111" t="s">
        <v>1474</v>
      </c>
      <c r="E3152" s="111">
        <v>42686</v>
      </c>
      <c r="F3152" s="140" t="s">
        <v>1850</v>
      </c>
      <c r="G3152" s="310" t="s">
        <v>1849</v>
      </c>
      <c r="H3152" s="113" t="s">
        <v>558</v>
      </c>
      <c r="I3152" s="129">
        <v>200</v>
      </c>
      <c r="J3152" s="129">
        <v>6000</v>
      </c>
      <c r="K3152" s="201">
        <f>ROUND(I3152*J3152,0)</f>
        <v>1200000</v>
      </c>
      <c r="L3152" s="114" t="s">
        <v>238</v>
      </c>
      <c r="M3152" s="114" t="s">
        <v>162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/>
      <c r="AA3152" s="198" t="str">
        <f>IF(VLOOKUP(H3152,DS_131,1,0)=H3152,"","x")</f>
        <v/>
      </c>
    </row>
    <row r="3153" spans="1:27" ht="15.75" hidden="1" customHeight="1">
      <c r="A3153" s="304" t="str">
        <f>IF(B3153&lt;&gt;"",IF(AND(B3153&gt;=_TM1,B3153&lt;=_TM2,OR(TH!L3153="1111",TH!M3153="1111")),TH!D3153,""),"")</f>
        <v/>
      </c>
      <c r="B3153" s="11">
        <f t="shared" si="262"/>
        <v>11</v>
      </c>
      <c r="C3153" s="111">
        <f t="shared" si="263"/>
        <v>42686</v>
      </c>
      <c r="D3153" s="111" t="s">
        <v>1474</v>
      </c>
      <c r="E3153" s="111">
        <v>42686</v>
      </c>
      <c r="F3153" s="140" t="s">
        <v>332</v>
      </c>
      <c r="G3153" s="310" t="s">
        <v>1849</v>
      </c>
      <c r="H3153" s="113" t="s">
        <v>558</v>
      </c>
      <c r="I3153" s="129"/>
      <c r="J3153" s="129"/>
      <c r="K3153" s="201">
        <v>120000</v>
      </c>
      <c r="L3153" s="114" t="s">
        <v>238</v>
      </c>
      <c r="M3153" s="114" t="s">
        <v>278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/>
      <c r="AA3153" s="198" t="str">
        <f>IF(VLOOKUP(H3153,DS_131,1,0)=H3153,"","x")</f>
        <v/>
      </c>
    </row>
    <row r="3154" spans="1:27" ht="15.75" hidden="1" customHeight="1">
      <c r="A3154" s="304" t="str">
        <f>IF(B3154&lt;&gt;"",IF(AND(B3154&gt;=_TM1,B3154&lt;=_TM2,OR(TH!L3154="1111",TH!M3154="1111")),TH!D3154,""),"")</f>
        <v/>
      </c>
      <c r="B3154" s="11">
        <f t="shared" si="262"/>
        <v>11</v>
      </c>
      <c r="C3154" s="111">
        <f t="shared" si="263"/>
        <v>42687</v>
      </c>
      <c r="D3154" s="111" t="s">
        <v>711</v>
      </c>
      <c r="E3154" s="265">
        <v>42687</v>
      </c>
      <c r="F3154" s="110" t="s">
        <v>760</v>
      </c>
      <c r="G3154" s="310" t="s">
        <v>705</v>
      </c>
      <c r="H3154" s="113"/>
      <c r="I3154" s="129"/>
      <c r="J3154" s="129"/>
      <c r="K3154" s="201">
        <v>50000</v>
      </c>
      <c r="L3154" s="14" t="s">
        <v>81</v>
      </c>
      <c r="M3154" s="14" t="s">
        <v>24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/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>
        <v>4</v>
      </c>
    </row>
    <row r="3155" spans="1:27" ht="15.75" hidden="1" customHeight="1">
      <c r="A3155" s="304" t="str">
        <f>IF(B3155&lt;&gt;"",IF(AND(B3155&gt;=_TM1,B3155&lt;=_TM2,OR(TH!L3155="1111",TH!M3155="1111")),TH!D3155,""),"")</f>
        <v/>
      </c>
      <c r="B3155" s="11">
        <f t="shared" si="262"/>
        <v>11</v>
      </c>
      <c r="C3155" s="111">
        <f t="shared" si="263"/>
        <v>42687</v>
      </c>
      <c r="D3155" s="111" t="s">
        <v>711</v>
      </c>
      <c r="E3155" s="265">
        <v>42687</v>
      </c>
      <c r="F3155" s="110" t="s">
        <v>966</v>
      </c>
      <c r="G3155" s="310" t="s">
        <v>705</v>
      </c>
      <c r="H3155" s="113"/>
      <c r="I3155" s="129"/>
      <c r="J3155" s="129"/>
      <c r="K3155" s="201">
        <v>5000</v>
      </c>
      <c r="L3155" s="14" t="s">
        <v>9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>
        <v>4</v>
      </c>
    </row>
    <row r="3156" spans="1:27" ht="15.75" hidden="1" customHeight="1">
      <c r="A3156" s="304" t="str">
        <f>IF(B3156&lt;&gt;"",IF(AND(B3156&gt;=_TM1,B3156&lt;=_TM2,OR(TH!L3156="1111",TH!M3156="1111")),TH!D3156,""),"")</f>
        <v/>
      </c>
      <c r="B3156" s="11">
        <f t="shared" si="262"/>
        <v>11</v>
      </c>
      <c r="C3156" s="111">
        <f t="shared" si="263"/>
        <v>42688</v>
      </c>
      <c r="D3156" s="111" t="s">
        <v>2137</v>
      </c>
      <c r="E3156" s="265">
        <v>42688</v>
      </c>
      <c r="F3156" s="112" t="s">
        <v>707</v>
      </c>
      <c r="G3156" s="310" t="s">
        <v>705</v>
      </c>
      <c r="H3156" s="113" t="s">
        <v>706</v>
      </c>
      <c r="I3156" s="129"/>
      <c r="J3156" s="129"/>
      <c r="K3156" s="201">
        <v>15550000</v>
      </c>
      <c r="L3156" s="14" t="s">
        <v>24</v>
      </c>
      <c r="M3156" s="14" t="s">
        <v>45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>x</v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hidden="1" customHeight="1">
      <c r="A3157" s="304" t="str">
        <f>IF(B3157&lt;&gt;"",IF(AND(B3157&gt;=_TM1,B3157&lt;=_TM2,OR(TH!L3157="1111",TH!M3157="1111")),TH!D3157,""),"")</f>
        <v/>
      </c>
      <c r="B3157" s="11">
        <f t="shared" si="262"/>
        <v>11</v>
      </c>
      <c r="C3157" s="111">
        <f t="shared" si="263"/>
        <v>42688</v>
      </c>
      <c r="D3157" s="111" t="s">
        <v>711</v>
      </c>
      <c r="E3157" s="265">
        <v>42688</v>
      </c>
      <c r="F3157" s="110" t="s">
        <v>1725</v>
      </c>
      <c r="G3157" s="310" t="s">
        <v>705</v>
      </c>
      <c r="H3157" s="4"/>
      <c r="I3157" s="129"/>
      <c r="J3157" s="129"/>
      <c r="K3157" s="201">
        <f>10592149-11000</f>
        <v>10581149</v>
      </c>
      <c r="L3157" s="14" t="s">
        <v>961</v>
      </c>
      <c r="M3157" s="14" t="s">
        <v>24</v>
      </c>
      <c r="N3157" s="24" t="str">
        <f>IF(AND('331-CT'!$E$7=TH!H3157,OR(L3157="331",M3157="331")),"331",IF(AND(OR(L3157="131",M3157="131"),H3157='131-CT'!$E$7),"131",""))</f>
        <v/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hidden="1" customHeight="1">
      <c r="A3158" s="304" t="str">
        <f>IF(B3158&lt;&gt;"",IF(AND(B3158&gt;=_TM1,B3158&lt;=_TM2,OR(TH!L3158="1111",TH!M3158="1111")),TH!D3158,""),"")</f>
        <v/>
      </c>
      <c r="B3158" s="11">
        <f t="shared" ref="B3158" si="267">IF(C3158&lt;&gt;"",MONTH(C3158),"")</f>
        <v>11</v>
      </c>
      <c r="C3158" s="111">
        <f t="shared" ref="C3158" si="268">E3158</f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4"/>
      <c r="I3158" s="129"/>
      <c r="J3158" s="129"/>
      <c r="K3158" s="201">
        <v>11000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/>
    </row>
    <row r="3159" spans="1:27" ht="15.75" hidden="1" customHeight="1">
      <c r="A3159" s="304" t="str">
        <f>IF(B3159&lt;&gt;"",IF(AND(B3159&gt;=_TM1,B3159&lt;=_TM2,OR(TH!L3159="1111",TH!M3159="1111")),TH!D3159,""),"")</f>
        <v/>
      </c>
      <c r="B3159" s="11">
        <f t="shared" si="262"/>
        <v>11</v>
      </c>
      <c r="C3159" s="111">
        <f t="shared" si="263"/>
        <v>42688</v>
      </c>
      <c r="D3159" s="111" t="s">
        <v>711</v>
      </c>
      <c r="E3159" s="265">
        <v>42688</v>
      </c>
      <c r="F3159" s="110" t="s">
        <v>713</v>
      </c>
      <c r="G3159" s="310" t="s">
        <v>705</v>
      </c>
      <c r="H3159" s="113" t="s">
        <v>1827</v>
      </c>
      <c r="I3159" s="129"/>
      <c r="J3159" s="129"/>
      <c r="K3159" s="201">
        <v>4950000</v>
      </c>
      <c r="L3159" s="114" t="s">
        <v>8</v>
      </c>
      <c r="M3159" s="14" t="s">
        <v>24</v>
      </c>
      <c r="N3159" s="24" t="str">
        <f>IF(AND('331-CT'!$E$7=TH!H3159,OR(L3159="331",M3159="331")),"331",IF(AND(OR(L3159="131",M3159="131"),H3159='131-CT'!$E$7),"131",""))</f>
        <v>331</v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/>
    </row>
    <row r="3160" spans="1:27" ht="15.75" hidden="1" customHeight="1">
      <c r="A3160" s="304" t="str">
        <f>IF(B3160&lt;&gt;"",IF(AND(B3160&gt;=_TM1,B3160&lt;=_TM2,OR(TH!L3160="1111",TH!M3160="1111")),TH!D3160,""),"")</f>
        <v/>
      </c>
      <c r="B3160" s="11">
        <f t="shared" si="262"/>
        <v>11</v>
      </c>
      <c r="C3160" s="111">
        <f t="shared" si="263"/>
        <v>42688</v>
      </c>
      <c r="D3160" s="111" t="s">
        <v>711</v>
      </c>
      <c r="E3160" s="265">
        <v>42688</v>
      </c>
      <c r="F3160" s="110" t="s">
        <v>761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hidden="1" customHeight="1">
      <c r="A3161" s="304" t="str">
        <f>IF(B3161&lt;&gt;"",IF(AND(B3161&gt;=_TM1,B3161&lt;=_TM2,OR(TH!L3161="1111",TH!M3161="1111")),TH!D3161,""),"")</f>
        <v/>
      </c>
      <c r="B3161" s="11">
        <f t="shared" si="262"/>
        <v>11</v>
      </c>
      <c r="C3161" s="111">
        <f t="shared" si="263"/>
        <v>42688</v>
      </c>
      <c r="D3161" s="111" t="s">
        <v>711</v>
      </c>
      <c r="E3161" s="265">
        <v>42688</v>
      </c>
      <c r="F3161" s="110" t="s">
        <v>967</v>
      </c>
      <c r="G3161" s="310" t="s">
        <v>705</v>
      </c>
      <c r="H3161" s="113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hidden="1" customHeight="1">
      <c r="A3162" s="304" t="str">
        <f>IF(B3162&lt;&gt;"",IF(AND(B3162&gt;=_TM1,B3162&lt;=_TM2,OR(TH!L3162="1111",TH!M3162="1111")),TH!D3162,""),"")</f>
        <v/>
      </c>
      <c r="B3162" s="11">
        <f t="shared" si="262"/>
        <v>11</v>
      </c>
      <c r="C3162" s="111">
        <f t="shared" si="263"/>
        <v>42688</v>
      </c>
      <c r="D3162" s="111" t="s">
        <v>711</v>
      </c>
      <c r="E3162" s="265">
        <v>42688</v>
      </c>
      <c r="F3162" s="110" t="s">
        <v>1720</v>
      </c>
      <c r="G3162" s="310" t="s">
        <v>705</v>
      </c>
      <c r="H3162" s="113"/>
      <c r="I3162" s="129"/>
      <c r="J3162" s="129"/>
      <c r="K3162" s="201">
        <v>20000</v>
      </c>
      <c r="L3162" s="14" t="s">
        <v>81</v>
      </c>
      <c r="M3162" s="14" t="s">
        <v>24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</row>
    <row r="3163" spans="1:27" ht="15.75" hidden="1" customHeight="1">
      <c r="A3163" s="304" t="str">
        <f>IF(B3163&lt;&gt;"",IF(AND(B3163&gt;=_TM1,B3163&lt;=_TM2,OR(TH!L3163="1111",TH!M3163="1111")),TH!D3163,""),"")</f>
        <v/>
      </c>
      <c r="B3163" s="11">
        <f t="shared" si="262"/>
        <v>11</v>
      </c>
      <c r="C3163" s="111">
        <f t="shared" si="263"/>
        <v>42688</v>
      </c>
      <c r="D3163" s="111" t="s">
        <v>711</v>
      </c>
      <c r="E3163" s="265">
        <v>42688</v>
      </c>
      <c r="F3163" s="110" t="s">
        <v>1721</v>
      </c>
      <c r="G3163" s="310" t="s">
        <v>705</v>
      </c>
      <c r="H3163" s="4"/>
      <c r="I3163" s="129"/>
      <c r="J3163" s="129"/>
      <c r="K3163" s="201">
        <v>2000</v>
      </c>
      <c r="L3163" s="14" t="s">
        <v>9</v>
      </c>
      <c r="M3163" s="14" t="s">
        <v>24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</row>
    <row r="3164" spans="1:27" ht="15.75" hidden="1" customHeight="1">
      <c r="A3164" s="304" t="str">
        <f>IF(B3164&lt;&gt;"",IF(AND(B3164&gt;=_TM1,B3164&lt;=_TM2,OR(TH!L3164="1111",TH!M3164="1111")),TH!D3164,""),"")</f>
        <v/>
      </c>
      <c r="B3164" s="11">
        <f t="shared" si="262"/>
        <v>11</v>
      </c>
      <c r="C3164" s="111">
        <f t="shared" si="263"/>
        <v>42688</v>
      </c>
      <c r="D3164" s="12" t="s">
        <v>1513</v>
      </c>
      <c r="E3164" s="265">
        <v>42688</v>
      </c>
      <c r="F3164" s="110" t="s">
        <v>1812</v>
      </c>
      <c r="G3164" s="313" t="s">
        <v>1811</v>
      </c>
      <c r="H3164" s="113" t="s">
        <v>306</v>
      </c>
      <c r="I3164" s="129">
        <v>125</v>
      </c>
      <c r="J3164" s="129">
        <v>11935</v>
      </c>
      <c r="K3164" s="201">
        <f>ROUND(I3164*J3164,0)</f>
        <v>1491875</v>
      </c>
      <c r="L3164" s="202" t="s">
        <v>726</v>
      </c>
      <c r="M3164" s="202" t="s">
        <v>8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>
        <v>4</v>
      </c>
      <c r="AA3164" s="198" t="str">
        <f>IF(VLOOKUP(F3164,NXT!$B$12:$B$973,1,0)=F3164,"","x")</f>
        <v/>
      </c>
    </row>
    <row r="3165" spans="1:27" ht="15.75" hidden="1" customHeight="1">
      <c r="A3165" s="304" t="str">
        <f>IF(B3165&lt;&gt;"",IF(AND(B3165&gt;=_TM1,B3165&lt;=_TM2,OR(TH!L3165="1111",TH!M3165="1111")),TH!D3165,""),"")</f>
        <v/>
      </c>
      <c r="B3165" s="11">
        <f t="shared" si="262"/>
        <v>11</v>
      </c>
      <c r="C3165" s="111">
        <f t="shared" si="263"/>
        <v>42688</v>
      </c>
      <c r="D3165" s="12" t="s">
        <v>1513</v>
      </c>
      <c r="E3165" s="265">
        <v>42688</v>
      </c>
      <c r="F3165" s="110" t="s">
        <v>314</v>
      </c>
      <c r="G3165" s="313" t="s">
        <v>1811</v>
      </c>
      <c r="H3165" s="113" t="s">
        <v>306</v>
      </c>
      <c r="I3165" s="129"/>
      <c r="J3165" s="129"/>
      <c r="K3165" s="201">
        <v>149188</v>
      </c>
      <c r="L3165" s="14" t="s">
        <v>9</v>
      </c>
      <c r="M3165" s="202" t="s">
        <v>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>
        <v>4</v>
      </c>
      <c r="AA3165" s="198"/>
    </row>
    <row r="3166" spans="1:27" ht="15.75" hidden="1" customHeight="1">
      <c r="A3166" s="304" t="str">
        <f>IF(B3166&lt;&gt;"",IF(AND(B3166&gt;=_TM1,B3166&lt;=_TM2,OR(TH!L3166="1111",TH!M3166="1111")),TH!D3166,""),"")</f>
        <v/>
      </c>
      <c r="B3166" s="11">
        <f t="shared" ref="B3166:B3230" si="269">IF(C3166&lt;&gt;"",MONTH(C3166),"")</f>
        <v>11</v>
      </c>
      <c r="C3166" s="111">
        <f t="shared" ref="C3166:C3230" si="270">E3166</f>
        <v>42688</v>
      </c>
      <c r="D3166" s="111" t="s">
        <v>1475</v>
      </c>
      <c r="E3166" s="111">
        <v>42688</v>
      </c>
      <c r="F3166" s="140" t="s">
        <v>1852</v>
      </c>
      <c r="G3166" s="310" t="s">
        <v>1851</v>
      </c>
      <c r="H3166" s="266" t="s">
        <v>508</v>
      </c>
      <c r="I3166" s="129">
        <v>200</v>
      </c>
      <c r="J3166" s="129">
        <v>27300</v>
      </c>
      <c r="K3166" s="201">
        <f>ROUND(I3166*J3166,0)</f>
        <v>5460000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hidden="1" customHeight="1">
      <c r="A3167" s="304" t="str">
        <f>IF(B3167&lt;&gt;"",IF(AND(B3167&gt;=_TM1,B3167&lt;=_TM2,OR(TH!L3167="1111",TH!M3167="1111")),TH!D3167,""),"")</f>
        <v/>
      </c>
      <c r="B3167" s="11">
        <f t="shared" si="269"/>
        <v>11</v>
      </c>
      <c r="C3167" s="111">
        <f t="shared" si="270"/>
        <v>42688</v>
      </c>
      <c r="D3167" s="111" t="s">
        <v>1475</v>
      </c>
      <c r="E3167" s="111">
        <v>42688</v>
      </c>
      <c r="F3167" s="140" t="s">
        <v>332</v>
      </c>
      <c r="G3167" s="310" t="s">
        <v>1851</v>
      </c>
      <c r="H3167" s="266" t="s">
        <v>508</v>
      </c>
      <c r="I3167" s="129"/>
      <c r="J3167" s="129"/>
      <c r="K3167" s="201">
        <v>546000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hidden="1" customHeight="1">
      <c r="A3168" s="304" t="str">
        <f>IF(B3168&lt;&gt;"",IF(AND(B3168&gt;=_TM1,B3168&lt;=_TM2,OR(TH!L3168="1111",TH!M3168="1111")),TH!D3168,""),"")</f>
        <v/>
      </c>
      <c r="B3168" s="11">
        <f t="shared" si="269"/>
        <v>11</v>
      </c>
      <c r="C3168" s="111">
        <f t="shared" si="270"/>
        <v>42688</v>
      </c>
      <c r="D3168" s="111" t="s">
        <v>1476</v>
      </c>
      <c r="E3168" s="111">
        <v>42688</v>
      </c>
      <c r="F3168" s="140" t="s">
        <v>1854</v>
      </c>
      <c r="G3168" s="310" t="s">
        <v>1853</v>
      </c>
      <c r="H3168" s="113" t="s">
        <v>505</v>
      </c>
      <c r="I3168" s="129">
        <v>25</v>
      </c>
      <c r="J3168" s="129">
        <v>12758</v>
      </c>
      <c r="K3168" s="201">
        <f>ROUND(I3168*J3168,0)</f>
        <v>318950</v>
      </c>
      <c r="L3168" s="114" t="s">
        <v>238</v>
      </c>
      <c r="M3168" s="114" t="s">
        <v>162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  <c r="AA3168" s="198" t="str">
        <f>IF(VLOOKUP(H3168,DS_131,1,0)=H3168,"","x")</f>
        <v/>
      </c>
    </row>
    <row r="3169" spans="1:27" ht="15.75" hidden="1" customHeight="1">
      <c r="A3169" s="304" t="str">
        <f>IF(B3169&lt;&gt;"",IF(AND(B3169&gt;=_TM1,B3169&lt;=_TM2,OR(TH!L3169="1111",TH!M3169="1111")),TH!D3169,""),"")</f>
        <v/>
      </c>
      <c r="B3169" s="11">
        <f t="shared" si="269"/>
        <v>11</v>
      </c>
      <c r="C3169" s="111">
        <f t="shared" si="270"/>
        <v>42688</v>
      </c>
      <c r="D3169" s="111" t="s">
        <v>1476</v>
      </c>
      <c r="E3169" s="111">
        <v>42688</v>
      </c>
      <c r="F3169" s="140" t="s">
        <v>332</v>
      </c>
      <c r="G3169" s="310" t="s">
        <v>1853</v>
      </c>
      <c r="H3169" s="113" t="s">
        <v>505</v>
      </c>
      <c r="I3169" s="129"/>
      <c r="J3169" s="129"/>
      <c r="K3169" s="201">
        <v>31895</v>
      </c>
      <c r="L3169" s="114" t="s">
        <v>238</v>
      </c>
      <c r="M3169" s="114" t="s">
        <v>278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/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  <c r="AA3169" s="198" t="str">
        <f>IF(VLOOKUP(H3169,DS_131,1,0)=H3169,"","x")</f>
        <v/>
      </c>
    </row>
    <row r="3170" spans="1:27" ht="15.75" hidden="1" customHeight="1">
      <c r="A3170" s="304" t="str">
        <f>IF(B3170&lt;&gt;"",IF(AND(B3170&gt;=_TM1,B3170&lt;=_TM2,OR(TH!L3170="1111",TH!M3170="1111")),TH!D3170,""),"")</f>
        <v/>
      </c>
      <c r="B3170" s="11">
        <f t="shared" si="269"/>
        <v>11</v>
      </c>
      <c r="C3170" s="111">
        <f t="shared" si="270"/>
        <v>42689</v>
      </c>
      <c r="D3170" s="111" t="s">
        <v>704</v>
      </c>
      <c r="E3170" s="265">
        <v>42689</v>
      </c>
      <c r="F3170" s="110" t="s">
        <v>708</v>
      </c>
      <c r="G3170" s="310" t="s">
        <v>705</v>
      </c>
      <c r="H3170" s="4" t="s">
        <v>603</v>
      </c>
      <c r="I3170" s="129"/>
      <c r="J3170" s="129"/>
      <c r="K3170" s="201">
        <v>38115330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7" ht="15.75" hidden="1" customHeight="1">
      <c r="A3171" s="304" t="str">
        <f>IF(B3171&lt;&gt;"",IF(AND(B3171&gt;=_TM1,B3171&lt;=_TM2,OR(TH!L3171="1111",TH!M3171="1111")),TH!D3171,""),"")</f>
        <v/>
      </c>
      <c r="B3171" s="11">
        <f t="shared" si="269"/>
        <v>11</v>
      </c>
      <c r="C3171" s="111">
        <f t="shared" si="270"/>
        <v>42689</v>
      </c>
      <c r="D3171" s="111" t="s">
        <v>2132</v>
      </c>
      <c r="E3171" s="265">
        <v>42689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38000000</v>
      </c>
      <c r="L3171" s="1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7" ht="15.75" hidden="1" customHeight="1">
      <c r="A3172" s="304" t="str">
        <f>IF(B3172&lt;&gt;"",IF(AND(B3172&gt;=_TM1,B3172&lt;=_TM2,OR(TH!L3172="1111",TH!M3172="1111")),TH!D3172,""),"")</f>
        <v/>
      </c>
      <c r="B3172" s="11">
        <f t="shared" si="269"/>
        <v>11</v>
      </c>
      <c r="C3172" s="111">
        <f t="shared" si="270"/>
        <v>42691</v>
      </c>
      <c r="D3172" s="111" t="s">
        <v>704</v>
      </c>
      <c r="E3172" s="265">
        <v>42691</v>
      </c>
      <c r="F3172" s="110" t="s">
        <v>708</v>
      </c>
      <c r="G3172" s="310" t="s">
        <v>705</v>
      </c>
      <c r="H3172" s="4" t="s">
        <v>622</v>
      </c>
      <c r="I3172" s="129"/>
      <c r="J3172" s="129"/>
      <c r="K3172" s="201">
        <v>165099000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7" ht="15.75" hidden="1" customHeight="1">
      <c r="A3173" s="304" t="str">
        <f>IF(B3173&lt;&gt;"",IF(AND(B3173&gt;=_TM1,B3173&lt;=_TM2,OR(TH!L3173="1111",TH!M3173="1111")),TH!D3173,""),"")</f>
        <v/>
      </c>
      <c r="B3173" s="11">
        <f t="shared" si="269"/>
        <v>11</v>
      </c>
      <c r="C3173" s="111">
        <f t="shared" si="270"/>
        <v>42691</v>
      </c>
      <c r="D3173" s="111" t="s">
        <v>2135</v>
      </c>
      <c r="E3173" s="265">
        <v>42691</v>
      </c>
      <c r="F3173" s="110" t="s">
        <v>1219</v>
      </c>
      <c r="G3173" s="310" t="s">
        <v>705</v>
      </c>
      <c r="H3173" s="113" t="s">
        <v>706</v>
      </c>
      <c r="I3173" s="129"/>
      <c r="J3173" s="129"/>
      <c r="K3173" s="201">
        <v>165000000</v>
      </c>
      <c r="L3173" s="14" t="s">
        <v>45</v>
      </c>
      <c r="M3173" s="14" t="s">
        <v>24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>x</v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7" ht="15.75" hidden="1" customHeight="1">
      <c r="A3174" s="304" t="str">
        <f>IF(B3174&lt;&gt;"",IF(AND(B3174&gt;=_TM1,B3174&lt;=_TM2,OR(TH!L3174="1111",TH!M3174="1111")),TH!D3174,""),"")</f>
        <v/>
      </c>
      <c r="B3174" s="11">
        <f t="shared" si="269"/>
        <v>11</v>
      </c>
      <c r="C3174" s="111">
        <f t="shared" si="270"/>
        <v>42692</v>
      </c>
      <c r="D3174" s="111" t="s">
        <v>704</v>
      </c>
      <c r="E3174" s="265">
        <v>42692</v>
      </c>
      <c r="F3174" s="110" t="s">
        <v>708</v>
      </c>
      <c r="G3174" s="310" t="s">
        <v>705</v>
      </c>
      <c r="H3174" s="113" t="s">
        <v>531</v>
      </c>
      <c r="I3174" s="129"/>
      <c r="J3174" s="129"/>
      <c r="K3174" s="201">
        <v>150000000</v>
      </c>
      <c r="L3174" s="14" t="s">
        <v>24</v>
      </c>
      <c r="M3174" s="14" t="s">
        <v>238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/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7" ht="15.75" hidden="1" customHeight="1">
      <c r="A3175" s="304" t="str">
        <f>IF(B3175&lt;&gt;"",IF(AND(B3175&gt;=_TM1,B3175&lt;=_TM2,OR(TH!L3175="1111",TH!M3175="1111")),TH!D3175,""),"")</f>
        <v/>
      </c>
      <c r="B3175" s="11">
        <f t="shared" si="269"/>
        <v>11</v>
      </c>
      <c r="C3175" s="111">
        <f t="shared" si="270"/>
        <v>42692</v>
      </c>
      <c r="D3175" s="111" t="s">
        <v>704</v>
      </c>
      <c r="E3175" s="265">
        <v>42692</v>
      </c>
      <c r="F3175" s="110" t="s">
        <v>708</v>
      </c>
      <c r="G3175" s="310" t="s">
        <v>705</v>
      </c>
      <c r="H3175" s="113" t="s">
        <v>531</v>
      </c>
      <c r="I3175" s="129"/>
      <c r="J3175" s="129"/>
      <c r="K3175" s="201">
        <v>138310000</v>
      </c>
      <c r="L3175" s="14" t="s">
        <v>24</v>
      </c>
      <c r="M3175" s="14" t="s">
        <v>238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7" ht="15.75" hidden="1" customHeight="1">
      <c r="A3176" s="304" t="str">
        <f>IF(B3176&lt;&gt;"",IF(AND(B3176&gt;=_TM1,B3176&lt;=_TM2,OR(TH!L3176="1111",TH!M3176="1111")),TH!D3176,""),"")</f>
        <v/>
      </c>
      <c r="B3176" s="11">
        <f t="shared" si="269"/>
        <v>11</v>
      </c>
      <c r="C3176" s="111">
        <f t="shared" si="270"/>
        <v>42692</v>
      </c>
      <c r="D3176" s="111" t="s">
        <v>2138</v>
      </c>
      <c r="E3176" s="265">
        <v>42692</v>
      </c>
      <c r="F3176" s="112" t="s">
        <v>707</v>
      </c>
      <c r="G3176" s="310" t="s">
        <v>705</v>
      </c>
      <c r="H3176" s="113" t="s">
        <v>706</v>
      </c>
      <c r="I3176" s="129"/>
      <c r="J3176" s="129"/>
      <c r="K3176" s="201">
        <v>27500000</v>
      </c>
      <c r="L3176" s="14" t="s">
        <v>24</v>
      </c>
      <c r="M3176" s="14" t="s">
        <v>45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>x</v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7" ht="15.75" hidden="1" customHeight="1">
      <c r="A3177" s="304" t="str">
        <f>IF(B3177&lt;&gt;"",IF(AND(B3177&gt;=_TM1,B3177&lt;=_TM2,OR(TH!L3177="1111",TH!M3177="1111")),TH!D3177,""),"")</f>
        <v/>
      </c>
      <c r="B3177" s="11">
        <f t="shared" si="269"/>
        <v>11</v>
      </c>
      <c r="C3177" s="111">
        <f t="shared" si="270"/>
        <v>42692</v>
      </c>
      <c r="D3177" s="111" t="s">
        <v>711</v>
      </c>
      <c r="E3177" s="265">
        <v>42692</v>
      </c>
      <c r="F3177" s="110" t="s">
        <v>713</v>
      </c>
      <c r="G3177" s="310" t="s">
        <v>705</v>
      </c>
      <c r="H3177" s="113" t="s">
        <v>1266</v>
      </c>
      <c r="I3177" s="129"/>
      <c r="J3177" s="129"/>
      <c r="K3177" s="201">
        <v>22069173</v>
      </c>
      <c r="L3177" s="14" t="s">
        <v>8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/>
    </row>
    <row r="3178" spans="1:27" ht="15.75" hidden="1" customHeight="1">
      <c r="A3178" s="304" t="str">
        <f>IF(B3178&lt;&gt;"",IF(AND(B3178&gt;=_TM1,B3178&lt;=_TM2,OR(TH!L3178="1111",TH!M3178="1111")),TH!D3178,""),"")</f>
        <v/>
      </c>
      <c r="B3178" s="11">
        <f t="shared" si="269"/>
        <v>11</v>
      </c>
      <c r="C3178" s="111">
        <f t="shared" si="270"/>
        <v>42692</v>
      </c>
      <c r="D3178" s="111" t="s">
        <v>711</v>
      </c>
      <c r="E3178" s="265">
        <v>42692</v>
      </c>
      <c r="F3178" s="110" t="s">
        <v>713</v>
      </c>
      <c r="G3178" s="310" t="s">
        <v>705</v>
      </c>
      <c r="H3178" s="113" t="s">
        <v>306</v>
      </c>
      <c r="I3178" s="129"/>
      <c r="J3178" s="129"/>
      <c r="K3178" s="201">
        <f>5438379-22000</f>
        <v>5416379</v>
      </c>
      <c r="L3178" s="14" t="s">
        <v>8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/>
    </row>
    <row r="3179" spans="1:27" ht="15.75" hidden="1" customHeight="1">
      <c r="A3179" s="304" t="str">
        <f>IF(B3179&lt;&gt;"",IF(AND(B3179&gt;=_TM1,B3179&lt;=_TM2,OR(TH!L3179="1111",TH!M3179="1111")),TH!D3179,""),"")</f>
        <v/>
      </c>
      <c r="B3179" s="11">
        <f t="shared" si="269"/>
        <v>11</v>
      </c>
      <c r="C3179" s="111">
        <f t="shared" si="270"/>
        <v>42692</v>
      </c>
      <c r="D3179" s="111" t="s">
        <v>711</v>
      </c>
      <c r="E3179" s="265">
        <v>42692</v>
      </c>
      <c r="F3179" s="110" t="s">
        <v>761</v>
      </c>
      <c r="G3179" s="310" t="s">
        <v>705</v>
      </c>
      <c r="H3179" s="113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7" ht="15.75" hidden="1" customHeight="1">
      <c r="A3180" s="304" t="str">
        <f>IF(B3180&lt;&gt;"",IF(AND(B3180&gt;=_TM1,B3180&lt;=_TM2,OR(TH!L3180="1111",TH!M3180="1111")),TH!D3180,""),"")</f>
        <v/>
      </c>
      <c r="B3180" s="11">
        <f t="shared" si="269"/>
        <v>11</v>
      </c>
      <c r="C3180" s="111">
        <f t="shared" si="270"/>
        <v>42692</v>
      </c>
      <c r="D3180" s="111" t="s">
        <v>711</v>
      </c>
      <c r="E3180" s="265">
        <v>42692</v>
      </c>
      <c r="F3180" s="110" t="s">
        <v>967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7" ht="15.75" hidden="1" customHeight="1">
      <c r="A3181" s="304" t="str">
        <f>IF(B3181&lt;&gt;"",IF(AND(B3181&gt;=_TM1,B3181&lt;=_TM2,OR(TH!L3181="1111",TH!M3181="1111")),TH!D3181,""),"")</f>
        <v/>
      </c>
      <c r="B3181" s="11">
        <f t="shared" si="269"/>
        <v>11</v>
      </c>
      <c r="C3181" s="111">
        <f t="shared" si="270"/>
        <v>42692</v>
      </c>
      <c r="D3181" s="111" t="s">
        <v>711</v>
      </c>
      <c r="E3181" s="265">
        <v>42692</v>
      </c>
      <c r="F3181" s="110" t="s">
        <v>1720</v>
      </c>
      <c r="G3181" s="310" t="s">
        <v>705</v>
      </c>
      <c r="H3181" s="4"/>
      <c r="I3181" s="129"/>
      <c r="J3181" s="129"/>
      <c r="K3181" s="201">
        <v>20000</v>
      </c>
      <c r="L3181" s="14" t="s">
        <v>81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/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>
        <v>4</v>
      </c>
    </row>
    <row r="3182" spans="1:27" ht="15.75" hidden="1" customHeight="1">
      <c r="A3182" s="304" t="str">
        <f>IF(B3182&lt;&gt;"",IF(AND(B3182&gt;=_TM1,B3182&lt;=_TM2,OR(TH!L3182="1111",TH!M3182="1111")),TH!D3182,""),"")</f>
        <v/>
      </c>
      <c r="B3182" s="11">
        <f t="shared" si="269"/>
        <v>11</v>
      </c>
      <c r="C3182" s="111">
        <f t="shared" si="270"/>
        <v>42692</v>
      </c>
      <c r="D3182" s="111" t="s">
        <v>711</v>
      </c>
      <c r="E3182" s="265">
        <v>42692</v>
      </c>
      <c r="F3182" s="110" t="s">
        <v>1721</v>
      </c>
      <c r="G3182" s="310" t="s">
        <v>705</v>
      </c>
      <c r="H3182" s="113"/>
      <c r="I3182" s="129"/>
      <c r="J3182" s="129"/>
      <c r="K3182" s="201">
        <v>2000</v>
      </c>
      <c r="L3182" s="14" t="s">
        <v>9</v>
      </c>
      <c r="M3182" s="14" t="s">
        <v>24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>
        <v>4</v>
      </c>
    </row>
    <row r="3183" spans="1:27" ht="15.75" hidden="1" customHeight="1">
      <c r="A3183" s="304" t="str">
        <f>IF(B3183&lt;&gt;"",IF(AND(B3183&gt;=_TM1,B3183&lt;=_TM2,OR(TH!L3183="1111",TH!M3183="1111")),TH!D3183,""),"")</f>
        <v/>
      </c>
      <c r="B3183" s="11">
        <f t="shared" si="269"/>
        <v>11</v>
      </c>
      <c r="C3183" s="111">
        <f t="shared" si="270"/>
        <v>42692</v>
      </c>
      <c r="D3183" s="111" t="s">
        <v>2136</v>
      </c>
      <c r="E3183" s="265">
        <v>42692</v>
      </c>
      <c r="F3183" s="110" t="s">
        <v>1219</v>
      </c>
      <c r="G3183" s="310" t="s">
        <v>705</v>
      </c>
      <c r="H3183" s="113" t="s">
        <v>706</v>
      </c>
      <c r="I3183" s="129"/>
      <c r="J3183" s="129"/>
      <c r="K3183" s="201">
        <v>288300000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7" ht="15.75" hidden="1" customHeight="1">
      <c r="A3184" s="304" t="str">
        <f>IF(B3184&lt;&gt;"",IF(AND(B3184&gt;=_TM1,B3184&lt;=_TM2,OR(TH!L3184="1111",TH!M3184="1111")),TH!D3184,""),"")</f>
        <v/>
      </c>
      <c r="B3184" s="11">
        <f t="shared" si="269"/>
        <v>11</v>
      </c>
      <c r="C3184" s="111">
        <f t="shared" si="270"/>
        <v>42692</v>
      </c>
      <c r="D3184" s="111" t="s">
        <v>711</v>
      </c>
      <c r="E3184" s="265">
        <v>42692</v>
      </c>
      <c r="F3184" s="110" t="s">
        <v>708</v>
      </c>
      <c r="G3184" s="310" t="s">
        <v>2077</v>
      </c>
      <c r="H3184" s="113" t="s">
        <v>547</v>
      </c>
      <c r="I3184" s="129"/>
      <c r="J3184" s="129"/>
      <c r="K3184" s="201">
        <v>127485643</v>
      </c>
      <c r="L3184" s="14" t="s">
        <v>24</v>
      </c>
      <c r="M3184" s="14" t="s">
        <v>238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/>
    </row>
    <row r="3185" spans="1:26" ht="15.75" hidden="1" customHeight="1">
      <c r="A3185" s="304" t="str">
        <f>IF(B3185&lt;&gt;"",IF(AND(B3185&gt;=_TM1,B3185&lt;=_TM2,OR(TH!L3185="1111",TH!M3185="1111")),TH!D3185,""),"")</f>
        <v/>
      </c>
      <c r="B3185" s="11">
        <f t="shared" si="269"/>
        <v>11</v>
      </c>
      <c r="C3185" s="111">
        <f t="shared" si="270"/>
        <v>42692</v>
      </c>
      <c r="D3185" s="111" t="s">
        <v>2139</v>
      </c>
      <c r="E3185" s="265">
        <v>42692</v>
      </c>
      <c r="F3185" s="110" t="s">
        <v>1219</v>
      </c>
      <c r="G3185" s="310" t="s">
        <v>2077</v>
      </c>
      <c r="H3185" s="4" t="s">
        <v>706</v>
      </c>
      <c r="I3185" s="129"/>
      <c r="J3185" s="129"/>
      <c r="K3185" s="201">
        <v>20000000</v>
      </c>
      <c r="L3185" s="14" t="s">
        <v>45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>x</v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hidden="1" customHeight="1">
      <c r="A3186" s="304" t="str">
        <f>IF(B3186&lt;&gt;"",IF(AND(B3186&gt;=_TM1,B3186&lt;=_TM2,OR(TH!L3186="1111",TH!M3186="1111")),TH!D3186,""),"")</f>
        <v/>
      </c>
      <c r="B3186" s="11">
        <f t="shared" si="269"/>
        <v>11</v>
      </c>
      <c r="C3186" s="111">
        <f t="shared" si="270"/>
        <v>42692</v>
      </c>
      <c r="D3186" s="111" t="s">
        <v>711</v>
      </c>
      <c r="E3186" s="265">
        <v>42692</v>
      </c>
      <c r="F3186" s="110" t="s">
        <v>1654</v>
      </c>
      <c r="G3186" s="310" t="s">
        <v>2077</v>
      </c>
      <c r="H3186" s="113"/>
      <c r="I3186" s="129"/>
      <c r="J3186" s="129"/>
      <c r="K3186" s="201">
        <v>40000</v>
      </c>
      <c r="L3186" s="14" t="s">
        <v>81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/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>
        <v>4</v>
      </c>
    </row>
    <row r="3187" spans="1:26" ht="15.75" hidden="1" customHeight="1">
      <c r="A3187" s="304" t="str">
        <f>IF(B3187&lt;&gt;"",IF(AND(B3187&gt;=_TM1,B3187&lt;=_TM2,OR(TH!L3187="1111",TH!M3187="1111")),TH!D3187,""),"")</f>
        <v/>
      </c>
      <c r="B3187" s="11">
        <f t="shared" si="269"/>
        <v>11</v>
      </c>
      <c r="C3187" s="111">
        <f t="shared" si="270"/>
        <v>42692</v>
      </c>
      <c r="D3187" s="111" t="s">
        <v>711</v>
      </c>
      <c r="E3187" s="265">
        <v>42692</v>
      </c>
      <c r="F3187" s="110" t="s">
        <v>1655</v>
      </c>
      <c r="G3187" s="310" t="s">
        <v>2077</v>
      </c>
      <c r="H3187" s="113"/>
      <c r="I3187" s="129"/>
      <c r="J3187" s="129"/>
      <c r="K3187" s="201">
        <v>4000</v>
      </c>
      <c r="L3187" s="398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/>
    </row>
    <row r="3188" spans="1:26" ht="15.75" hidden="1" customHeight="1">
      <c r="A3188" s="304" t="str">
        <f>IF(B3188&lt;&gt;"",IF(AND(B3188&gt;=_TM1,B3188&lt;=_TM2,OR(TH!L3188="1111",TH!M3188="1111")),TH!D3188,""),"")</f>
        <v/>
      </c>
      <c r="B3188" s="11">
        <f t="shared" si="269"/>
        <v>11</v>
      </c>
      <c r="C3188" s="111">
        <f t="shared" si="270"/>
        <v>42692</v>
      </c>
      <c r="D3188" s="111" t="s">
        <v>2139</v>
      </c>
      <c r="E3188" s="265">
        <v>42692</v>
      </c>
      <c r="F3188" s="110" t="s">
        <v>1219</v>
      </c>
      <c r="G3188" s="310" t="s">
        <v>2077</v>
      </c>
      <c r="H3188" s="4" t="s">
        <v>706</v>
      </c>
      <c r="I3188" s="129"/>
      <c r="J3188" s="129"/>
      <c r="K3188" s="201">
        <v>20000000</v>
      </c>
      <c r="L3188" s="14" t="s">
        <v>45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>x</v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hidden="1" customHeight="1">
      <c r="A3189" s="304" t="str">
        <f>IF(B3189&lt;&gt;"",IF(AND(B3189&gt;=_TM1,B3189&lt;=_TM2,OR(TH!L3189="1111",TH!M3189="1111")),TH!D3189,""),"")</f>
        <v/>
      </c>
      <c r="B3189" s="11">
        <f t="shared" si="269"/>
        <v>11</v>
      </c>
      <c r="C3189" s="111">
        <f t="shared" si="270"/>
        <v>42692</v>
      </c>
      <c r="D3189" s="111" t="s">
        <v>711</v>
      </c>
      <c r="E3189" s="265">
        <v>42692</v>
      </c>
      <c r="F3189" s="110" t="s">
        <v>1654</v>
      </c>
      <c r="G3189" s="310" t="s">
        <v>2077</v>
      </c>
      <c r="H3189" s="113"/>
      <c r="I3189" s="129"/>
      <c r="J3189" s="129"/>
      <c r="K3189" s="201">
        <v>40000</v>
      </c>
      <c r="L3189" s="14" t="s">
        <v>81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/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>
        <v>4</v>
      </c>
    </row>
    <row r="3190" spans="1:26" ht="15.75" hidden="1" customHeight="1">
      <c r="A3190" s="304" t="str">
        <f>IF(B3190&lt;&gt;"",IF(AND(B3190&gt;=_TM1,B3190&lt;=_TM2,OR(TH!L3190="1111",TH!M3190="1111")),TH!D3190,""),"")</f>
        <v/>
      </c>
      <c r="B3190" s="11">
        <f t="shared" si="269"/>
        <v>11</v>
      </c>
      <c r="C3190" s="111">
        <f t="shared" si="270"/>
        <v>42692</v>
      </c>
      <c r="D3190" s="111" t="s">
        <v>711</v>
      </c>
      <c r="E3190" s="265">
        <v>42692</v>
      </c>
      <c r="F3190" s="110" t="s">
        <v>1655</v>
      </c>
      <c r="G3190" s="310" t="s">
        <v>2077</v>
      </c>
      <c r="H3190" s="113"/>
      <c r="I3190" s="129"/>
      <c r="J3190" s="129"/>
      <c r="K3190" s="201">
        <v>4000</v>
      </c>
      <c r="L3190" s="398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/>
    </row>
    <row r="3191" spans="1:26" ht="15.75" hidden="1" customHeight="1">
      <c r="A3191" s="304" t="str">
        <f>IF(B3191&lt;&gt;"",IF(AND(B3191&gt;=_TM1,B3191&lt;=_TM2,OR(TH!L3191="1111",TH!M3191="1111")),TH!D3191,""),"")</f>
        <v/>
      </c>
      <c r="B3191" s="11">
        <f t="shared" si="269"/>
        <v>11</v>
      </c>
      <c r="C3191" s="111">
        <f t="shared" si="270"/>
        <v>42693</v>
      </c>
      <c r="D3191" s="111" t="s">
        <v>2139</v>
      </c>
      <c r="E3191" s="265">
        <v>42693</v>
      </c>
      <c r="F3191" s="110" t="s">
        <v>1219</v>
      </c>
      <c r="G3191" s="310" t="s">
        <v>2077</v>
      </c>
      <c r="H3191" s="4" t="s">
        <v>706</v>
      </c>
      <c r="I3191" s="129"/>
      <c r="J3191" s="129"/>
      <c r="K3191" s="201">
        <v>20000000</v>
      </c>
      <c r="L3191" s="14" t="s">
        <v>45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>x</v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hidden="1" customHeight="1">
      <c r="A3192" s="304" t="str">
        <f>IF(B3192&lt;&gt;"",IF(AND(B3192&gt;=_TM1,B3192&lt;=_TM2,OR(TH!L3192="1111",TH!M3192="1111")),TH!D3192,""),"")</f>
        <v/>
      </c>
      <c r="B3192" s="11">
        <f t="shared" si="269"/>
        <v>11</v>
      </c>
      <c r="C3192" s="111">
        <f t="shared" si="270"/>
        <v>42693</v>
      </c>
      <c r="D3192" s="111" t="s">
        <v>711</v>
      </c>
      <c r="E3192" s="265">
        <v>42693</v>
      </c>
      <c r="F3192" s="110" t="s">
        <v>1654</v>
      </c>
      <c r="G3192" s="310" t="s">
        <v>2077</v>
      </c>
      <c r="H3192" s="113"/>
      <c r="I3192" s="129"/>
      <c r="J3192" s="129"/>
      <c r="K3192" s="201">
        <v>40000</v>
      </c>
      <c r="L3192" s="14" t="s">
        <v>81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/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>
        <v>4</v>
      </c>
    </row>
    <row r="3193" spans="1:26" ht="15.75" hidden="1" customHeight="1">
      <c r="A3193" s="304" t="str">
        <f>IF(B3193&lt;&gt;"",IF(AND(B3193&gt;=_TM1,B3193&lt;=_TM2,OR(TH!L3193="1111",TH!M3193="1111")),TH!D3193,""),"")</f>
        <v/>
      </c>
      <c r="B3193" s="11">
        <f t="shared" si="269"/>
        <v>11</v>
      </c>
      <c r="C3193" s="111">
        <f t="shared" si="270"/>
        <v>42693</v>
      </c>
      <c r="D3193" s="111" t="s">
        <v>711</v>
      </c>
      <c r="E3193" s="265">
        <v>42693</v>
      </c>
      <c r="F3193" s="110" t="s">
        <v>1655</v>
      </c>
      <c r="G3193" s="310" t="s">
        <v>2077</v>
      </c>
      <c r="H3193" s="113"/>
      <c r="I3193" s="129"/>
      <c r="J3193" s="129"/>
      <c r="K3193" s="201">
        <v>4000</v>
      </c>
      <c r="L3193" s="398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/>
    </row>
    <row r="3194" spans="1:26" ht="15.75" hidden="1" customHeight="1">
      <c r="A3194" s="304" t="str">
        <f>IF(B3194&lt;&gt;"",IF(AND(B3194&gt;=_TM1,B3194&lt;=_TM2,OR(TH!L3194="1111",TH!M3194="1111")),TH!D3194,""),"")</f>
        <v/>
      </c>
      <c r="B3194" s="11">
        <f t="shared" si="269"/>
        <v>11</v>
      </c>
      <c r="C3194" s="111">
        <f t="shared" si="270"/>
        <v>42693</v>
      </c>
      <c r="D3194" s="111" t="s">
        <v>2139</v>
      </c>
      <c r="E3194" s="265">
        <v>42693</v>
      </c>
      <c r="F3194" s="110" t="s">
        <v>1219</v>
      </c>
      <c r="G3194" s="310" t="s">
        <v>2077</v>
      </c>
      <c r="H3194" s="4" t="s">
        <v>706</v>
      </c>
      <c r="I3194" s="129"/>
      <c r="J3194" s="129"/>
      <c r="K3194" s="201">
        <v>20000000</v>
      </c>
      <c r="L3194" s="14" t="s">
        <v>45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>x</v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hidden="1" customHeight="1">
      <c r="A3195" s="304" t="str">
        <f>IF(B3195&lt;&gt;"",IF(AND(B3195&gt;=_TM1,B3195&lt;=_TM2,OR(TH!L3195="1111",TH!M3195="1111")),TH!D3195,""),"")</f>
        <v/>
      </c>
      <c r="B3195" s="11">
        <f t="shared" si="269"/>
        <v>11</v>
      </c>
      <c r="C3195" s="111">
        <f t="shared" si="270"/>
        <v>42693</v>
      </c>
      <c r="D3195" s="111" t="s">
        <v>711</v>
      </c>
      <c r="E3195" s="265">
        <v>42693</v>
      </c>
      <c r="F3195" s="110" t="s">
        <v>1654</v>
      </c>
      <c r="G3195" s="310" t="s">
        <v>2077</v>
      </c>
      <c r="H3195" s="113"/>
      <c r="I3195" s="129"/>
      <c r="J3195" s="129"/>
      <c r="K3195" s="201">
        <v>40000</v>
      </c>
      <c r="L3195" s="14" t="s">
        <v>81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/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>
        <v>4</v>
      </c>
    </row>
    <row r="3196" spans="1:26" ht="15.75" hidden="1" customHeight="1">
      <c r="A3196" s="304" t="str">
        <f>IF(B3196&lt;&gt;"",IF(AND(B3196&gt;=_TM1,B3196&lt;=_TM2,OR(TH!L3196="1111",TH!M3196="1111")),TH!D3196,""),"")</f>
        <v/>
      </c>
      <c r="B3196" s="11">
        <f t="shared" si="269"/>
        <v>11</v>
      </c>
      <c r="C3196" s="111">
        <f t="shared" si="270"/>
        <v>42693</v>
      </c>
      <c r="D3196" s="111" t="s">
        <v>711</v>
      </c>
      <c r="E3196" s="265">
        <v>42693</v>
      </c>
      <c r="F3196" s="110" t="s">
        <v>1655</v>
      </c>
      <c r="G3196" s="310" t="s">
        <v>2077</v>
      </c>
      <c r="H3196" s="113"/>
      <c r="I3196" s="129"/>
      <c r="J3196" s="129"/>
      <c r="K3196" s="201">
        <v>4000</v>
      </c>
      <c r="L3196" s="398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/>
    </row>
    <row r="3197" spans="1:26" ht="15.75" hidden="1" customHeight="1">
      <c r="A3197" s="304" t="str">
        <f>IF(B3197&lt;&gt;"",IF(AND(B3197&gt;=_TM1,B3197&lt;=_TM2,OR(TH!L3197="1111",TH!M3197="1111")),TH!D3197,""),"")</f>
        <v/>
      </c>
      <c r="B3197" s="11">
        <f t="shared" si="269"/>
        <v>11</v>
      </c>
      <c r="C3197" s="111">
        <f t="shared" si="270"/>
        <v>42693</v>
      </c>
      <c r="D3197" s="111" t="s">
        <v>2139</v>
      </c>
      <c r="E3197" s="265">
        <v>42693</v>
      </c>
      <c r="F3197" s="110" t="s">
        <v>1219</v>
      </c>
      <c r="G3197" s="310" t="s">
        <v>2077</v>
      </c>
      <c r="H3197" s="4" t="s">
        <v>706</v>
      </c>
      <c r="I3197" s="129"/>
      <c r="J3197" s="129"/>
      <c r="K3197" s="201">
        <v>20000000</v>
      </c>
      <c r="L3197" s="14" t="s">
        <v>45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>x</v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hidden="1" customHeight="1">
      <c r="A3198" s="304" t="str">
        <f>IF(B3198&lt;&gt;"",IF(AND(B3198&gt;=_TM1,B3198&lt;=_TM2,OR(TH!L3198="1111",TH!M3198="1111")),TH!D3198,""),"")</f>
        <v/>
      </c>
      <c r="B3198" s="11">
        <f t="shared" si="269"/>
        <v>11</v>
      </c>
      <c r="C3198" s="111">
        <f t="shared" si="270"/>
        <v>42693</v>
      </c>
      <c r="D3198" s="111" t="s">
        <v>711</v>
      </c>
      <c r="E3198" s="265">
        <v>42693</v>
      </c>
      <c r="F3198" s="110" t="s">
        <v>1654</v>
      </c>
      <c r="G3198" s="310" t="s">
        <v>2077</v>
      </c>
      <c r="H3198" s="113"/>
      <c r="I3198" s="129"/>
      <c r="J3198" s="129"/>
      <c r="K3198" s="201">
        <v>40000</v>
      </c>
      <c r="L3198" s="14" t="s">
        <v>81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/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>
        <v>4</v>
      </c>
    </row>
    <row r="3199" spans="1:26" ht="15.75" hidden="1" customHeight="1">
      <c r="A3199" s="304" t="str">
        <f>IF(B3199&lt;&gt;"",IF(AND(B3199&gt;=_TM1,B3199&lt;=_TM2,OR(TH!L3199="1111",TH!M3199="1111")),TH!D3199,""),"")</f>
        <v/>
      </c>
      <c r="B3199" s="11">
        <f t="shared" si="269"/>
        <v>11</v>
      </c>
      <c r="C3199" s="111">
        <f t="shared" si="270"/>
        <v>42693</v>
      </c>
      <c r="D3199" s="111" t="s">
        <v>711</v>
      </c>
      <c r="E3199" s="265">
        <v>42693</v>
      </c>
      <c r="F3199" s="110" t="s">
        <v>1655</v>
      </c>
      <c r="G3199" s="310" t="s">
        <v>2077</v>
      </c>
      <c r="H3199" s="113"/>
      <c r="I3199" s="129"/>
      <c r="J3199" s="129"/>
      <c r="K3199" s="201">
        <v>4000</v>
      </c>
      <c r="L3199" s="398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/>
    </row>
    <row r="3200" spans="1:26" ht="15.75" hidden="1" customHeight="1">
      <c r="A3200" s="304" t="str">
        <f>IF(B3200&lt;&gt;"",IF(AND(B3200&gt;=_TM1,B3200&lt;=_TM2,OR(TH!L3200="1111",TH!M3200="1111")),TH!D3200,""),"")</f>
        <v/>
      </c>
      <c r="B3200" s="11">
        <f t="shared" si="269"/>
        <v>11</v>
      </c>
      <c r="C3200" s="111">
        <f t="shared" si="270"/>
        <v>42693</v>
      </c>
      <c r="D3200" s="111" t="s">
        <v>2139</v>
      </c>
      <c r="E3200" s="265">
        <v>42693</v>
      </c>
      <c r="F3200" s="110" t="s">
        <v>1219</v>
      </c>
      <c r="G3200" s="310" t="s">
        <v>2077</v>
      </c>
      <c r="H3200" s="4" t="s">
        <v>706</v>
      </c>
      <c r="I3200" s="129"/>
      <c r="J3200" s="129"/>
      <c r="K3200" s="201">
        <v>13000000</v>
      </c>
      <c r="L3200" s="14" t="s">
        <v>45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>x</v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hidden="1" customHeight="1">
      <c r="A3201" s="304" t="str">
        <f>IF(B3201&lt;&gt;"",IF(AND(B3201&gt;=_TM1,B3201&lt;=_TM2,OR(TH!L3201="1111",TH!M3201="1111")),TH!D3201,""),"")</f>
        <v/>
      </c>
      <c r="B3201" s="11">
        <f t="shared" si="269"/>
        <v>11</v>
      </c>
      <c r="C3201" s="111">
        <f t="shared" si="270"/>
        <v>42693</v>
      </c>
      <c r="D3201" s="111" t="s">
        <v>711</v>
      </c>
      <c r="E3201" s="265">
        <v>42693</v>
      </c>
      <c r="F3201" s="110" t="s">
        <v>1654</v>
      </c>
      <c r="G3201" s="310" t="s">
        <v>2077</v>
      </c>
      <c r="H3201" s="113"/>
      <c r="I3201" s="129"/>
      <c r="J3201" s="129"/>
      <c r="K3201" s="201">
        <v>26000</v>
      </c>
      <c r="L3201" s="14" t="s">
        <v>81</v>
      </c>
      <c r="M3201" s="14" t="s">
        <v>24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</row>
    <row r="3202" spans="1:27" ht="15.75" hidden="1" customHeight="1">
      <c r="A3202" s="304" t="str">
        <f>IF(B3202&lt;&gt;"",IF(AND(B3202&gt;=_TM1,B3202&lt;=_TM2,OR(TH!L3202="1111",TH!M3202="1111")),TH!D3202,""),"")</f>
        <v/>
      </c>
      <c r="B3202" s="11">
        <f t="shared" si="269"/>
        <v>11</v>
      </c>
      <c r="C3202" s="111">
        <f t="shared" si="270"/>
        <v>42693</v>
      </c>
      <c r="D3202" s="111" t="s">
        <v>711</v>
      </c>
      <c r="E3202" s="265">
        <v>42693</v>
      </c>
      <c r="F3202" s="110" t="s">
        <v>1655</v>
      </c>
      <c r="G3202" s="310" t="s">
        <v>2077</v>
      </c>
      <c r="H3202" s="113"/>
      <c r="I3202" s="129"/>
      <c r="J3202" s="129"/>
      <c r="K3202" s="201">
        <v>2600</v>
      </c>
      <c r="L3202" s="398" t="s">
        <v>81</v>
      </c>
      <c r="M3202" s="14" t="s">
        <v>24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/>
    </row>
    <row r="3203" spans="1:27" ht="15.75" hidden="1" customHeight="1">
      <c r="A3203" s="304" t="str">
        <f>IF(B3203&lt;&gt;"",IF(AND(B3203&gt;=_TM1,B3203&lt;=_TM2,OR(TH!L3203="1111",TH!M3203="1111")),TH!D3203,""),"")</f>
        <v/>
      </c>
      <c r="B3203" s="11">
        <f t="shared" si="269"/>
        <v>11</v>
      </c>
      <c r="C3203" s="111">
        <f t="shared" si="270"/>
        <v>42693</v>
      </c>
      <c r="D3203" s="12" t="s">
        <v>1514</v>
      </c>
      <c r="E3203" s="265">
        <v>42693</v>
      </c>
      <c r="F3203" s="110" t="s">
        <v>1805</v>
      </c>
      <c r="G3203" s="313" t="s">
        <v>1813</v>
      </c>
      <c r="H3203" s="113" t="s">
        <v>306</v>
      </c>
      <c r="I3203" s="129">
        <v>45</v>
      </c>
      <c r="J3203" s="129">
        <v>38430</v>
      </c>
      <c r="K3203" s="201">
        <f t="shared" ref="K3203:K3204" si="271">ROUND(I3203*J3203,0)</f>
        <v>1729350</v>
      </c>
      <c r="L3203" s="202" t="s">
        <v>726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 t="str">
        <f>IF(VLOOKUP(F3203,NXT!$B$12:$B$973,1,0)=F3203,"","x")</f>
        <v/>
      </c>
    </row>
    <row r="3204" spans="1:27" ht="15.75" hidden="1" customHeight="1">
      <c r="A3204" s="304" t="str">
        <f>IF(B3204&lt;&gt;"",IF(AND(B3204&gt;=_TM1,B3204&lt;=_TM2,OR(TH!L3204="1111",TH!M3204="1111")),TH!D3204,""),"")</f>
        <v/>
      </c>
      <c r="B3204" s="11">
        <f t="shared" si="269"/>
        <v>11</v>
      </c>
      <c r="C3204" s="111">
        <f t="shared" si="270"/>
        <v>42693</v>
      </c>
      <c r="D3204" s="12" t="s">
        <v>1514</v>
      </c>
      <c r="E3204" s="265">
        <v>42693</v>
      </c>
      <c r="F3204" s="110" t="s">
        <v>1806</v>
      </c>
      <c r="G3204" s="313" t="s">
        <v>1813</v>
      </c>
      <c r="H3204" s="113" t="s">
        <v>306</v>
      </c>
      <c r="I3204" s="129">
        <v>45</v>
      </c>
      <c r="J3204" s="129">
        <v>39284</v>
      </c>
      <c r="K3204" s="201">
        <f t="shared" si="271"/>
        <v>1767780</v>
      </c>
      <c r="L3204" s="202" t="s">
        <v>726</v>
      </c>
      <c r="M3204" s="202" t="s">
        <v>8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>
        <v>4</v>
      </c>
      <c r="AA3204" s="198" t="str">
        <f>IF(VLOOKUP(F3204,NXT!$B$12:$B$973,1,0)=F3204,"","x")</f>
        <v/>
      </c>
    </row>
    <row r="3205" spans="1:27" ht="15.75" hidden="1" customHeight="1">
      <c r="A3205" s="304" t="str">
        <f>IF(B3205&lt;&gt;"",IF(AND(B3205&gt;=_TM1,B3205&lt;=_TM2,OR(TH!L3205="1111",TH!M3205="1111")),TH!D3205,""),"")</f>
        <v/>
      </c>
      <c r="B3205" s="11">
        <f t="shared" si="269"/>
        <v>11</v>
      </c>
      <c r="C3205" s="111">
        <f t="shared" si="270"/>
        <v>42693</v>
      </c>
      <c r="D3205" s="12" t="s">
        <v>1514</v>
      </c>
      <c r="E3205" s="265">
        <v>42693</v>
      </c>
      <c r="F3205" s="110" t="s">
        <v>314</v>
      </c>
      <c r="G3205" s="313" t="s">
        <v>1813</v>
      </c>
      <c r="H3205" s="113" t="s">
        <v>306</v>
      </c>
      <c r="I3205" s="129"/>
      <c r="J3205" s="129"/>
      <c r="K3205" s="201">
        <v>349713</v>
      </c>
      <c r="L3205" s="14" t="s">
        <v>9</v>
      </c>
      <c r="M3205" s="202" t="s">
        <v>8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>
        <v>4</v>
      </c>
      <c r="AA3205" s="198"/>
    </row>
    <row r="3206" spans="1:27" ht="15.75" hidden="1" customHeight="1">
      <c r="A3206" s="304" t="str">
        <f>IF(B3206&lt;&gt;"",IF(AND(B3206&gt;=_TM1,B3206&lt;=_TM2,OR(TH!L3206="1111",TH!M3206="1111")),TH!D3206,""),"")</f>
        <v/>
      </c>
      <c r="B3206" s="11">
        <f t="shared" si="269"/>
        <v>11</v>
      </c>
      <c r="C3206" s="111">
        <f t="shared" si="270"/>
        <v>42693</v>
      </c>
      <c r="D3206" s="111" t="s">
        <v>1477</v>
      </c>
      <c r="E3206" s="111">
        <v>42693</v>
      </c>
      <c r="F3206" s="140" t="s">
        <v>1306</v>
      </c>
      <c r="G3206" s="310" t="s">
        <v>1855</v>
      </c>
      <c r="H3206" s="113" t="s">
        <v>1303</v>
      </c>
      <c r="I3206" s="129">
        <v>45</v>
      </c>
      <c r="J3206" s="129">
        <v>115858</v>
      </c>
      <c r="K3206" s="201">
        <f>ROUND(I3206*J3206,0)</f>
        <v>5213610</v>
      </c>
      <c r="L3206" s="114" t="s">
        <v>238</v>
      </c>
      <c r="M3206" s="114" t="s">
        <v>162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hidden="1" customHeight="1">
      <c r="A3207" s="304" t="str">
        <f>IF(B3207&lt;&gt;"",IF(AND(B3207&gt;=_TM1,B3207&lt;=_TM2,OR(TH!L3207="1111",TH!M3207="1111")),TH!D3207,""),"")</f>
        <v/>
      </c>
      <c r="B3207" s="11">
        <f t="shared" si="269"/>
        <v>11</v>
      </c>
      <c r="C3207" s="111">
        <f t="shared" si="270"/>
        <v>42693</v>
      </c>
      <c r="D3207" s="111" t="s">
        <v>1477</v>
      </c>
      <c r="E3207" s="111">
        <v>42693</v>
      </c>
      <c r="F3207" s="110" t="s">
        <v>1736</v>
      </c>
      <c r="G3207" s="310" t="s">
        <v>1855</v>
      </c>
      <c r="H3207" s="113" t="s">
        <v>1303</v>
      </c>
      <c r="I3207" s="129">
        <v>45</v>
      </c>
      <c r="J3207" s="129">
        <v>8265</v>
      </c>
      <c r="K3207" s="201">
        <f>ROUND(I3207*J3207,0)</f>
        <v>371925</v>
      </c>
      <c r="L3207" s="114" t="s">
        <v>238</v>
      </c>
      <c r="M3207" s="114" t="s">
        <v>162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  <c r="AA3207" s="198" t="str">
        <f>IF(VLOOKUP(H3207,DS_131,1,0)=H3207,"","x")</f>
        <v/>
      </c>
    </row>
    <row r="3208" spans="1:27" ht="15.75" hidden="1" customHeight="1">
      <c r="A3208" s="304" t="str">
        <f>IF(B3208&lt;&gt;"",IF(AND(B3208&gt;=_TM1,B3208&lt;=_TM2,OR(TH!L3208="1111",TH!M3208="1111")),TH!D3208,""),"")</f>
        <v/>
      </c>
      <c r="B3208" s="11">
        <f t="shared" si="269"/>
        <v>11</v>
      </c>
      <c r="C3208" s="111">
        <f t="shared" si="270"/>
        <v>42693</v>
      </c>
      <c r="D3208" s="111" t="s">
        <v>1477</v>
      </c>
      <c r="E3208" s="111">
        <v>42693</v>
      </c>
      <c r="F3208" s="140" t="s">
        <v>332</v>
      </c>
      <c r="G3208" s="310" t="s">
        <v>1855</v>
      </c>
      <c r="H3208" s="113" t="s">
        <v>1303</v>
      </c>
      <c r="I3208" s="129"/>
      <c r="J3208" s="129"/>
      <c r="K3208" s="201">
        <v>558554</v>
      </c>
      <c r="L3208" s="114" t="s">
        <v>238</v>
      </c>
      <c r="M3208" s="114" t="s">
        <v>278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  <c r="AA3208" s="198" t="str">
        <f>IF(VLOOKUP(H3208,DS_131,1,0)=H3208,"","x")</f>
        <v/>
      </c>
    </row>
    <row r="3209" spans="1:27" ht="15.75" hidden="1" customHeight="1">
      <c r="A3209" s="304" t="str">
        <f>IF(B3209&lt;&gt;"",IF(AND(B3209&gt;=_TM1,B3209&lt;=_TM2,OR(TH!L3209="1111",TH!M3209="1111")),TH!D3209,""),"")</f>
        <v/>
      </c>
      <c r="B3209" s="11">
        <f t="shared" si="269"/>
        <v>11</v>
      </c>
      <c r="C3209" s="111">
        <f t="shared" si="270"/>
        <v>42695</v>
      </c>
      <c r="D3209" s="111" t="s">
        <v>704</v>
      </c>
      <c r="E3209" s="265">
        <v>42695</v>
      </c>
      <c r="F3209" s="110" t="s">
        <v>708</v>
      </c>
      <c r="G3209" s="310" t="s">
        <v>705</v>
      </c>
      <c r="H3209" s="113" t="s">
        <v>1303</v>
      </c>
      <c r="I3209" s="129"/>
      <c r="J3209" s="129"/>
      <c r="K3209" s="201">
        <v>6144089</v>
      </c>
      <c r="L3209" s="14" t="s">
        <v>24</v>
      </c>
      <c r="M3209" s="14" t="s">
        <v>238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/>
      </c>
      <c r="Y3209" s="24" t="str">
        <f>IF(AND(B3209&lt;=NKC!$N$8,B3209&gt;=NKC!$M$8),"x","")</f>
        <v/>
      </c>
      <c r="Z3209" s="303"/>
    </row>
    <row r="3210" spans="1:27" ht="15.75" hidden="1" customHeight="1">
      <c r="A3210" s="304" t="str">
        <f>IF(B3210&lt;&gt;"",IF(AND(B3210&gt;=_TM1,B3210&lt;=_TM2,OR(TH!L3210="1111",TH!M3210="1111")),TH!D3210,""),"")</f>
        <v/>
      </c>
      <c r="B3210" s="11">
        <f t="shared" si="269"/>
        <v>11</v>
      </c>
      <c r="C3210" s="111">
        <f t="shared" si="270"/>
        <v>42695</v>
      </c>
      <c r="D3210" s="111" t="s">
        <v>711</v>
      </c>
      <c r="E3210" s="265">
        <v>42695</v>
      </c>
      <c r="F3210" s="110" t="s">
        <v>2087</v>
      </c>
      <c r="G3210" s="310" t="s">
        <v>2077</v>
      </c>
      <c r="H3210" s="113"/>
      <c r="I3210" s="129"/>
      <c r="J3210" s="129"/>
      <c r="K3210" s="201">
        <v>3643597</v>
      </c>
      <c r="L3210" s="14" t="s">
        <v>79</v>
      </c>
      <c r="M3210" s="14" t="s">
        <v>24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/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/>
    </row>
    <row r="3211" spans="1:27" ht="15.75" customHeight="1">
      <c r="A3211" s="304" t="str">
        <f>IF(B3211&lt;&gt;"",IF(AND(B3211&gt;=_TM1,B3211&lt;=_TM2,OR(TH!L3211="1111",TH!M3211="1111")),TH!D3211,""),"")</f>
        <v/>
      </c>
      <c r="B3211" s="11">
        <f t="shared" si="269"/>
        <v>11</v>
      </c>
      <c r="C3211" s="111">
        <f t="shared" si="270"/>
        <v>42695</v>
      </c>
      <c r="D3211" s="111" t="s">
        <v>711</v>
      </c>
      <c r="E3211" s="265">
        <v>42695</v>
      </c>
      <c r="F3211" s="110" t="s">
        <v>2088</v>
      </c>
      <c r="G3211" s="310" t="s">
        <v>2077</v>
      </c>
      <c r="H3211" s="113"/>
      <c r="I3211" s="129"/>
      <c r="J3211" s="129"/>
      <c r="K3211" s="201">
        <v>9420000</v>
      </c>
      <c r="L3211" s="14" t="s">
        <v>2080</v>
      </c>
      <c r="M3211" s="14" t="s">
        <v>24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/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>x</v>
      </c>
      <c r="Y3211" s="24" t="str">
        <f>IF(AND(B3211&lt;=NKC!$N$8,B3211&gt;=NKC!$M$8),"x","")</f>
        <v/>
      </c>
      <c r="Z3211" s="303"/>
    </row>
    <row r="3212" spans="1:27" ht="15.75" hidden="1" customHeight="1">
      <c r="A3212" s="304" t="str">
        <f>IF(B3212&lt;&gt;"",IF(AND(B3212&gt;=_TM1,B3212&lt;=_TM2,OR(TH!L3212="1111",TH!M3212="1111")),TH!D3212,""),"")</f>
        <v/>
      </c>
      <c r="B3212" s="11">
        <f t="shared" si="269"/>
        <v>11</v>
      </c>
      <c r="C3212" s="111">
        <f t="shared" si="270"/>
        <v>42695</v>
      </c>
      <c r="D3212" s="12" t="s">
        <v>2142</v>
      </c>
      <c r="E3212" s="12">
        <v>42695</v>
      </c>
      <c r="F3212" s="112" t="s">
        <v>777</v>
      </c>
      <c r="G3212" s="313" t="s">
        <v>2045</v>
      </c>
      <c r="H3212" s="4" t="s">
        <v>774</v>
      </c>
      <c r="I3212" s="129"/>
      <c r="J3212" s="129"/>
      <c r="K3212" s="201">
        <f>1030000+80000</f>
        <v>1110000</v>
      </c>
      <c r="L3212" s="202" t="s">
        <v>239</v>
      </c>
      <c r="M3212" s="202" t="s">
        <v>45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>x</v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</row>
    <row r="3213" spans="1:27" ht="15.75" hidden="1" customHeight="1">
      <c r="A3213" s="304" t="str">
        <f>IF(B3213&lt;&gt;"",IF(AND(B3213&gt;=_TM1,B3213&lt;=_TM2,OR(TH!L3213="1111",TH!M3213="1111")),TH!D3213,""),"")</f>
        <v/>
      </c>
      <c r="B3213" s="11">
        <f t="shared" si="269"/>
        <v>11</v>
      </c>
      <c r="C3213" s="111">
        <f t="shared" si="270"/>
        <v>42695</v>
      </c>
      <c r="D3213" s="12" t="s">
        <v>2142</v>
      </c>
      <c r="E3213" s="12">
        <v>42695</v>
      </c>
      <c r="F3213" s="112" t="s">
        <v>775</v>
      </c>
      <c r="G3213" s="313" t="s">
        <v>2045</v>
      </c>
      <c r="H3213" s="4" t="s">
        <v>774</v>
      </c>
      <c r="I3213" s="129"/>
      <c r="J3213" s="129"/>
      <c r="K3213" s="201">
        <v>103000</v>
      </c>
      <c r="L3213" s="14" t="s">
        <v>9</v>
      </c>
      <c r="M3213" s="202" t="s">
        <v>45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>x</v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</row>
    <row r="3214" spans="1:27" ht="15.75" hidden="1" customHeight="1">
      <c r="A3214" s="304" t="str">
        <f>IF(B3214&lt;&gt;"",IF(AND(B3214&gt;=_TM1,B3214&lt;=_TM2,OR(TH!L3214="1111",TH!M3214="1111")),TH!D3214,""),"")</f>
        <v/>
      </c>
      <c r="B3214" s="11">
        <f t="shared" si="269"/>
        <v>11</v>
      </c>
      <c r="C3214" s="111">
        <f t="shared" si="270"/>
        <v>42696</v>
      </c>
      <c r="D3214" s="12" t="s">
        <v>1515</v>
      </c>
      <c r="E3214" s="265">
        <v>42696</v>
      </c>
      <c r="F3214" s="110" t="s">
        <v>1815</v>
      </c>
      <c r="G3214" s="313" t="s">
        <v>1814</v>
      </c>
      <c r="H3214" s="113" t="s">
        <v>306</v>
      </c>
      <c r="I3214" s="129">
        <v>25</v>
      </c>
      <c r="J3214" s="129">
        <v>18691</v>
      </c>
      <c r="K3214" s="201">
        <f t="shared" ref="K3214:K3215" si="272">ROUND(I3214*J3214,0)</f>
        <v>467275</v>
      </c>
      <c r="L3214" s="202" t="s">
        <v>726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 t="str">
        <f>IF(VLOOKUP(F3214,NXT!$B$12:$B$973,1,0)=F3214,"","x")</f>
        <v/>
      </c>
    </row>
    <row r="3215" spans="1:27" ht="15.75" hidden="1" customHeight="1">
      <c r="A3215" s="304" t="str">
        <f>IF(B3215&lt;&gt;"",IF(AND(B3215&gt;=_TM1,B3215&lt;=_TM2,OR(TH!L3215="1111",TH!M3215="1111")),TH!D3215,""),"")</f>
        <v/>
      </c>
      <c r="B3215" s="11">
        <f t="shared" si="269"/>
        <v>11</v>
      </c>
      <c r="C3215" s="111">
        <f t="shared" si="270"/>
        <v>42696</v>
      </c>
      <c r="D3215" s="12" t="s">
        <v>1515</v>
      </c>
      <c r="E3215" s="265">
        <v>42696</v>
      </c>
      <c r="F3215" s="110" t="s">
        <v>1815</v>
      </c>
      <c r="G3215" s="313" t="s">
        <v>1814</v>
      </c>
      <c r="H3215" s="113" t="s">
        <v>306</v>
      </c>
      <c r="I3215" s="129">
        <v>25</v>
      </c>
      <c r="J3215" s="129">
        <v>27477</v>
      </c>
      <c r="K3215" s="201">
        <f t="shared" si="272"/>
        <v>686925</v>
      </c>
      <c r="L3215" s="202" t="s">
        <v>726</v>
      </c>
      <c r="M3215" s="202" t="s">
        <v>8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>
        <v>4</v>
      </c>
      <c r="AA3215" s="198" t="str">
        <f>IF(VLOOKUP(F3215,NXT!$B$12:$B$973,1,0)=F3215,"","x")</f>
        <v/>
      </c>
    </row>
    <row r="3216" spans="1:27" ht="15.75" hidden="1" customHeight="1">
      <c r="A3216" s="304" t="str">
        <f>IF(B3216&lt;&gt;"",IF(AND(B3216&gt;=_TM1,B3216&lt;=_TM2,OR(TH!L3216="1111",TH!M3216="1111")),TH!D3216,""),"")</f>
        <v/>
      </c>
      <c r="B3216" s="11">
        <f t="shared" si="269"/>
        <v>11</v>
      </c>
      <c r="C3216" s="111">
        <f t="shared" si="270"/>
        <v>42696</v>
      </c>
      <c r="D3216" s="12" t="s">
        <v>1515</v>
      </c>
      <c r="E3216" s="265">
        <v>42696</v>
      </c>
      <c r="F3216" s="110" t="s">
        <v>314</v>
      </c>
      <c r="G3216" s="313" t="s">
        <v>1814</v>
      </c>
      <c r="H3216" s="113" t="s">
        <v>306</v>
      </c>
      <c r="I3216" s="129"/>
      <c r="J3216" s="129"/>
      <c r="K3216" s="201">
        <v>115420</v>
      </c>
      <c r="L3216" s="14" t="s">
        <v>9</v>
      </c>
      <c r="M3216" s="202" t="s">
        <v>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>
        <v>4</v>
      </c>
      <c r="AA3216" s="198"/>
    </row>
    <row r="3217" spans="1:27" ht="15.75" hidden="1" customHeight="1">
      <c r="A3217" s="304" t="str">
        <f>IF(B3217&lt;&gt;"",IF(AND(B3217&gt;=_TM1,B3217&lt;=_TM2,OR(TH!L3217="1111",TH!M3217="1111")),TH!D3217,""),"")</f>
        <v/>
      </c>
      <c r="B3217" s="11">
        <f t="shared" si="269"/>
        <v>11</v>
      </c>
      <c r="C3217" s="111">
        <f t="shared" si="270"/>
        <v>42696</v>
      </c>
      <c r="D3217" s="111" t="s">
        <v>1478</v>
      </c>
      <c r="E3217" s="111">
        <v>42696</v>
      </c>
      <c r="F3217" s="140" t="s">
        <v>350</v>
      </c>
      <c r="G3217" s="310" t="s">
        <v>1856</v>
      </c>
      <c r="H3217" s="266" t="s">
        <v>508</v>
      </c>
      <c r="I3217" s="129">
        <v>300</v>
      </c>
      <c r="J3217" s="129">
        <v>8030</v>
      </c>
      <c r="K3217" s="201">
        <f>ROUND(I3217*J3217,0)</f>
        <v>2409000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hidden="1" customHeight="1">
      <c r="A3218" s="304" t="str">
        <f>IF(B3218&lt;&gt;"",IF(AND(B3218&gt;=_TM1,B3218&lt;=_TM2,OR(TH!L3218="1111",TH!M3218="1111")),TH!D3218,""),"")</f>
        <v/>
      </c>
      <c r="B3218" s="11">
        <f t="shared" si="269"/>
        <v>11</v>
      </c>
      <c r="C3218" s="111">
        <f t="shared" si="270"/>
        <v>42696</v>
      </c>
      <c r="D3218" s="111" t="s">
        <v>1478</v>
      </c>
      <c r="E3218" s="111">
        <v>42696</v>
      </c>
      <c r="F3218" s="139" t="s">
        <v>332</v>
      </c>
      <c r="G3218" s="310" t="s">
        <v>1856</v>
      </c>
      <c r="H3218" s="266" t="s">
        <v>508</v>
      </c>
      <c r="I3218" s="129"/>
      <c r="J3218" s="129"/>
      <c r="K3218" s="201">
        <v>240900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hidden="1" customHeight="1">
      <c r="A3219" s="304" t="str">
        <f>IF(B3219&lt;&gt;"",IF(AND(B3219&gt;=_TM1,B3219&lt;=_TM2,OR(TH!L3219="1111",TH!M3219="1111")),TH!D3219,""),"")</f>
        <v/>
      </c>
      <c r="B3219" s="11">
        <f t="shared" si="269"/>
        <v>11</v>
      </c>
      <c r="C3219" s="111">
        <f t="shared" si="270"/>
        <v>42696</v>
      </c>
      <c r="D3219" s="111" t="s">
        <v>1479</v>
      </c>
      <c r="E3219" s="111">
        <v>42696</v>
      </c>
      <c r="F3219" s="140" t="s">
        <v>322</v>
      </c>
      <c r="G3219" s="310" t="s">
        <v>1857</v>
      </c>
      <c r="H3219" s="113" t="s">
        <v>1751</v>
      </c>
      <c r="I3219" s="129">
        <v>1232</v>
      </c>
      <c r="J3219" s="129">
        <v>11000</v>
      </c>
      <c r="K3219" s="201">
        <f>ROUND(I3219*J3219,0)</f>
        <v>13552000</v>
      </c>
      <c r="L3219" s="114" t="s">
        <v>238</v>
      </c>
      <c r="M3219" s="114" t="s">
        <v>162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/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  <c r="AA3219" s="198" t="str">
        <f>IF(VLOOKUP(H3219,DS_131,1,0)=H3219,"","x")</f>
        <v/>
      </c>
    </row>
    <row r="3220" spans="1:27" ht="15.75" hidden="1" customHeight="1">
      <c r="A3220" s="304" t="str">
        <f>IF(B3220&lt;&gt;"",IF(AND(B3220&gt;=_TM1,B3220&lt;=_TM2,OR(TH!L3220="1111",TH!M3220="1111")),TH!D3220,""),"")</f>
        <v/>
      </c>
      <c r="B3220" s="11">
        <f t="shared" si="269"/>
        <v>11</v>
      </c>
      <c r="C3220" s="111">
        <f t="shared" si="270"/>
        <v>42696</v>
      </c>
      <c r="D3220" s="111" t="s">
        <v>1479</v>
      </c>
      <c r="E3220" s="111">
        <v>42696</v>
      </c>
      <c r="F3220" s="140" t="s">
        <v>1566</v>
      </c>
      <c r="G3220" s="310" t="s">
        <v>1857</v>
      </c>
      <c r="H3220" s="113" t="s">
        <v>1751</v>
      </c>
      <c r="I3220" s="129"/>
      <c r="J3220" s="129"/>
      <c r="K3220" s="201">
        <v>1355200</v>
      </c>
      <c r="L3220" s="114" t="s">
        <v>238</v>
      </c>
      <c r="M3220" s="114" t="s">
        <v>278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  <c r="AA3220" s="198" t="str">
        <f>IF(VLOOKUP(H3220,DS_131,1,0)=H3220,"","x")</f>
        <v/>
      </c>
    </row>
    <row r="3221" spans="1:27" ht="15.75" hidden="1" customHeight="1">
      <c r="A3221" s="304" t="str">
        <f>IF(B3221&lt;&gt;"",IF(AND(B3221&gt;=_TM1,B3221&lt;=_TM2,OR(TH!L3221="1111",TH!M3221="1111")),TH!D3221,""),"")</f>
        <v/>
      </c>
      <c r="B3221" s="11">
        <f t="shared" si="269"/>
        <v>11</v>
      </c>
      <c r="C3221" s="111">
        <f t="shared" si="270"/>
        <v>42697</v>
      </c>
      <c r="D3221" s="111" t="s">
        <v>2143</v>
      </c>
      <c r="E3221" s="265">
        <v>42697</v>
      </c>
      <c r="F3221" s="112" t="s">
        <v>707</v>
      </c>
      <c r="G3221" s="310" t="s">
        <v>705</v>
      </c>
      <c r="H3221" s="113" t="s">
        <v>706</v>
      </c>
      <c r="I3221" s="129"/>
      <c r="J3221" s="129"/>
      <c r="K3221" s="201">
        <v>22500000</v>
      </c>
      <c r="L3221" s="14" t="s">
        <v>24</v>
      </c>
      <c r="M3221" s="14" t="s">
        <v>45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>x</v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hidden="1" customHeight="1">
      <c r="A3222" s="304" t="str">
        <f>IF(B3222&lt;&gt;"",IF(AND(B3222&gt;=_TM1,B3222&lt;=_TM2,OR(TH!L3222="1111",TH!M3222="1111")),TH!D3222,""),"")</f>
        <v/>
      </c>
      <c r="B3222" s="11">
        <f t="shared" si="269"/>
        <v>11</v>
      </c>
      <c r="C3222" s="111">
        <f t="shared" si="270"/>
        <v>42697</v>
      </c>
      <c r="D3222" s="111" t="s">
        <v>711</v>
      </c>
      <c r="E3222" s="265">
        <v>42697</v>
      </c>
      <c r="F3222" s="110" t="s">
        <v>1725</v>
      </c>
      <c r="G3222" s="310" t="s">
        <v>705</v>
      </c>
      <c r="H3222" s="113"/>
      <c r="I3222" s="129"/>
      <c r="J3222" s="129"/>
      <c r="K3222" s="201">
        <v>4930000</v>
      </c>
      <c r="L3222" s="14" t="s">
        <v>961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hidden="1" customHeight="1">
      <c r="A3223" s="304" t="str">
        <f>IF(B3223&lt;&gt;"",IF(AND(B3223&gt;=_TM1,B3223&lt;=_TM2,OR(TH!L3223="1111",TH!M3223="1111")),TH!D3223,""),"")</f>
        <v/>
      </c>
      <c r="B3223" s="11">
        <f t="shared" si="269"/>
        <v>11</v>
      </c>
      <c r="C3223" s="111">
        <f t="shared" si="270"/>
        <v>42697</v>
      </c>
      <c r="D3223" s="111" t="s">
        <v>711</v>
      </c>
      <c r="E3223" s="265">
        <v>42697</v>
      </c>
      <c r="F3223" s="110" t="s">
        <v>2189</v>
      </c>
      <c r="G3223" s="310" t="s">
        <v>705</v>
      </c>
      <c r="H3223" s="113"/>
      <c r="I3223" s="129"/>
      <c r="J3223" s="129"/>
      <c r="K3223" s="201">
        <v>2610000</v>
      </c>
      <c r="L3223" s="14" t="s">
        <v>960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hidden="1" customHeight="1">
      <c r="A3224" s="304" t="str">
        <f>IF(B3224&lt;&gt;"",IF(AND(B3224&gt;=_TM1,B3224&lt;=_TM2,OR(TH!L3224="1111",TH!M3224="1111")),TH!D3224,""),"")</f>
        <v/>
      </c>
      <c r="B3224" s="11">
        <f t="shared" si="269"/>
        <v>11</v>
      </c>
      <c r="C3224" s="111">
        <f t="shared" si="270"/>
        <v>42697</v>
      </c>
      <c r="D3224" s="111" t="s">
        <v>711</v>
      </c>
      <c r="E3224" s="265">
        <v>42697</v>
      </c>
      <c r="F3224" s="110" t="s">
        <v>2190</v>
      </c>
      <c r="G3224" s="310" t="s">
        <v>705</v>
      </c>
      <c r="H3224" s="113"/>
      <c r="I3224" s="129"/>
      <c r="J3224" s="129"/>
      <c r="K3224" s="201">
        <v>1160000</v>
      </c>
      <c r="L3224" s="14" t="s">
        <v>964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hidden="1" customHeight="1">
      <c r="A3225" s="304" t="str">
        <f>IF(B3225&lt;&gt;"",IF(AND(B3225&gt;=_TM1,B3225&lt;=_TM2,OR(TH!L3225="1111",TH!M3225="1111")),TH!D3225,""),"")</f>
        <v/>
      </c>
      <c r="B3225" s="11">
        <f t="shared" ref="B3225" si="273">IF(C3225&lt;&gt;"",MONTH(C3225),"")</f>
        <v>11</v>
      </c>
      <c r="C3225" s="111">
        <f t="shared" ref="C3225" si="274">E3225</f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113"/>
      <c r="I3225" s="129"/>
      <c r="J3225" s="129"/>
      <c r="K3225" s="201">
        <v>11000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/>
    </row>
    <row r="3226" spans="1:27" ht="15.75" hidden="1" customHeight="1">
      <c r="A3226" s="304" t="str">
        <f>IF(B3226&lt;&gt;"",IF(AND(B3226&gt;=_TM1,B3226&lt;=_TM2,OR(TH!L3226="1111",TH!M3226="1111")),TH!D3226,""),"")</f>
        <v/>
      </c>
      <c r="B3226" s="11">
        <f t="shared" si="269"/>
        <v>11</v>
      </c>
      <c r="C3226" s="111">
        <f t="shared" si="270"/>
        <v>42697</v>
      </c>
      <c r="D3226" s="111" t="s">
        <v>711</v>
      </c>
      <c r="E3226" s="265">
        <v>42697</v>
      </c>
      <c r="F3226" s="110" t="s">
        <v>713</v>
      </c>
      <c r="G3226" s="310" t="s">
        <v>705</v>
      </c>
      <c r="H3226" s="113" t="s">
        <v>299</v>
      </c>
      <c r="I3226" s="129"/>
      <c r="J3226" s="129"/>
      <c r="K3226" s="201">
        <v>20000000</v>
      </c>
      <c r="L3226" s="14" t="s">
        <v>8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/>
    </row>
    <row r="3227" spans="1:27" ht="15.75" hidden="1" customHeight="1">
      <c r="A3227" s="304" t="str">
        <f>IF(B3227&lt;&gt;"",IF(AND(B3227&gt;=_TM1,B3227&lt;=_TM2,OR(TH!L3227="1111",TH!M3227="1111")),TH!D3227,""),"")</f>
        <v/>
      </c>
      <c r="B3227" s="11">
        <f t="shared" si="269"/>
        <v>11</v>
      </c>
      <c r="C3227" s="111">
        <f t="shared" si="270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4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hidden="1" customHeight="1">
      <c r="A3228" s="304" t="str">
        <f>IF(B3228&lt;&gt;"",IF(AND(B3228&gt;=_TM1,B3228&lt;=_TM2,OR(TH!L3228="1111",TH!M3228="1111")),TH!D3228,""),"")</f>
        <v/>
      </c>
      <c r="B3228" s="11">
        <f t="shared" si="269"/>
        <v>11</v>
      </c>
      <c r="C3228" s="111">
        <f t="shared" si="270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113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hidden="1" customHeight="1">
      <c r="A3229" s="304" t="str">
        <f>IF(B3229&lt;&gt;"",IF(AND(B3229&gt;=_TM1,B3229&lt;=_TM2,OR(TH!L3229="1111",TH!M3229="1111")),TH!D3229,""),"")</f>
        <v/>
      </c>
      <c r="B3229" s="11">
        <f t="shared" si="269"/>
        <v>11</v>
      </c>
      <c r="C3229" s="111">
        <f t="shared" si="270"/>
        <v>42697</v>
      </c>
      <c r="D3229" s="111" t="s">
        <v>711</v>
      </c>
      <c r="E3229" s="265">
        <v>42697</v>
      </c>
      <c r="F3229" s="110" t="s">
        <v>1720</v>
      </c>
      <c r="G3229" s="310" t="s">
        <v>705</v>
      </c>
      <c r="H3229" s="113"/>
      <c r="I3229" s="129"/>
      <c r="J3229" s="129"/>
      <c r="K3229" s="201">
        <v>20000</v>
      </c>
      <c r="L3229" s="14" t="s">
        <v>81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/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>
        <v>4</v>
      </c>
    </row>
    <row r="3230" spans="1:27" ht="15.75" hidden="1" customHeight="1">
      <c r="A3230" s="304" t="str">
        <f>IF(B3230&lt;&gt;"",IF(AND(B3230&gt;=_TM1,B3230&lt;=_TM2,OR(TH!L3230="1111",TH!M3230="1111")),TH!D3230,""),"")</f>
        <v/>
      </c>
      <c r="B3230" s="11">
        <f t="shared" si="269"/>
        <v>11</v>
      </c>
      <c r="C3230" s="111">
        <f t="shared" si="270"/>
        <v>42697</v>
      </c>
      <c r="D3230" s="111" t="s">
        <v>711</v>
      </c>
      <c r="E3230" s="265">
        <v>42697</v>
      </c>
      <c r="F3230" s="110" t="s">
        <v>1721</v>
      </c>
      <c r="G3230" s="310" t="s">
        <v>705</v>
      </c>
      <c r="H3230" s="4"/>
      <c r="I3230" s="129"/>
      <c r="J3230" s="129"/>
      <c r="K3230" s="201">
        <v>2000</v>
      </c>
      <c r="L3230" s="14" t="s">
        <v>9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hidden="1" customHeight="1">
      <c r="A3231" s="304" t="str">
        <f>IF(B3231&lt;&gt;"",IF(AND(B3231&gt;=_TM1,B3231&lt;=_TM2,OR(TH!L3231="1111",TH!M3231="1111")),TH!D3231,""),"")</f>
        <v/>
      </c>
      <c r="B3231" s="11">
        <f t="shared" ref="B3231:B3294" si="275">IF(C3231&lt;&gt;"",MONTH(C3231),"")</f>
        <v>11</v>
      </c>
      <c r="C3231" s="111">
        <f t="shared" ref="C3231:C3294" si="276">E3231</f>
        <v>42697</v>
      </c>
      <c r="D3231" s="111" t="s">
        <v>2140</v>
      </c>
      <c r="E3231" s="265">
        <v>42697</v>
      </c>
      <c r="F3231" s="110" t="s">
        <v>1219</v>
      </c>
      <c r="G3231" s="310" t="s">
        <v>2077</v>
      </c>
      <c r="H3231" s="4" t="s">
        <v>706</v>
      </c>
      <c r="I3231" s="129"/>
      <c r="J3231" s="129"/>
      <c r="K3231" s="201">
        <v>1200000</v>
      </c>
      <c r="L3231" s="14" t="s">
        <v>45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>x</v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hidden="1" customHeight="1">
      <c r="A3232" s="304" t="str">
        <f>IF(B3232&lt;&gt;"",IF(AND(B3232&gt;=_TM1,B3232&lt;=_TM2,OR(TH!L3232="1111",TH!M3232="1111")),TH!D3232,""),"")</f>
        <v/>
      </c>
      <c r="B3232" s="11">
        <f t="shared" si="275"/>
        <v>11</v>
      </c>
      <c r="C3232" s="111">
        <f t="shared" si="276"/>
        <v>42697</v>
      </c>
      <c r="D3232" s="111" t="s">
        <v>711</v>
      </c>
      <c r="E3232" s="265">
        <v>42697</v>
      </c>
      <c r="F3232" s="110" t="s">
        <v>1654</v>
      </c>
      <c r="G3232" s="310" t="s">
        <v>2077</v>
      </c>
      <c r="H3232" s="113"/>
      <c r="I3232" s="129"/>
      <c r="J3232" s="129"/>
      <c r="K3232" s="201">
        <v>10000</v>
      </c>
      <c r="L3232" s="14" t="s">
        <v>81</v>
      </c>
      <c r="M3232" s="14" t="s">
        <v>24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>
        <v>4</v>
      </c>
    </row>
    <row r="3233" spans="1:27" ht="15.75" hidden="1" customHeight="1">
      <c r="A3233" s="304" t="str">
        <f>IF(B3233&lt;&gt;"",IF(AND(B3233&gt;=_TM1,B3233&lt;=_TM2,OR(TH!L3233="1111",TH!M3233="1111")),TH!D3233,""),"")</f>
        <v/>
      </c>
      <c r="B3233" s="11">
        <f t="shared" si="275"/>
        <v>11</v>
      </c>
      <c r="C3233" s="111">
        <f t="shared" si="276"/>
        <v>42697</v>
      </c>
      <c r="D3233" s="111" t="s">
        <v>711</v>
      </c>
      <c r="E3233" s="265">
        <v>42697</v>
      </c>
      <c r="F3233" s="110" t="s">
        <v>1655</v>
      </c>
      <c r="G3233" s="310" t="s">
        <v>2077</v>
      </c>
      <c r="H3233" s="113"/>
      <c r="I3233" s="129"/>
      <c r="J3233" s="129"/>
      <c r="K3233" s="201">
        <v>1000</v>
      </c>
      <c r="L3233" s="398" t="s">
        <v>81</v>
      </c>
      <c r="M3233" s="14" t="s">
        <v>24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</row>
    <row r="3234" spans="1:27" ht="15.75" hidden="1" customHeight="1">
      <c r="A3234" s="304" t="str">
        <f>IF(B3234&lt;&gt;"",IF(AND(B3234&gt;=_TM1,B3234&lt;=_TM2,OR(TH!L3234="1111",TH!M3234="1111")),TH!D3234,""),"")</f>
        <v/>
      </c>
      <c r="B3234" s="11">
        <f t="shared" si="275"/>
        <v>11</v>
      </c>
      <c r="C3234" s="111">
        <f t="shared" si="276"/>
        <v>42697</v>
      </c>
      <c r="D3234" s="111" t="s">
        <v>1480</v>
      </c>
      <c r="E3234" s="111">
        <v>42697</v>
      </c>
      <c r="F3234" s="326" t="s">
        <v>1591</v>
      </c>
      <c r="G3234" s="310" t="s">
        <v>1858</v>
      </c>
      <c r="H3234" s="113" t="s">
        <v>946</v>
      </c>
      <c r="I3234" s="129">
        <v>4710</v>
      </c>
      <c r="J3234" s="129">
        <v>8500</v>
      </c>
      <c r="K3234" s="201">
        <f>ROUND(I3234*J3234,0)</f>
        <v>40035000</v>
      </c>
      <c r="L3234" s="114" t="s">
        <v>238</v>
      </c>
      <c r="M3234" s="114" t="s">
        <v>162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  <c r="AA3234" s="198" t="str">
        <f>IF(VLOOKUP(H3234,DS_131,1,0)=H3234,"","x")</f>
        <v/>
      </c>
    </row>
    <row r="3235" spans="1:27" ht="15.75" hidden="1" customHeight="1">
      <c r="A3235" s="304" t="str">
        <f>IF(B3235&lt;&gt;"",IF(AND(B3235&gt;=_TM1,B3235&lt;=_TM2,OR(TH!L3235="1111",TH!M3235="1111")),TH!D3235,""),"")</f>
        <v/>
      </c>
      <c r="B3235" s="11">
        <f t="shared" si="275"/>
        <v>11</v>
      </c>
      <c r="C3235" s="111">
        <f t="shared" si="276"/>
        <v>42697</v>
      </c>
      <c r="D3235" s="111" t="s">
        <v>1480</v>
      </c>
      <c r="E3235" s="111">
        <v>42697</v>
      </c>
      <c r="F3235" s="112" t="s">
        <v>1839</v>
      </c>
      <c r="G3235" s="310" t="s">
        <v>1858</v>
      </c>
      <c r="H3235" s="113" t="s">
        <v>946</v>
      </c>
      <c r="I3235" s="129"/>
      <c r="J3235" s="129"/>
      <c r="K3235" s="201">
        <v>4003500</v>
      </c>
      <c r="L3235" s="114" t="s">
        <v>238</v>
      </c>
      <c r="M3235" s="114" t="s">
        <v>278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/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  <c r="AA3235" s="198" t="str">
        <f>IF(VLOOKUP(H3235,DS_131,1,0)=H3235,"","x")</f>
        <v/>
      </c>
    </row>
    <row r="3236" spans="1:27" ht="15.75" hidden="1" customHeight="1">
      <c r="A3236" s="304" t="str">
        <f>IF(B3236&lt;&gt;"",IF(AND(B3236&gt;=_TM1,B3236&lt;=_TM2,OR(TH!L3236="1111",TH!M3236="1111")),TH!D3236,""),"")</f>
        <v/>
      </c>
      <c r="B3236" s="11">
        <f t="shared" si="275"/>
        <v>11</v>
      </c>
      <c r="C3236" s="111">
        <f t="shared" si="276"/>
        <v>42698</v>
      </c>
      <c r="D3236" s="111" t="s">
        <v>704</v>
      </c>
      <c r="E3236" s="265">
        <v>42698</v>
      </c>
      <c r="F3236" s="110" t="s">
        <v>708</v>
      </c>
      <c r="G3236" s="310" t="s">
        <v>705</v>
      </c>
      <c r="H3236" s="113" t="s">
        <v>1751</v>
      </c>
      <c r="I3236" s="129"/>
      <c r="J3236" s="129"/>
      <c r="K3236" s="201">
        <v>12596100</v>
      </c>
      <c r="L3236" s="14" t="s">
        <v>24</v>
      </c>
      <c r="M3236" s="14" t="s">
        <v>238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hidden="1" customHeight="1">
      <c r="A3237" s="304" t="str">
        <f>IF(B3237&lt;&gt;"",IF(AND(B3237&gt;=_TM1,B3237&lt;=_TM2,OR(TH!L3237="1111",TH!M3237="1111")),TH!D3237,""),"")</f>
        <v/>
      </c>
      <c r="B3237" s="11">
        <f t="shared" si="275"/>
        <v>11</v>
      </c>
      <c r="C3237" s="111">
        <f t="shared" si="276"/>
        <v>42698</v>
      </c>
      <c r="D3237" s="111" t="s">
        <v>2144</v>
      </c>
      <c r="E3237" s="265">
        <v>42698</v>
      </c>
      <c r="F3237" s="112" t="s">
        <v>707</v>
      </c>
      <c r="G3237" s="310" t="s">
        <v>705</v>
      </c>
      <c r="H3237" s="113" t="s">
        <v>706</v>
      </c>
      <c r="I3237" s="129"/>
      <c r="J3237" s="129"/>
      <c r="K3237" s="201">
        <v>5300000</v>
      </c>
      <c r="L3237" s="14" t="s">
        <v>24</v>
      </c>
      <c r="M3237" s="14" t="s">
        <v>45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>x</v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/>
    </row>
    <row r="3238" spans="1:27" ht="15.75" hidden="1" customHeight="1">
      <c r="A3238" s="304" t="str">
        <f>IF(B3238&lt;&gt;"",IF(AND(B3238&gt;=_TM1,B3238&lt;=_TM2,OR(TH!L3238="1111",TH!M3238="1111")),TH!D3238,""),"")</f>
        <v/>
      </c>
      <c r="B3238" s="11">
        <f t="shared" si="275"/>
        <v>11</v>
      </c>
      <c r="C3238" s="111">
        <f t="shared" si="276"/>
        <v>42698</v>
      </c>
      <c r="D3238" s="111" t="s">
        <v>711</v>
      </c>
      <c r="E3238" s="265">
        <v>42698</v>
      </c>
      <c r="F3238" s="110" t="s">
        <v>713</v>
      </c>
      <c r="G3238" s="310" t="s">
        <v>705</v>
      </c>
      <c r="H3238" s="113" t="s">
        <v>306</v>
      </c>
      <c r="I3238" s="129"/>
      <c r="J3238" s="129"/>
      <c r="K3238" s="201">
        <f>5294000-22000</f>
        <v>5272000</v>
      </c>
      <c r="L3238" s="114" t="s">
        <v>8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/>
    </row>
    <row r="3239" spans="1:27" ht="15.75" hidden="1" customHeight="1">
      <c r="A3239" s="304" t="str">
        <f>IF(B3239&lt;&gt;"",IF(AND(B3239&gt;=_TM1,B3239&lt;=_TM2,OR(TH!L3239="1111",TH!M3239="1111")),TH!D3239,""),"")</f>
        <v/>
      </c>
      <c r="B3239" s="11">
        <f t="shared" si="275"/>
        <v>11</v>
      </c>
      <c r="C3239" s="111">
        <f t="shared" si="276"/>
        <v>42698</v>
      </c>
      <c r="D3239" s="111" t="s">
        <v>711</v>
      </c>
      <c r="E3239" s="265">
        <v>42698</v>
      </c>
      <c r="F3239" s="110" t="s">
        <v>761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hidden="1" customHeight="1">
      <c r="A3240" s="304" t="str">
        <f>IF(B3240&lt;&gt;"",IF(AND(B3240&gt;=_TM1,B3240&lt;=_TM2,OR(TH!L3240="1111",TH!M3240="1111")),TH!D3240,""),"")</f>
        <v/>
      </c>
      <c r="B3240" s="11">
        <f t="shared" si="275"/>
        <v>11</v>
      </c>
      <c r="C3240" s="111">
        <f t="shared" si="276"/>
        <v>42698</v>
      </c>
      <c r="D3240" s="111" t="s">
        <v>711</v>
      </c>
      <c r="E3240" s="265">
        <v>42698</v>
      </c>
      <c r="F3240" s="110" t="s">
        <v>967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hidden="1" customHeight="1">
      <c r="A3241" s="304" t="str">
        <f>IF(B3241&lt;&gt;"",IF(AND(B3241&gt;=_TM1,B3241&lt;=_TM2,OR(TH!L3241="1111",TH!M3241="1111")),TH!D3241,""),"")</f>
        <v/>
      </c>
      <c r="B3241" s="11">
        <f t="shared" si="275"/>
        <v>11</v>
      </c>
      <c r="C3241" s="111">
        <f t="shared" si="276"/>
        <v>42698</v>
      </c>
      <c r="D3241" s="111" t="s">
        <v>711</v>
      </c>
      <c r="E3241" s="265">
        <v>42698</v>
      </c>
      <c r="F3241" s="110" t="s">
        <v>1720</v>
      </c>
      <c r="G3241" s="310" t="s">
        <v>705</v>
      </c>
      <c r="H3241" s="113"/>
      <c r="I3241" s="129"/>
      <c r="J3241" s="129"/>
      <c r="K3241" s="201">
        <v>20000</v>
      </c>
      <c r="L3241" s="14" t="s">
        <v>81</v>
      </c>
      <c r="M3241" s="14" t="s">
        <v>24</v>
      </c>
      <c r="N3241" s="24" t="str">
        <f>IF(AND('331-CT'!$E$7=TH!H3241,OR(L3241="331",M3241="331")),"331",IF(AND(OR(L3241="131",M3241="131"),H3241='131-CT'!$E$7),"131",""))</f>
        <v/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>
        <v>4</v>
      </c>
    </row>
    <row r="3242" spans="1:27" ht="15.75" hidden="1" customHeight="1">
      <c r="A3242" s="304" t="str">
        <f>IF(B3242&lt;&gt;"",IF(AND(B3242&gt;=_TM1,B3242&lt;=_TM2,OR(TH!L3242="1111",TH!M3242="1111")),TH!D3242,""),"")</f>
        <v/>
      </c>
      <c r="B3242" s="11">
        <f t="shared" si="275"/>
        <v>11</v>
      </c>
      <c r="C3242" s="111">
        <f t="shared" si="276"/>
        <v>42698</v>
      </c>
      <c r="D3242" s="111" t="s">
        <v>711</v>
      </c>
      <c r="E3242" s="265">
        <v>42698</v>
      </c>
      <c r="F3242" s="110" t="s">
        <v>1721</v>
      </c>
      <c r="G3242" s="310" t="s">
        <v>705</v>
      </c>
      <c r="H3242" s="113"/>
      <c r="I3242" s="129"/>
      <c r="J3242" s="129"/>
      <c r="K3242" s="201">
        <v>2000</v>
      </c>
      <c r="L3242" s="14" t="s">
        <v>9</v>
      </c>
      <c r="M3242" s="14" t="s">
        <v>24</v>
      </c>
      <c r="N3242" s="24" t="str">
        <f>IF(AND('331-CT'!$E$7=TH!H3242,OR(L3242="331",M3242="331")),"331",IF(AND(OR(L3242="131",M3242="131"),H3242='131-CT'!$E$7),"131",""))</f>
        <v/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>
        <v>4</v>
      </c>
    </row>
    <row r="3243" spans="1:27" ht="15.75" hidden="1" customHeight="1">
      <c r="A3243" s="304" t="str">
        <f>IF(B3243&lt;&gt;"",IF(AND(B3243&gt;=_TM1,B3243&lt;=_TM2,OR(TH!L3243="1111",TH!M3243="1111")),TH!D3243,""),"")</f>
        <v/>
      </c>
      <c r="B3243" s="11">
        <f t="shared" si="275"/>
        <v>11</v>
      </c>
      <c r="C3243" s="111">
        <f t="shared" si="276"/>
        <v>42698</v>
      </c>
      <c r="D3243" s="111" t="s">
        <v>1481</v>
      </c>
      <c r="E3243" s="111">
        <v>42698</v>
      </c>
      <c r="F3243" s="140" t="s">
        <v>1554</v>
      </c>
      <c r="G3243" s="310" t="s">
        <v>1859</v>
      </c>
      <c r="H3243" s="113" t="s">
        <v>1319</v>
      </c>
      <c r="I3243" s="129">
        <v>1360</v>
      </c>
      <c r="J3243" s="129">
        <v>7500</v>
      </c>
      <c r="K3243" s="201">
        <f>ROUND(I3243*J3243,0)</f>
        <v>10200000</v>
      </c>
      <c r="L3243" s="114" t="s">
        <v>238</v>
      </c>
      <c r="M3243" s="114" t="s">
        <v>162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hidden="1" customHeight="1">
      <c r="A3244" s="304" t="str">
        <f>IF(B3244&lt;&gt;"",IF(AND(B3244&gt;=_TM1,B3244&lt;=_TM2,OR(TH!L3244="1111",TH!M3244="1111")),TH!D3244,""),"")</f>
        <v/>
      </c>
      <c r="B3244" s="11">
        <f t="shared" si="275"/>
        <v>11</v>
      </c>
      <c r="C3244" s="111">
        <f t="shared" si="276"/>
        <v>42698</v>
      </c>
      <c r="D3244" s="111" t="s">
        <v>1481</v>
      </c>
      <c r="E3244" s="111">
        <v>42698</v>
      </c>
      <c r="F3244" s="110" t="s">
        <v>1837</v>
      </c>
      <c r="G3244" s="310" t="s">
        <v>1859</v>
      </c>
      <c r="H3244" s="113" t="s">
        <v>1319</v>
      </c>
      <c r="I3244" s="129">
        <v>1000</v>
      </c>
      <c r="J3244" s="129">
        <v>5800</v>
      </c>
      <c r="K3244" s="201">
        <f>ROUND(I3244*J3244,0)</f>
        <v>5800000</v>
      </c>
      <c r="L3244" s="114" t="s">
        <v>238</v>
      </c>
      <c r="M3244" s="114" t="s">
        <v>162</v>
      </c>
      <c r="N3244" s="24" t="str">
        <f>IF(AND('331-CT'!$E$7=TH!H3244,OR(L3244="331",M3244="331")),"331",IF(AND(OR(L3244="131",M3244="131"),H3244='131-CT'!$E$7),"131",""))</f>
        <v>131</v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/>
      <c r="AA3244" s="198" t="str">
        <f>IF(VLOOKUP(H3244,DS_131,1,0)=H3244,"","x")</f>
        <v/>
      </c>
    </row>
    <row r="3245" spans="1:27" ht="15.75" hidden="1" customHeight="1">
      <c r="A3245" s="304" t="str">
        <f>IF(B3245&lt;&gt;"",IF(AND(B3245&gt;=_TM1,B3245&lt;=_TM2,OR(TH!L3245="1111",TH!M3245="1111")),TH!D3245,""),"")</f>
        <v/>
      </c>
      <c r="B3245" s="11">
        <f t="shared" si="275"/>
        <v>11</v>
      </c>
      <c r="C3245" s="111">
        <f t="shared" si="276"/>
        <v>42698</v>
      </c>
      <c r="D3245" s="111" t="s">
        <v>1481</v>
      </c>
      <c r="E3245" s="111">
        <v>42698</v>
      </c>
      <c r="F3245" s="140" t="s">
        <v>332</v>
      </c>
      <c r="G3245" s="310" t="s">
        <v>1859</v>
      </c>
      <c r="H3245" s="113" t="s">
        <v>1319</v>
      </c>
      <c r="I3245" s="129"/>
      <c r="J3245" s="129"/>
      <c r="K3245" s="201">
        <v>1600000</v>
      </c>
      <c r="L3245" s="114" t="s">
        <v>238</v>
      </c>
      <c r="M3245" s="114" t="s">
        <v>278</v>
      </c>
      <c r="N3245" s="24" t="str">
        <f>IF(AND('331-CT'!$E$7=TH!H3245,OR(L3245="331",M3245="331")),"331",IF(AND(OR(L3245="131",M3245="131"),H3245='131-CT'!$E$7),"131",""))</f>
        <v>131</v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/>
      <c r="AA3245" s="198" t="str">
        <f>IF(VLOOKUP(H3245,DS_131,1,0)=H3245,"","x")</f>
        <v/>
      </c>
    </row>
    <row r="3246" spans="1:27" ht="15.75" hidden="1" customHeight="1">
      <c r="A3246" s="304" t="str">
        <f>IF(B3246&lt;&gt;"",IF(AND(B3246&gt;=_TM1,B3246&lt;=_TM2,OR(TH!L3246="1111",TH!M3246="1111")),TH!D3246,""),"")</f>
        <v/>
      </c>
      <c r="B3246" s="11">
        <f t="shared" si="275"/>
        <v>11</v>
      </c>
      <c r="C3246" s="111">
        <f t="shared" si="276"/>
        <v>42699</v>
      </c>
      <c r="D3246" s="111" t="s">
        <v>711</v>
      </c>
      <c r="E3246" s="265">
        <v>42699</v>
      </c>
      <c r="F3246" s="110" t="s">
        <v>1722</v>
      </c>
      <c r="G3246" s="310" t="s">
        <v>705</v>
      </c>
      <c r="H3246" s="113"/>
      <c r="I3246" s="129"/>
      <c r="J3246" s="129"/>
      <c r="K3246" s="201">
        <v>10000</v>
      </c>
      <c r="L3246" s="14" t="s">
        <v>81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>
        <v>4</v>
      </c>
    </row>
    <row r="3247" spans="1:27" ht="15.75" hidden="1" customHeight="1">
      <c r="A3247" s="304" t="str">
        <f>IF(B3247&lt;&gt;"",IF(AND(B3247&gt;=_TM1,B3247&lt;=_TM2,OR(TH!L3247="1111",TH!M3247="1111")),TH!D3247,""),"")</f>
        <v/>
      </c>
      <c r="B3247" s="11">
        <f t="shared" si="275"/>
        <v>11</v>
      </c>
      <c r="C3247" s="111">
        <f t="shared" si="276"/>
        <v>42699</v>
      </c>
      <c r="D3247" s="111" t="s">
        <v>711</v>
      </c>
      <c r="E3247" s="265">
        <v>42699</v>
      </c>
      <c r="F3247" s="110" t="s">
        <v>1723</v>
      </c>
      <c r="G3247" s="310" t="s">
        <v>705</v>
      </c>
      <c r="H3247" s="4"/>
      <c r="I3247" s="129"/>
      <c r="J3247" s="129"/>
      <c r="K3247" s="201">
        <v>1000</v>
      </c>
      <c r="L3247" s="14" t="s">
        <v>9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hidden="1" customHeight="1">
      <c r="A3248" s="304" t="str">
        <f>IF(B3248&lt;&gt;"",IF(AND(B3248&gt;=_TM1,B3248&lt;=_TM2,OR(TH!L3248="1111",TH!M3248="1111")),TH!D3248,""),"")</f>
        <v/>
      </c>
      <c r="B3248" s="11">
        <f t="shared" si="275"/>
        <v>11</v>
      </c>
      <c r="C3248" s="111">
        <f t="shared" si="276"/>
        <v>42699</v>
      </c>
      <c r="D3248" s="111" t="s">
        <v>711</v>
      </c>
      <c r="E3248" s="265">
        <v>42699</v>
      </c>
      <c r="F3248" s="110" t="s">
        <v>713</v>
      </c>
      <c r="G3248" s="310" t="s">
        <v>705</v>
      </c>
      <c r="H3248" s="113" t="s">
        <v>306</v>
      </c>
      <c r="I3248" s="129"/>
      <c r="J3248" s="129"/>
      <c r="K3248" s="201">
        <f>11989088-22000</f>
        <v>11967088</v>
      </c>
      <c r="L3248" s="114" t="s">
        <v>8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/>
    </row>
    <row r="3249" spans="1:27" ht="15.75" hidden="1" customHeight="1">
      <c r="A3249" s="304" t="str">
        <f>IF(B3249&lt;&gt;"",IF(AND(B3249&gt;=_TM1,B3249&lt;=_TM2,OR(TH!L3249="1111",TH!M3249="1111")),TH!D3249,""),"")</f>
        <v/>
      </c>
      <c r="B3249" s="11">
        <f t="shared" si="275"/>
        <v>11</v>
      </c>
      <c r="C3249" s="111">
        <f t="shared" si="276"/>
        <v>42699</v>
      </c>
      <c r="D3249" s="111" t="s">
        <v>711</v>
      </c>
      <c r="E3249" s="265">
        <v>42699</v>
      </c>
      <c r="F3249" s="110" t="s">
        <v>761</v>
      </c>
      <c r="G3249" s="310" t="s">
        <v>705</v>
      </c>
      <c r="H3249" s="113"/>
      <c r="I3249" s="129"/>
      <c r="J3249" s="129"/>
      <c r="K3249" s="201">
        <v>20000</v>
      </c>
      <c r="L3249" s="14" t="s">
        <v>81</v>
      </c>
      <c r="M3249" s="14" t="s">
        <v>24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/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hidden="1" customHeight="1">
      <c r="A3250" s="304" t="str">
        <f>IF(B3250&lt;&gt;"",IF(AND(B3250&gt;=_TM1,B3250&lt;=_TM2,OR(TH!L3250="1111",TH!M3250="1111")),TH!D3250,""),"")</f>
        <v/>
      </c>
      <c r="B3250" s="11">
        <f t="shared" si="275"/>
        <v>11</v>
      </c>
      <c r="C3250" s="111">
        <f t="shared" si="276"/>
        <v>42699</v>
      </c>
      <c r="D3250" s="111" t="s">
        <v>711</v>
      </c>
      <c r="E3250" s="265">
        <v>42699</v>
      </c>
      <c r="F3250" s="110" t="s">
        <v>967</v>
      </c>
      <c r="G3250" s="310" t="s">
        <v>705</v>
      </c>
      <c r="H3250" s="113"/>
      <c r="I3250" s="129"/>
      <c r="J3250" s="129"/>
      <c r="K3250" s="201">
        <v>2000</v>
      </c>
      <c r="L3250" s="14" t="s">
        <v>9</v>
      </c>
      <c r="M3250" s="14" t="s">
        <v>24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/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hidden="1" customHeight="1">
      <c r="A3251" s="304" t="str">
        <f>IF(B3251&lt;&gt;"",IF(AND(B3251&gt;=_TM1,B3251&lt;=_TM2,OR(TH!L3251="1111",TH!M3251="1111")),TH!D3251,""),"")</f>
        <v/>
      </c>
      <c r="B3251" s="11">
        <f t="shared" si="275"/>
        <v>11</v>
      </c>
      <c r="C3251" s="111">
        <f t="shared" si="276"/>
        <v>42700</v>
      </c>
      <c r="D3251" s="111" t="s">
        <v>2149</v>
      </c>
      <c r="E3251" s="111">
        <v>42700</v>
      </c>
      <c r="F3251" s="112" t="s">
        <v>771</v>
      </c>
      <c r="G3251" s="310" t="s">
        <v>2026</v>
      </c>
      <c r="H3251" s="113" t="s">
        <v>2025</v>
      </c>
      <c r="I3251" s="129"/>
      <c r="J3251" s="129"/>
      <c r="K3251" s="201">
        <v>909091</v>
      </c>
      <c r="L3251" s="202" t="s">
        <v>81</v>
      </c>
      <c r="M3251" s="202" t="s">
        <v>45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>x</v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</row>
    <row r="3252" spans="1:27" ht="15.75" hidden="1" customHeight="1">
      <c r="A3252" s="304" t="str">
        <f>IF(B3252&lt;&gt;"",IF(AND(B3252&gt;=_TM1,B3252&lt;=_TM2,OR(TH!L3252="1111",TH!M3252="1111")),TH!D3252,""),"")</f>
        <v/>
      </c>
      <c r="B3252" s="11">
        <f t="shared" si="275"/>
        <v>11</v>
      </c>
      <c r="C3252" s="111">
        <f t="shared" si="276"/>
        <v>42700</v>
      </c>
      <c r="D3252" s="111" t="s">
        <v>2149</v>
      </c>
      <c r="E3252" s="111">
        <v>42700</v>
      </c>
      <c r="F3252" s="112" t="s">
        <v>772</v>
      </c>
      <c r="G3252" s="310" t="s">
        <v>2026</v>
      </c>
      <c r="H3252" s="113" t="s">
        <v>2025</v>
      </c>
      <c r="I3252" s="129"/>
      <c r="J3252" s="129"/>
      <c r="K3252" s="201">
        <v>90909</v>
      </c>
      <c r="L3252" s="14" t="s">
        <v>9</v>
      </c>
      <c r="M3252" s="202" t="s">
        <v>45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>x</v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</row>
    <row r="3253" spans="1:27" ht="15.75" hidden="1" customHeight="1">
      <c r="A3253" s="304" t="str">
        <f>IF(B3253&lt;&gt;"",IF(AND(B3253&gt;=_TM1,B3253&lt;=_TM2,OR(TH!L3253="1111",TH!M3253="1111")),TH!D3253,""),"")</f>
        <v/>
      </c>
      <c r="B3253" s="11">
        <f t="shared" si="275"/>
        <v>11</v>
      </c>
      <c r="C3253" s="111">
        <f t="shared" si="276"/>
        <v>42700</v>
      </c>
      <c r="D3253" s="12" t="s">
        <v>1516</v>
      </c>
      <c r="E3253" s="265">
        <v>42700</v>
      </c>
      <c r="F3253" s="110" t="s">
        <v>1817</v>
      </c>
      <c r="G3253" s="313" t="s">
        <v>1816</v>
      </c>
      <c r="H3253" s="113" t="s">
        <v>306</v>
      </c>
      <c r="I3253" s="129">
        <v>23</v>
      </c>
      <c r="J3253" s="129">
        <v>32749</v>
      </c>
      <c r="K3253" s="201">
        <f t="shared" ref="K3253:K3261" si="277">ROUND(I3253*J3253,0)</f>
        <v>753227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hidden="1" customHeight="1">
      <c r="A3254" s="304" t="str">
        <f>IF(B3254&lt;&gt;"",IF(AND(B3254&gt;=_TM1,B3254&lt;=_TM2,OR(TH!L3254="1111",TH!M3254="1111")),TH!D3254,""),"")</f>
        <v/>
      </c>
      <c r="B3254" s="11">
        <f t="shared" si="275"/>
        <v>11</v>
      </c>
      <c r="C3254" s="111">
        <f t="shared" si="276"/>
        <v>42700</v>
      </c>
      <c r="D3254" s="12" t="s">
        <v>1516</v>
      </c>
      <c r="E3254" s="265">
        <v>42700</v>
      </c>
      <c r="F3254" s="110" t="s">
        <v>1818</v>
      </c>
      <c r="G3254" s="313" t="s">
        <v>1816</v>
      </c>
      <c r="H3254" s="113" t="s">
        <v>306</v>
      </c>
      <c r="I3254" s="129">
        <v>33</v>
      </c>
      <c r="J3254" s="129">
        <v>21466</v>
      </c>
      <c r="K3254" s="201">
        <f t="shared" si="277"/>
        <v>708378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hidden="1" customHeight="1">
      <c r="A3255" s="304" t="str">
        <f>IF(B3255&lt;&gt;"",IF(AND(B3255&gt;=_TM1,B3255&lt;=_TM2,OR(TH!L3255="1111",TH!M3255="1111")),TH!D3255,""),"")</f>
        <v/>
      </c>
      <c r="B3255" s="11">
        <f t="shared" si="275"/>
        <v>11</v>
      </c>
      <c r="C3255" s="111">
        <f t="shared" si="276"/>
        <v>42700</v>
      </c>
      <c r="D3255" s="12" t="s">
        <v>1516</v>
      </c>
      <c r="E3255" s="265">
        <v>42700</v>
      </c>
      <c r="F3255" s="274" t="s">
        <v>1819</v>
      </c>
      <c r="G3255" s="313" t="s">
        <v>1816</v>
      </c>
      <c r="H3255" s="113" t="s">
        <v>306</v>
      </c>
      <c r="I3255" s="129">
        <v>22</v>
      </c>
      <c r="J3255" s="129">
        <v>36378</v>
      </c>
      <c r="K3255" s="201">
        <f t="shared" si="277"/>
        <v>800316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hidden="1" customHeight="1">
      <c r="A3256" s="304" t="str">
        <f>IF(B3256&lt;&gt;"",IF(AND(B3256&gt;=_TM1,B3256&lt;=_TM2,OR(TH!L3256="1111",TH!M3256="1111")),TH!D3256,""),"")</f>
        <v/>
      </c>
      <c r="B3256" s="11">
        <f t="shared" si="275"/>
        <v>11</v>
      </c>
      <c r="C3256" s="111">
        <f t="shared" si="276"/>
        <v>42700</v>
      </c>
      <c r="D3256" s="12" t="s">
        <v>1516</v>
      </c>
      <c r="E3256" s="265">
        <v>42700</v>
      </c>
      <c r="F3256" s="110" t="s">
        <v>1820</v>
      </c>
      <c r="G3256" s="313" t="s">
        <v>1816</v>
      </c>
      <c r="H3256" s="113" t="s">
        <v>306</v>
      </c>
      <c r="I3256" s="129">
        <v>27</v>
      </c>
      <c r="J3256" s="129">
        <v>30031</v>
      </c>
      <c r="K3256" s="201">
        <f t="shared" si="277"/>
        <v>810837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hidden="1" customHeight="1">
      <c r="A3257" s="304" t="str">
        <f>IF(B3257&lt;&gt;"",IF(AND(B3257&gt;=_TM1,B3257&lt;=_TM2,OR(TH!L3257="1111",TH!M3257="1111")),TH!D3257,""),"")</f>
        <v/>
      </c>
      <c r="B3257" s="11">
        <f t="shared" si="275"/>
        <v>11</v>
      </c>
      <c r="C3257" s="111">
        <f t="shared" si="276"/>
        <v>42700</v>
      </c>
      <c r="D3257" s="12" t="s">
        <v>1516</v>
      </c>
      <c r="E3257" s="265">
        <v>42700</v>
      </c>
      <c r="F3257" s="110" t="s">
        <v>1821</v>
      </c>
      <c r="G3257" s="313" t="s">
        <v>1816</v>
      </c>
      <c r="H3257" s="113" t="s">
        <v>306</v>
      </c>
      <c r="I3257" s="129">
        <v>36</v>
      </c>
      <c r="J3257" s="129">
        <v>18662</v>
      </c>
      <c r="K3257" s="201">
        <f t="shared" si="277"/>
        <v>671832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hidden="1" customHeight="1">
      <c r="A3258" s="304" t="str">
        <f>IF(B3258&lt;&gt;"",IF(AND(B3258&gt;=_TM1,B3258&lt;=_TM2,OR(TH!L3258="1111",TH!M3258="1111")),TH!D3258,""),"")</f>
        <v/>
      </c>
      <c r="B3258" s="11">
        <f t="shared" si="275"/>
        <v>11</v>
      </c>
      <c r="C3258" s="111">
        <f t="shared" si="276"/>
        <v>42700</v>
      </c>
      <c r="D3258" s="12" t="s">
        <v>1516</v>
      </c>
      <c r="E3258" s="265">
        <v>42700</v>
      </c>
      <c r="F3258" s="110" t="s">
        <v>1822</v>
      </c>
      <c r="G3258" s="313" t="s">
        <v>1816</v>
      </c>
      <c r="H3258" s="113" t="s">
        <v>306</v>
      </c>
      <c r="I3258" s="129">
        <v>20</v>
      </c>
      <c r="J3258" s="129">
        <v>34400</v>
      </c>
      <c r="K3258" s="201">
        <f t="shared" si="277"/>
        <v>688000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hidden="1" customHeight="1">
      <c r="A3259" s="304" t="str">
        <f>IF(B3259&lt;&gt;"",IF(AND(B3259&gt;=_TM1,B3259&lt;=_TM2,OR(TH!L3259="1111",TH!M3259="1111")),TH!D3259,""),"")</f>
        <v/>
      </c>
      <c r="B3259" s="11">
        <f t="shared" si="275"/>
        <v>11</v>
      </c>
      <c r="C3259" s="111">
        <f t="shared" si="276"/>
        <v>42700</v>
      </c>
      <c r="D3259" s="12" t="s">
        <v>1516</v>
      </c>
      <c r="E3259" s="265">
        <v>42700</v>
      </c>
      <c r="F3259" s="110" t="s">
        <v>1823</v>
      </c>
      <c r="G3259" s="313" t="s">
        <v>1816</v>
      </c>
      <c r="H3259" s="113" t="s">
        <v>306</v>
      </c>
      <c r="I3259" s="129">
        <v>22</v>
      </c>
      <c r="J3259" s="129">
        <v>30659</v>
      </c>
      <c r="K3259" s="201">
        <f t="shared" si="277"/>
        <v>674498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hidden="1" customHeight="1">
      <c r="A3260" s="304" t="str">
        <f>IF(B3260&lt;&gt;"",IF(AND(B3260&gt;=_TM1,B3260&lt;=_TM2,OR(TH!L3260="1111",TH!M3260="1111")),TH!D3260,""),"")</f>
        <v/>
      </c>
      <c r="B3260" s="11">
        <f t="shared" si="275"/>
        <v>11</v>
      </c>
      <c r="C3260" s="111">
        <f t="shared" si="276"/>
        <v>42700</v>
      </c>
      <c r="D3260" s="12" t="s">
        <v>1516</v>
      </c>
      <c r="E3260" s="265">
        <v>42700</v>
      </c>
      <c r="F3260" s="110" t="s">
        <v>1824</v>
      </c>
      <c r="G3260" s="313" t="s">
        <v>1816</v>
      </c>
      <c r="H3260" s="113" t="s">
        <v>306</v>
      </c>
      <c r="I3260" s="129">
        <v>137</v>
      </c>
      <c r="J3260" s="129">
        <v>38857</v>
      </c>
      <c r="K3260" s="201">
        <f t="shared" si="277"/>
        <v>5323409</v>
      </c>
      <c r="L3260" s="202" t="s">
        <v>726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 t="str">
        <f>IF(VLOOKUP(F3260,NXT!$B$12:$B$973,1,0)=F3260,"","x")</f>
        <v/>
      </c>
    </row>
    <row r="3261" spans="1:27" ht="15.75" hidden="1" customHeight="1">
      <c r="A3261" s="304" t="str">
        <f>IF(B3261&lt;&gt;"",IF(AND(B3261&gt;=_TM1,B3261&lt;=_TM2,OR(TH!L3261="1111",TH!M3261="1111")),TH!D3261,""),"")</f>
        <v/>
      </c>
      <c r="B3261" s="11">
        <f t="shared" si="275"/>
        <v>11</v>
      </c>
      <c r="C3261" s="111">
        <f t="shared" si="276"/>
        <v>42700</v>
      </c>
      <c r="D3261" s="12" t="s">
        <v>1516</v>
      </c>
      <c r="E3261" s="265">
        <v>42700</v>
      </c>
      <c r="F3261" s="110" t="s">
        <v>1825</v>
      </c>
      <c r="G3261" s="313" t="s">
        <v>1816</v>
      </c>
      <c r="H3261" s="113" t="s">
        <v>306</v>
      </c>
      <c r="I3261" s="129">
        <v>137</v>
      </c>
      <c r="J3261" s="129">
        <v>40626</v>
      </c>
      <c r="K3261" s="201">
        <f t="shared" si="277"/>
        <v>5565762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hidden="1" customHeight="1">
      <c r="A3262" s="304" t="str">
        <f>IF(B3262&lt;&gt;"",IF(AND(B3262&gt;=_TM1,B3262&lt;=_TM2,OR(TH!L3262="1111",TH!M3262="1111")),TH!D3262,""),"")</f>
        <v/>
      </c>
      <c r="B3262" s="11">
        <f t="shared" si="275"/>
        <v>11</v>
      </c>
      <c r="C3262" s="111">
        <f t="shared" si="276"/>
        <v>42700</v>
      </c>
      <c r="D3262" s="12" t="s">
        <v>1516</v>
      </c>
      <c r="E3262" s="265">
        <v>42700</v>
      </c>
      <c r="F3262" s="110" t="s">
        <v>314</v>
      </c>
      <c r="G3262" s="313" t="s">
        <v>1816</v>
      </c>
      <c r="H3262" s="113" t="s">
        <v>306</v>
      </c>
      <c r="I3262" s="129"/>
      <c r="J3262" s="129"/>
      <c r="K3262" s="201">
        <v>1599626</v>
      </c>
      <c r="L3262" s="14" t="s">
        <v>9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/>
    </row>
    <row r="3263" spans="1:27" ht="15.75" hidden="1" customHeight="1">
      <c r="A3263" s="304" t="str">
        <f>IF(B3263&lt;&gt;"",IF(AND(B3263&gt;=_TM1,B3263&lt;=_TM2,OR(TH!L3263="1111",TH!M3263="1111")),TH!D3263,""),"")</f>
        <v/>
      </c>
      <c r="B3263" s="11">
        <f t="shared" si="275"/>
        <v>11</v>
      </c>
      <c r="C3263" s="111">
        <f t="shared" si="276"/>
        <v>42700</v>
      </c>
      <c r="D3263" s="12" t="s">
        <v>1517</v>
      </c>
      <c r="E3263" s="265">
        <v>42700</v>
      </c>
      <c r="F3263" s="112" t="s">
        <v>1306</v>
      </c>
      <c r="G3263" s="313" t="s">
        <v>944</v>
      </c>
      <c r="H3263" s="113" t="s">
        <v>316</v>
      </c>
      <c r="I3263" s="129">
        <v>137</v>
      </c>
      <c r="J3263" s="129">
        <v>110065.1</v>
      </c>
      <c r="K3263" s="201">
        <f t="shared" ref="K3263:K3272" si="278">ROUND(I3263*J3263,0)</f>
        <v>15078919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hidden="1" customHeight="1">
      <c r="A3264" s="304" t="str">
        <f>IF(B3264&lt;&gt;"",IF(AND(B3264&gt;=_TM1,B3264&lt;=_TM2,OR(TH!L3264="1111",TH!M3264="1111")),TH!D3264,""),"")</f>
        <v/>
      </c>
      <c r="B3264" s="11">
        <f t="shared" si="275"/>
        <v>11</v>
      </c>
      <c r="C3264" s="111">
        <f t="shared" si="276"/>
        <v>42700</v>
      </c>
      <c r="D3264" s="12" t="s">
        <v>1517</v>
      </c>
      <c r="E3264" s="265">
        <v>42700</v>
      </c>
      <c r="F3264" s="110" t="s">
        <v>1736</v>
      </c>
      <c r="G3264" s="313" t="s">
        <v>944</v>
      </c>
      <c r="H3264" s="113" t="s">
        <v>316</v>
      </c>
      <c r="I3264" s="129">
        <v>137</v>
      </c>
      <c r="J3264" s="129">
        <v>7851.75</v>
      </c>
      <c r="K3264" s="201">
        <f t="shared" si="278"/>
        <v>1075690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hidden="1" customHeight="1">
      <c r="A3265" s="304" t="str">
        <f>IF(B3265&lt;&gt;"",IF(AND(B3265&gt;=_TM1,B3265&lt;=_TM2,OR(TH!L3265="1111",TH!M3265="1111")),TH!D3265,""),"")</f>
        <v/>
      </c>
      <c r="B3265" s="11">
        <f t="shared" si="275"/>
        <v>11</v>
      </c>
      <c r="C3265" s="111">
        <f t="shared" si="276"/>
        <v>42700</v>
      </c>
      <c r="D3265" s="12" t="s">
        <v>1517</v>
      </c>
      <c r="E3265" s="265">
        <v>42700</v>
      </c>
      <c r="F3265" s="110" t="s">
        <v>1864</v>
      </c>
      <c r="G3265" s="313" t="s">
        <v>944</v>
      </c>
      <c r="H3265" s="113" t="s">
        <v>316</v>
      </c>
      <c r="I3265" s="129">
        <v>500</v>
      </c>
      <c r="J3265" s="129">
        <v>23275</v>
      </c>
      <c r="K3265" s="201">
        <f t="shared" si="278"/>
        <v>11637500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hidden="1" customHeight="1">
      <c r="A3266" s="304" t="str">
        <f>IF(B3266&lt;&gt;"",IF(AND(B3266&gt;=_TM1,B3266&lt;=_TM2,OR(TH!L3266="1111",TH!M3266="1111")),TH!D3266,""),"")</f>
        <v/>
      </c>
      <c r="B3266" s="11">
        <f t="shared" si="275"/>
        <v>11</v>
      </c>
      <c r="C3266" s="111">
        <f t="shared" si="276"/>
        <v>42700</v>
      </c>
      <c r="D3266" s="12" t="s">
        <v>1517</v>
      </c>
      <c r="E3266" s="265">
        <v>42700</v>
      </c>
      <c r="F3266" s="112" t="s">
        <v>1046</v>
      </c>
      <c r="G3266" s="313" t="s">
        <v>944</v>
      </c>
      <c r="H3266" s="113" t="s">
        <v>316</v>
      </c>
      <c r="I3266" s="129">
        <v>1545</v>
      </c>
      <c r="J3266" s="129">
        <v>33250</v>
      </c>
      <c r="K3266" s="201">
        <f t="shared" si="278"/>
        <v>51371250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/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hidden="1" customHeight="1">
      <c r="A3267" s="304" t="str">
        <f>IF(B3267&lt;&gt;"",IF(AND(B3267&gt;=_TM1,B3267&lt;=_TM2,OR(TH!L3267="1111",TH!M3267="1111")),TH!D3267,""),"")</f>
        <v/>
      </c>
      <c r="B3267" s="11">
        <f t="shared" si="275"/>
        <v>11</v>
      </c>
      <c r="C3267" s="111">
        <f t="shared" si="276"/>
        <v>42700</v>
      </c>
      <c r="D3267" s="12" t="s">
        <v>1517</v>
      </c>
      <c r="E3267" s="265">
        <v>42700</v>
      </c>
      <c r="F3267" s="112" t="s">
        <v>1047</v>
      </c>
      <c r="G3267" s="313" t="s">
        <v>944</v>
      </c>
      <c r="H3267" s="113" t="s">
        <v>316</v>
      </c>
      <c r="I3267" s="129">
        <v>1515</v>
      </c>
      <c r="J3267" s="129">
        <v>30875</v>
      </c>
      <c r="K3267" s="201">
        <f t="shared" si="278"/>
        <v>46775625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/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hidden="1" customHeight="1">
      <c r="A3268" s="304" t="str">
        <f>IF(B3268&lt;&gt;"",IF(AND(B3268&gt;=_TM1,B3268&lt;=_TM2,OR(TH!L3268="1111",TH!M3268="1111")),TH!D3268,""),"")</f>
        <v/>
      </c>
      <c r="B3268" s="11">
        <f t="shared" si="275"/>
        <v>11</v>
      </c>
      <c r="C3268" s="111">
        <f t="shared" si="276"/>
        <v>42700</v>
      </c>
      <c r="D3268" s="12" t="s">
        <v>1517</v>
      </c>
      <c r="E3268" s="265">
        <v>42700</v>
      </c>
      <c r="F3268" s="110" t="s">
        <v>322</v>
      </c>
      <c r="G3268" s="313" t="s">
        <v>944</v>
      </c>
      <c r="H3268" s="113" t="s">
        <v>316</v>
      </c>
      <c r="I3268" s="129">
        <v>4400</v>
      </c>
      <c r="J3268" s="129">
        <v>17575</v>
      </c>
      <c r="K3268" s="201">
        <f t="shared" si="278"/>
        <v>77330000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>x</v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hidden="1" customHeight="1">
      <c r="A3269" s="304" t="str">
        <f>IF(B3269&lt;&gt;"",IF(AND(B3269&gt;=_TM1,B3269&lt;=_TM2,OR(TH!L3269="1111",TH!M3269="1111")),TH!D3269,""),"")</f>
        <v/>
      </c>
      <c r="B3269" s="11">
        <f t="shared" si="275"/>
        <v>11</v>
      </c>
      <c r="C3269" s="111">
        <f t="shared" si="276"/>
        <v>42700</v>
      </c>
      <c r="D3269" s="12" t="s">
        <v>1517</v>
      </c>
      <c r="E3269" s="265">
        <v>42700</v>
      </c>
      <c r="F3269" s="110" t="s">
        <v>321</v>
      </c>
      <c r="G3269" s="313" t="s">
        <v>944</v>
      </c>
      <c r="H3269" s="113" t="s">
        <v>316</v>
      </c>
      <c r="I3269" s="129">
        <v>4125</v>
      </c>
      <c r="J3269" s="129">
        <v>17575</v>
      </c>
      <c r="K3269" s="201">
        <f t="shared" si="278"/>
        <v>72496875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>x</v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hidden="1" customHeight="1">
      <c r="A3270" s="304" t="str">
        <f>IF(B3270&lt;&gt;"",IF(AND(B3270&gt;=_TM1,B3270&lt;=_TM2,OR(TH!L3270="1111",TH!M3270="1111")),TH!D3270,""),"")</f>
        <v/>
      </c>
      <c r="B3270" s="11">
        <f t="shared" si="275"/>
        <v>11</v>
      </c>
      <c r="C3270" s="111">
        <f t="shared" si="276"/>
        <v>42700</v>
      </c>
      <c r="D3270" s="12" t="s">
        <v>1517</v>
      </c>
      <c r="E3270" s="265">
        <v>42700</v>
      </c>
      <c r="F3270" s="112" t="s">
        <v>1864</v>
      </c>
      <c r="G3270" s="313" t="s">
        <v>944</v>
      </c>
      <c r="H3270" s="113" t="s">
        <v>316</v>
      </c>
      <c r="I3270" s="129">
        <v>50</v>
      </c>
      <c r="J3270" s="129">
        <v>23275</v>
      </c>
      <c r="K3270" s="201">
        <f t="shared" si="278"/>
        <v>1163750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hidden="1" customHeight="1">
      <c r="A3271" s="304" t="str">
        <f>IF(B3271&lt;&gt;"",IF(AND(B3271&gt;=_TM1,B3271&lt;=_TM2,OR(TH!L3271="1111",TH!M3271="1111")),TH!D3271,""),"")</f>
        <v/>
      </c>
      <c r="B3271" s="11">
        <f t="shared" si="275"/>
        <v>11</v>
      </c>
      <c r="C3271" s="111">
        <f t="shared" si="276"/>
        <v>42700</v>
      </c>
      <c r="D3271" s="12" t="s">
        <v>1517</v>
      </c>
      <c r="E3271" s="265">
        <v>42700</v>
      </c>
      <c r="F3271" s="110" t="s">
        <v>1854</v>
      </c>
      <c r="G3271" s="313" t="s">
        <v>944</v>
      </c>
      <c r="H3271" s="113" t="s">
        <v>316</v>
      </c>
      <c r="I3271" s="129">
        <v>100</v>
      </c>
      <c r="J3271" s="129">
        <v>12120.1</v>
      </c>
      <c r="K3271" s="201">
        <f t="shared" si="278"/>
        <v>1212010</v>
      </c>
      <c r="L3271" s="202" t="s">
        <v>726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 t="str">
        <f>IF(VLOOKUP(F3271,NXT!$B$12:$B$973,1,0)=F3271,"","x")</f>
        <v/>
      </c>
    </row>
    <row r="3272" spans="1:27" ht="15.75" hidden="1" customHeight="1">
      <c r="A3272" s="304" t="str">
        <f>IF(B3272&lt;&gt;"",IF(AND(B3272&gt;=_TM1,B3272&lt;=_TM2,OR(TH!L3272="1111",TH!M3272="1111")),TH!D3272,""),"")</f>
        <v/>
      </c>
      <c r="B3272" s="11">
        <f t="shared" si="275"/>
        <v>11</v>
      </c>
      <c r="C3272" s="111">
        <f t="shared" si="276"/>
        <v>42700</v>
      </c>
      <c r="D3272" s="12" t="s">
        <v>1517</v>
      </c>
      <c r="E3272" s="265">
        <v>42700</v>
      </c>
      <c r="F3272" s="110" t="s">
        <v>1868</v>
      </c>
      <c r="G3272" s="313" t="s">
        <v>944</v>
      </c>
      <c r="H3272" s="113" t="s">
        <v>316</v>
      </c>
      <c r="I3272" s="129">
        <v>210</v>
      </c>
      <c r="J3272" s="129">
        <v>9405</v>
      </c>
      <c r="K3272" s="201">
        <f t="shared" si="278"/>
        <v>1975050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hidden="1" customHeight="1">
      <c r="A3273" s="304" t="str">
        <f>IF(B3273&lt;&gt;"",IF(AND(B3273&gt;=_TM1,B3273&lt;=_TM2,OR(TH!L3273="1111",TH!M3273="1111")),TH!D3273,""),"")</f>
        <v/>
      </c>
      <c r="B3273" s="11">
        <f t="shared" si="275"/>
        <v>11</v>
      </c>
      <c r="C3273" s="111">
        <f t="shared" si="276"/>
        <v>42700</v>
      </c>
      <c r="D3273" s="12" t="s">
        <v>1517</v>
      </c>
      <c r="E3273" s="265">
        <v>42700</v>
      </c>
      <c r="F3273" s="110" t="s">
        <v>304</v>
      </c>
      <c r="G3273" s="313" t="s">
        <v>944</v>
      </c>
      <c r="H3273" s="113" t="s">
        <v>316</v>
      </c>
      <c r="I3273" s="129"/>
      <c r="J3273" s="129"/>
      <c r="K3273" s="201">
        <v>28011667</v>
      </c>
      <c r="L3273" s="14" t="s">
        <v>9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/>
    </row>
    <row r="3274" spans="1:27" ht="15.75" hidden="1" customHeight="1">
      <c r="A3274" s="304" t="str">
        <f>IF(B3274&lt;&gt;"",IF(AND(B3274&gt;=_TM1,B3274&lt;=_TM2,OR(TH!L3274="1111",TH!M3274="1111")),TH!D3274,""),"")</f>
        <v/>
      </c>
      <c r="B3274" s="11">
        <f t="shared" si="275"/>
        <v>11</v>
      </c>
      <c r="C3274" s="111">
        <f t="shared" si="276"/>
        <v>42702</v>
      </c>
      <c r="D3274" s="12" t="s">
        <v>1518</v>
      </c>
      <c r="E3274" s="265">
        <v>42702</v>
      </c>
      <c r="F3274" s="112" t="s">
        <v>692</v>
      </c>
      <c r="G3274" s="313" t="s">
        <v>950</v>
      </c>
      <c r="H3274" s="113" t="s">
        <v>316</v>
      </c>
      <c r="I3274" s="129">
        <v>6</v>
      </c>
      <c r="J3274" s="129">
        <v>177495.15</v>
      </c>
      <c r="K3274" s="201">
        <f t="shared" ref="K3274:K3337" si="279">ROUND(I3274*J3274,0)</f>
        <v>1064971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hidden="1" customHeight="1">
      <c r="A3275" s="304" t="str">
        <f>IF(B3275&lt;&gt;"",IF(AND(B3275&gt;=_TM1,B3275&lt;=_TM2,OR(TH!L3275="1111",TH!M3275="1111")),TH!D3275,""),"")</f>
        <v/>
      </c>
      <c r="B3275" s="11">
        <f t="shared" si="275"/>
        <v>11</v>
      </c>
      <c r="C3275" s="111">
        <f t="shared" si="276"/>
        <v>42702</v>
      </c>
      <c r="D3275" s="12" t="s">
        <v>1518</v>
      </c>
      <c r="E3275" s="265">
        <v>42702</v>
      </c>
      <c r="F3275" s="110" t="s">
        <v>873</v>
      </c>
      <c r="G3275" s="313" t="s">
        <v>950</v>
      </c>
      <c r="H3275" s="113" t="s">
        <v>316</v>
      </c>
      <c r="I3275" s="129">
        <v>132</v>
      </c>
      <c r="J3275" s="129">
        <v>39670.1</v>
      </c>
      <c r="K3275" s="201">
        <f t="shared" si="279"/>
        <v>5236453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hidden="1" customHeight="1">
      <c r="A3276" s="304" t="str">
        <f>IF(B3276&lt;&gt;"",IF(AND(B3276&gt;=_TM1,B3276&lt;=_TM2,OR(TH!L3276="1111",TH!M3276="1111")),TH!D3276,""),"")</f>
        <v/>
      </c>
      <c r="B3276" s="11">
        <f t="shared" si="275"/>
        <v>11</v>
      </c>
      <c r="C3276" s="111">
        <f t="shared" si="276"/>
        <v>42702</v>
      </c>
      <c r="D3276" s="12" t="s">
        <v>1518</v>
      </c>
      <c r="E3276" s="265">
        <v>42702</v>
      </c>
      <c r="F3276" s="110" t="s">
        <v>1433</v>
      </c>
      <c r="G3276" s="313" t="s">
        <v>950</v>
      </c>
      <c r="H3276" s="113" t="s">
        <v>316</v>
      </c>
      <c r="I3276" s="129">
        <v>66</v>
      </c>
      <c r="J3276" s="129">
        <v>71261.399999999994</v>
      </c>
      <c r="K3276" s="201">
        <f t="shared" si="279"/>
        <v>4703252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hidden="1" customHeight="1">
      <c r="A3277" s="304" t="str">
        <f>IF(B3277&lt;&gt;"",IF(AND(B3277&gt;=_TM1,B3277&lt;=_TM2,OR(TH!L3277="1111",TH!M3277="1111")),TH!D3277,""),"")</f>
        <v/>
      </c>
      <c r="B3277" s="11">
        <f t="shared" si="275"/>
        <v>11</v>
      </c>
      <c r="C3277" s="111">
        <f t="shared" si="276"/>
        <v>42702</v>
      </c>
      <c r="D3277" s="12" t="s">
        <v>1518</v>
      </c>
      <c r="E3277" s="265">
        <v>42702</v>
      </c>
      <c r="F3277" s="112" t="s">
        <v>1434</v>
      </c>
      <c r="G3277" s="313" t="s">
        <v>950</v>
      </c>
      <c r="H3277" s="113" t="s">
        <v>316</v>
      </c>
      <c r="I3277" s="129">
        <v>20</v>
      </c>
      <c r="J3277" s="129">
        <v>50656.85</v>
      </c>
      <c r="K3277" s="201">
        <f t="shared" si="279"/>
        <v>1013137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hidden="1" customHeight="1">
      <c r="A3278" s="304" t="str">
        <f>IF(B3278&lt;&gt;"",IF(AND(B3278&gt;=_TM1,B3278&lt;=_TM2,OR(TH!L3278="1111",TH!M3278="1111")),TH!D3278,""),"")</f>
        <v/>
      </c>
      <c r="B3278" s="11">
        <f t="shared" si="275"/>
        <v>11</v>
      </c>
      <c r="C3278" s="111">
        <f t="shared" si="276"/>
        <v>42702</v>
      </c>
      <c r="D3278" s="12" t="s">
        <v>1518</v>
      </c>
      <c r="E3278" s="265">
        <v>42702</v>
      </c>
      <c r="F3278" s="274" t="s">
        <v>416</v>
      </c>
      <c r="G3278" s="313" t="s">
        <v>950</v>
      </c>
      <c r="H3278" s="113" t="s">
        <v>316</v>
      </c>
      <c r="I3278" s="129">
        <v>38</v>
      </c>
      <c r="J3278" s="129">
        <v>45644.65</v>
      </c>
      <c r="K3278" s="201">
        <f t="shared" si="279"/>
        <v>1734497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hidden="1" customHeight="1">
      <c r="A3279" s="304" t="str">
        <f>IF(B3279&lt;&gt;"",IF(AND(B3279&gt;=_TM1,B3279&lt;=_TM2,OR(TH!L3279="1111",TH!M3279="1111")),TH!D3279,""),"")</f>
        <v/>
      </c>
      <c r="B3279" s="11">
        <f t="shared" si="275"/>
        <v>11</v>
      </c>
      <c r="C3279" s="111">
        <f t="shared" si="276"/>
        <v>42702</v>
      </c>
      <c r="D3279" s="12" t="s">
        <v>1518</v>
      </c>
      <c r="E3279" s="265">
        <v>42702</v>
      </c>
      <c r="F3279" s="274" t="s">
        <v>1870</v>
      </c>
      <c r="G3279" s="313" t="s">
        <v>950</v>
      </c>
      <c r="H3279" s="113" t="s">
        <v>316</v>
      </c>
      <c r="I3279" s="129">
        <v>14</v>
      </c>
      <c r="J3279" s="129">
        <v>55588.3</v>
      </c>
      <c r="K3279" s="201">
        <f t="shared" si="279"/>
        <v>778236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hidden="1" customHeight="1">
      <c r="A3280" s="304" t="str">
        <f>IF(B3280&lt;&gt;"",IF(AND(B3280&gt;=_TM1,B3280&lt;=_TM2,OR(TH!L3280="1111",TH!M3280="1111")),TH!D3280,""),"")</f>
        <v/>
      </c>
      <c r="B3280" s="11">
        <f t="shared" si="275"/>
        <v>11</v>
      </c>
      <c r="C3280" s="111">
        <f t="shared" si="276"/>
        <v>42702</v>
      </c>
      <c r="D3280" s="12" t="s">
        <v>1518</v>
      </c>
      <c r="E3280" s="265">
        <v>42702</v>
      </c>
      <c r="F3280" s="110" t="s">
        <v>1871</v>
      </c>
      <c r="G3280" s="313" t="s">
        <v>950</v>
      </c>
      <c r="H3280" s="113" t="s">
        <v>316</v>
      </c>
      <c r="I3280" s="129">
        <v>24</v>
      </c>
      <c r="J3280" s="129">
        <v>68850.3</v>
      </c>
      <c r="K3280" s="201">
        <f t="shared" si="279"/>
        <v>1652407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hidden="1" customHeight="1">
      <c r="A3281" s="304" t="str">
        <f>IF(B3281&lt;&gt;"",IF(AND(B3281&gt;=_TM1,B3281&lt;=_TM2,OR(TH!L3281="1111",TH!M3281="1111")),TH!D3281,""),"")</f>
        <v/>
      </c>
      <c r="B3281" s="11">
        <f t="shared" si="275"/>
        <v>11</v>
      </c>
      <c r="C3281" s="111">
        <f t="shared" si="276"/>
        <v>42702</v>
      </c>
      <c r="D3281" s="12" t="s">
        <v>1518</v>
      </c>
      <c r="E3281" s="265">
        <v>42702</v>
      </c>
      <c r="F3281" s="110" t="s">
        <v>1436</v>
      </c>
      <c r="G3281" s="313" t="s">
        <v>950</v>
      </c>
      <c r="H3281" s="113" t="s">
        <v>316</v>
      </c>
      <c r="I3281" s="129">
        <v>60</v>
      </c>
      <c r="J3281" s="129">
        <v>41298.400000000001</v>
      </c>
      <c r="K3281" s="201">
        <f t="shared" si="279"/>
        <v>2477904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hidden="1" customHeight="1">
      <c r="A3282" s="304" t="str">
        <f>IF(B3282&lt;&gt;"",IF(AND(B3282&gt;=_TM1,B3282&lt;=_TM2,OR(TH!L3282="1111",TH!M3282="1111")),TH!D3282,""),"")</f>
        <v/>
      </c>
      <c r="B3282" s="11">
        <f t="shared" si="275"/>
        <v>11</v>
      </c>
      <c r="C3282" s="111">
        <f t="shared" si="276"/>
        <v>42702</v>
      </c>
      <c r="D3282" s="12" t="s">
        <v>1518</v>
      </c>
      <c r="E3282" s="265">
        <v>42702</v>
      </c>
      <c r="F3282" s="110" t="s">
        <v>1437</v>
      </c>
      <c r="G3282" s="313" t="s">
        <v>950</v>
      </c>
      <c r="H3282" s="113" t="s">
        <v>316</v>
      </c>
      <c r="I3282" s="129">
        <v>28</v>
      </c>
      <c r="J3282" s="129">
        <v>61937.15</v>
      </c>
      <c r="K3282" s="201">
        <f t="shared" si="279"/>
        <v>1734240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hidden="1" customHeight="1">
      <c r="A3283" s="304" t="str">
        <f>IF(B3283&lt;&gt;"",IF(AND(B3283&gt;=_TM1,B3283&lt;=_TM2,OR(TH!L3283="1111",TH!M3283="1111")),TH!D3283,""),"")</f>
        <v/>
      </c>
      <c r="B3283" s="11">
        <f t="shared" si="275"/>
        <v>11</v>
      </c>
      <c r="C3283" s="111">
        <f t="shared" si="276"/>
        <v>42702</v>
      </c>
      <c r="D3283" s="12" t="s">
        <v>1518</v>
      </c>
      <c r="E3283" s="265">
        <v>42702</v>
      </c>
      <c r="F3283" s="110" t="s">
        <v>368</v>
      </c>
      <c r="G3283" s="313" t="s">
        <v>950</v>
      </c>
      <c r="H3283" s="113" t="s">
        <v>316</v>
      </c>
      <c r="I3283" s="129">
        <v>132</v>
      </c>
      <c r="J3283" s="129">
        <v>33480.85</v>
      </c>
      <c r="K3283" s="201">
        <f t="shared" si="279"/>
        <v>4419472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hidden="1" customHeight="1">
      <c r="A3284" s="304" t="str">
        <f>IF(B3284&lt;&gt;"",IF(AND(B3284&gt;=_TM1,B3284&lt;=_TM2,OR(TH!L3284="1111",TH!M3284="1111")),TH!D3284,""),"")</f>
        <v/>
      </c>
      <c r="B3284" s="11">
        <f t="shared" si="275"/>
        <v>11</v>
      </c>
      <c r="C3284" s="111">
        <f t="shared" si="276"/>
        <v>42702</v>
      </c>
      <c r="D3284" s="12" t="s">
        <v>1518</v>
      </c>
      <c r="E3284" s="265">
        <v>42702</v>
      </c>
      <c r="F3284" s="112" t="s">
        <v>1872</v>
      </c>
      <c r="G3284" s="313" t="s">
        <v>950</v>
      </c>
      <c r="H3284" s="113" t="s">
        <v>316</v>
      </c>
      <c r="I3284" s="129">
        <v>147</v>
      </c>
      <c r="J3284" s="129">
        <v>21738.85</v>
      </c>
      <c r="K3284" s="201">
        <f t="shared" si="279"/>
        <v>3195611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hidden="1" customHeight="1">
      <c r="A3285" s="304" t="str">
        <f>IF(B3285&lt;&gt;"",IF(AND(B3285&gt;=_TM1,B3285&lt;=_TM2,OR(TH!L3285="1111",TH!M3285="1111")),TH!D3285,""),"")</f>
        <v/>
      </c>
      <c r="B3285" s="11">
        <f t="shared" si="275"/>
        <v>11</v>
      </c>
      <c r="C3285" s="111">
        <f t="shared" si="276"/>
        <v>42702</v>
      </c>
      <c r="D3285" s="12" t="s">
        <v>1518</v>
      </c>
      <c r="E3285" s="265">
        <v>42702</v>
      </c>
      <c r="F3285" s="110" t="s">
        <v>366</v>
      </c>
      <c r="G3285" s="313" t="s">
        <v>950</v>
      </c>
      <c r="H3285" s="113" t="s">
        <v>316</v>
      </c>
      <c r="I3285" s="129">
        <v>60</v>
      </c>
      <c r="J3285" s="129">
        <v>7829.9</v>
      </c>
      <c r="K3285" s="201">
        <f t="shared" si="279"/>
        <v>469794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hidden="1" customHeight="1">
      <c r="A3286" s="304" t="str">
        <f>IF(B3286&lt;&gt;"",IF(AND(B3286&gt;=_TM1,B3286&lt;=_TM2,OR(TH!L3286="1111",TH!M3286="1111")),TH!D3286,""),"")</f>
        <v/>
      </c>
      <c r="B3286" s="11">
        <f t="shared" si="275"/>
        <v>11</v>
      </c>
      <c r="C3286" s="111">
        <f t="shared" si="276"/>
        <v>42702</v>
      </c>
      <c r="D3286" s="12" t="s">
        <v>1519</v>
      </c>
      <c r="E3286" s="265">
        <v>42702</v>
      </c>
      <c r="F3286" s="110" t="s">
        <v>367</v>
      </c>
      <c r="G3286" s="313" t="s">
        <v>950</v>
      </c>
      <c r="H3286" s="113" t="s">
        <v>316</v>
      </c>
      <c r="I3286" s="129">
        <v>80</v>
      </c>
      <c r="J3286" s="129">
        <v>16794.099999999999</v>
      </c>
      <c r="K3286" s="201">
        <f t="shared" si="279"/>
        <v>1343528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hidden="1" customHeight="1">
      <c r="A3287" s="304" t="str">
        <f>IF(B3287&lt;&gt;"",IF(AND(B3287&gt;=_TM1,B3287&lt;=_TM2,OR(TH!L3287="1111",TH!M3287="1111")),TH!D3287,""),"")</f>
        <v/>
      </c>
      <c r="B3287" s="11">
        <f t="shared" si="275"/>
        <v>11</v>
      </c>
      <c r="C3287" s="111">
        <f t="shared" si="276"/>
        <v>42702</v>
      </c>
      <c r="D3287" s="12" t="s">
        <v>1519</v>
      </c>
      <c r="E3287" s="265">
        <v>42702</v>
      </c>
      <c r="F3287" s="140" t="s">
        <v>368</v>
      </c>
      <c r="G3287" s="313" t="s">
        <v>950</v>
      </c>
      <c r="H3287" s="113" t="s">
        <v>316</v>
      </c>
      <c r="I3287" s="129">
        <v>40</v>
      </c>
      <c r="J3287" s="129">
        <v>34015.699999999997</v>
      </c>
      <c r="K3287" s="201">
        <f t="shared" si="279"/>
        <v>1360628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hidden="1" customHeight="1">
      <c r="A3288" s="304" t="str">
        <f>IF(B3288&lt;&gt;"",IF(AND(B3288&gt;=_TM1,B3288&lt;=_TM2,OR(TH!L3288="1111",TH!M3288="1111")),TH!D3288,""),"")</f>
        <v/>
      </c>
      <c r="B3288" s="11">
        <f t="shared" si="275"/>
        <v>11</v>
      </c>
      <c r="C3288" s="111">
        <f t="shared" si="276"/>
        <v>42702</v>
      </c>
      <c r="D3288" s="12" t="s">
        <v>1519</v>
      </c>
      <c r="E3288" s="265">
        <v>42702</v>
      </c>
      <c r="F3288" s="112" t="s">
        <v>369</v>
      </c>
      <c r="G3288" s="313" t="s">
        <v>950</v>
      </c>
      <c r="H3288" s="113" t="s">
        <v>316</v>
      </c>
      <c r="I3288" s="129">
        <v>60</v>
      </c>
      <c r="J3288" s="129">
        <v>21413</v>
      </c>
      <c r="K3288" s="201">
        <f t="shared" si="279"/>
        <v>1284780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hidden="1" customHeight="1">
      <c r="A3289" s="304" t="str">
        <f>IF(B3289&lt;&gt;"",IF(AND(B3289&gt;=_TM1,B3289&lt;=_TM2,OR(TH!L3289="1111",TH!M3289="1111")),TH!D3289,""),"")</f>
        <v/>
      </c>
      <c r="B3289" s="11">
        <f t="shared" si="275"/>
        <v>11</v>
      </c>
      <c r="C3289" s="111">
        <f t="shared" si="276"/>
        <v>42702</v>
      </c>
      <c r="D3289" s="12" t="s">
        <v>1519</v>
      </c>
      <c r="E3289" s="265">
        <v>42702</v>
      </c>
      <c r="F3289" s="112" t="s">
        <v>370</v>
      </c>
      <c r="G3289" s="313" t="s">
        <v>950</v>
      </c>
      <c r="H3289" s="113" t="s">
        <v>316</v>
      </c>
      <c r="I3289" s="129">
        <v>10</v>
      </c>
      <c r="J3289" s="129">
        <v>33617.65</v>
      </c>
      <c r="K3289" s="201">
        <f t="shared" si="279"/>
        <v>336177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hidden="1" customHeight="1">
      <c r="A3290" s="304" t="str">
        <f>IF(B3290&lt;&gt;"",IF(AND(B3290&gt;=_TM1,B3290&lt;=_TM2,OR(TH!L3290="1111",TH!M3290="1111")),TH!D3290,""),"")</f>
        <v/>
      </c>
      <c r="B3290" s="11">
        <f t="shared" si="275"/>
        <v>11</v>
      </c>
      <c r="C3290" s="111">
        <f t="shared" si="276"/>
        <v>42702</v>
      </c>
      <c r="D3290" s="12" t="s">
        <v>1519</v>
      </c>
      <c r="E3290" s="265">
        <v>42702</v>
      </c>
      <c r="F3290" s="110" t="s">
        <v>360</v>
      </c>
      <c r="G3290" s="313" t="s">
        <v>950</v>
      </c>
      <c r="H3290" s="113" t="s">
        <v>316</v>
      </c>
      <c r="I3290" s="129">
        <v>30</v>
      </c>
      <c r="J3290" s="129">
        <v>36223.5</v>
      </c>
      <c r="K3290" s="201">
        <f t="shared" si="279"/>
        <v>1086705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hidden="1" customHeight="1">
      <c r="A3291" s="304" t="str">
        <f>IF(B3291&lt;&gt;"",IF(AND(B3291&gt;=_TM1,B3291&lt;=_TM2,OR(TH!L3291="1111",TH!M3291="1111")),TH!D3291,""),"")</f>
        <v/>
      </c>
      <c r="B3291" s="11">
        <f t="shared" si="275"/>
        <v>11</v>
      </c>
      <c r="C3291" s="111">
        <f t="shared" si="276"/>
        <v>42702</v>
      </c>
      <c r="D3291" s="12" t="s">
        <v>1519</v>
      </c>
      <c r="E3291" s="265">
        <v>42702</v>
      </c>
      <c r="F3291" s="110" t="s">
        <v>1331</v>
      </c>
      <c r="G3291" s="313" t="s">
        <v>950</v>
      </c>
      <c r="H3291" s="113" t="s">
        <v>316</v>
      </c>
      <c r="I3291" s="129">
        <v>20</v>
      </c>
      <c r="J3291" s="129">
        <v>21094.75</v>
      </c>
      <c r="K3291" s="201">
        <f t="shared" si="279"/>
        <v>421895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hidden="1" customHeight="1">
      <c r="A3292" s="304" t="str">
        <f>IF(B3292&lt;&gt;"",IF(AND(B3292&gt;=_TM1,B3292&lt;=_TM2,OR(TH!L3292="1111",TH!M3292="1111")),TH!D3292,""),"")</f>
        <v/>
      </c>
      <c r="B3292" s="11">
        <f t="shared" si="275"/>
        <v>11</v>
      </c>
      <c r="C3292" s="111">
        <f t="shared" si="276"/>
        <v>42702</v>
      </c>
      <c r="D3292" s="12" t="s">
        <v>1519</v>
      </c>
      <c r="E3292" s="265">
        <v>42702</v>
      </c>
      <c r="F3292" s="112" t="s">
        <v>682</v>
      </c>
      <c r="G3292" s="313" t="s">
        <v>950</v>
      </c>
      <c r="H3292" s="113" t="s">
        <v>316</v>
      </c>
      <c r="I3292" s="129">
        <v>8</v>
      </c>
      <c r="J3292" s="129">
        <v>31634.05</v>
      </c>
      <c r="K3292" s="201">
        <f t="shared" si="279"/>
        <v>253072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hidden="1" customHeight="1">
      <c r="A3293" s="304" t="str">
        <f>IF(B3293&lt;&gt;"",IF(AND(B3293&gt;=_TM1,B3293&lt;=_TM2,OR(TH!L3293="1111",TH!M3293="1111")),TH!D3293,""),"")</f>
        <v/>
      </c>
      <c r="B3293" s="11">
        <f t="shared" si="275"/>
        <v>11</v>
      </c>
      <c r="C3293" s="111">
        <f t="shared" si="276"/>
        <v>42702</v>
      </c>
      <c r="D3293" s="12" t="s">
        <v>1519</v>
      </c>
      <c r="E3293" s="265">
        <v>42702</v>
      </c>
      <c r="F3293" s="110" t="s">
        <v>1634</v>
      </c>
      <c r="G3293" s="313" t="s">
        <v>950</v>
      </c>
      <c r="H3293" s="113" t="s">
        <v>316</v>
      </c>
      <c r="I3293" s="129">
        <v>24</v>
      </c>
      <c r="J3293" s="129">
        <v>94251.4</v>
      </c>
      <c r="K3293" s="201">
        <f t="shared" si="279"/>
        <v>2262034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hidden="1" customHeight="1">
      <c r="A3294" s="304" t="str">
        <f>IF(B3294&lt;&gt;"",IF(AND(B3294&gt;=_TM1,B3294&lt;=_TM2,OR(TH!L3294="1111",TH!M3294="1111")),TH!D3294,""),"")</f>
        <v/>
      </c>
      <c r="B3294" s="11">
        <f t="shared" si="275"/>
        <v>11</v>
      </c>
      <c r="C3294" s="111">
        <f t="shared" si="276"/>
        <v>42702</v>
      </c>
      <c r="D3294" s="12" t="s">
        <v>1519</v>
      </c>
      <c r="E3294" s="265">
        <v>42702</v>
      </c>
      <c r="F3294" s="110" t="s">
        <v>374</v>
      </c>
      <c r="G3294" s="313" t="s">
        <v>950</v>
      </c>
      <c r="H3294" s="113" t="s">
        <v>316</v>
      </c>
      <c r="I3294" s="129">
        <v>48</v>
      </c>
      <c r="J3294" s="129">
        <v>24206.95</v>
      </c>
      <c r="K3294" s="201">
        <f t="shared" si="279"/>
        <v>1161934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hidden="1" customHeight="1">
      <c r="A3295" s="304" t="str">
        <f>IF(B3295&lt;&gt;"",IF(AND(B3295&gt;=_TM1,B3295&lt;=_TM2,OR(TH!L3295="1111",TH!M3295="1111")),TH!D3295,""),"")</f>
        <v/>
      </c>
      <c r="B3295" s="11">
        <f t="shared" ref="B3295:B3358" si="280">IF(C3295&lt;&gt;"",MONTH(C3295),"")</f>
        <v>11</v>
      </c>
      <c r="C3295" s="111">
        <f t="shared" ref="C3295:C3358" si="281">E3295</f>
        <v>42702</v>
      </c>
      <c r="D3295" s="12" t="s">
        <v>1519</v>
      </c>
      <c r="E3295" s="265">
        <v>42702</v>
      </c>
      <c r="F3295" s="110" t="s">
        <v>356</v>
      </c>
      <c r="G3295" s="313" t="s">
        <v>950</v>
      </c>
      <c r="H3295" s="113" t="s">
        <v>316</v>
      </c>
      <c r="I3295" s="129">
        <v>12</v>
      </c>
      <c r="J3295" s="129">
        <v>26362.5</v>
      </c>
      <c r="K3295" s="201">
        <f t="shared" si="279"/>
        <v>316350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hidden="1" customHeight="1">
      <c r="A3296" s="304" t="str">
        <f>IF(B3296&lt;&gt;"",IF(AND(B3296&gt;=_TM1,B3296&lt;=_TM2,OR(TH!L3296="1111",TH!M3296="1111")),TH!D3296,""),"")</f>
        <v/>
      </c>
      <c r="B3296" s="11">
        <f t="shared" si="280"/>
        <v>11</v>
      </c>
      <c r="C3296" s="111">
        <f t="shared" si="281"/>
        <v>42702</v>
      </c>
      <c r="D3296" s="12" t="s">
        <v>1519</v>
      </c>
      <c r="E3296" s="265">
        <v>42702</v>
      </c>
      <c r="F3296" s="110" t="s">
        <v>1873</v>
      </c>
      <c r="G3296" s="313" t="s">
        <v>950</v>
      </c>
      <c r="H3296" s="113" t="s">
        <v>316</v>
      </c>
      <c r="I3296" s="129">
        <v>8</v>
      </c>
      <c r="J3296" s="129">
        <v>40610.6</v>
      </c>
      <c r="K3296" s="201">
        <f t="shared" si="279"/>
        <v>324885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hidden="1" customHeight="1">
      <c r="A3297" s="304" t="str">
        <f>IF(B3297&lt;&gt;"",IF(AND(B3297&gt;=_TM1,B3297&lt;=_TM2,OR(TH!L3297="1111",TH!M3297="1111")),TH!D3297,""),"")</f>
        <v/>
      </c>
      <c r="B3297" s="11">
        <f t="shared" si="280"/>
        <v>11</v>
      </c>
      <c r="C3297" s="111">
        <f t="shared" si="281"/>
        <v>42702</v>
      </c>
      <c r="D3297" s="12" t="s">
        <v>1519</v>
      </c>
      <c r="E3297" s="265">
        <v>42702</v>
      </c>
      <c r="F3297" s="110" t="s">
        <v>1601</v>
      </c>
      <c r="G3297" s="313" t="s">
        <v>950</v>
      </c>
      <c r="H3297" s="113" t="s">
        <v>316</v>
      </c>
      <c r="I3297" s="129">
        <v>40</v>
      </c>
      <c r="J3297" s="129">
        <v>21042.5</v>
      </c>
      <c r="K3297" s="201">
        <f t="shared" si="279"/>
        <v>841700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hidden="1" customHeight="1">
      <c r="A3298" s="304" t="str">
        <f>IF(B3298&lt;&gt;"",IF(AND(B3298&gt;=_TM1,B3298&lt;=_TM2,OR(TH!L3298="1111",TH!M3298="1111")),TH!D3298,""),"")</f>
        <v/>
      </c>
      <c r="B3298" s="11">
        <f t="shared" si="280"/>
        <v>11</v>
      </c>
      <c r="C3298" s="111">
        <f t="shared" si="281"/>
        <v>42702</v>
      </c>
      <c r="D3298" s="12" t="s">
        <v>1520</v>
      </c>
      <c r="E3298" s="265">
        <v>42702</v>
      </c>
      <c r="F3298" s="110" t="s">
        <v>1611</v>
      </c>
      <c r="G3298" s="313" t="s">
        <v>950</v>
      </c>
      <c r="H3298" s="113" t="s">
        <v>316</v>
      </c>
      <c r="I3298" s="129">
        <v>30</v>
      </c>
      <c r="J3298" s="129">
        <v>36118.050000000003</v>
      </c>
      <c r="K3298" s="201">
        <f t="shared" si="279"/>
        <v>1083542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hidden="1" customHeight="1">
      <c r="A3299" s="304" t="str">
        <f>IF(B3299&lt;&gt;"",IF(AND(B3299&gt;=_TM1,B3299&lt;=_TM2,OR(TH!L3299="1111",TH!M3299="1111")),TH!D3299,""),"")</f>
        <v/>
      </c>
      <c r="B3299" s="11">
        <f t="shared" si="280"/>
        <v>11</v>
      </c>
      <c r="C3299" s="111">
        <f t="shared" si="281"/>
        <v>42702</v>
      </c>
      <c r="D3299" s="12" t="s">
        <v>1520</v>
      </c>
      <c r="E3299" s="265">
        <v>42702</v>
      </c>
      <c r="F3299" s="112" t="s">
        <v>1624</v>
      </c>
      <c r="G3299" s="313" t="s">
        <v>950</v>
      </c>
      <c r="H3299" s="113" t="s">
        <v>316</v>
      </c>
      <c r="I3299" s="129">
        <v>20</v>
      </c>
      <c r="J3299" s="129">
        <v>58904.75</v>
      </c>
      <c r="K3299" s="201">
        <f t="shared" si="279"/>
        <v>1178095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hidden="1" customHeight="1">
      <c r="A3300" s="304" t="str">
        <f>IF(B3300&lt;&gt;"",IF(AND(B3300&gt;=_TM1,B3300&lt;=_TM2,OR(TH!L3300="1111",TH!M3300="1111")),TH!D3300,""),"")</f>
        <v/>
      </c>
      <c r="B3300" s="11">
        <f t="shared" si="280"/>
        <v>11</v>
      </c>
      <c r="C3300" s="111">
        <f t="shared" si="281"/>
        <v>42702</v>
      </c>
      <c r="D3300" s="12" t="s">
        <v>1520</v>
      </c>
      <c r="E3300" s="265">
        <v>42702</v>
      </c>
      <c r="F3300" s="110" t="s">
        <v>1609</v>
      </c>
      <c r="G3300" s="313" t="s">
        <v>950</v>
      </c>
      <c r="H3300" s="113" t="s">
        <v>316</v>
      </c>
      <c r="I3300" s="129">
        <v>30</v>
      </c>
      <c r="J3300" s="129">
        <v>29969.65</v>
      </c>
      <c r="K3300" s="201">
        <f t="shared" si="279"/>
        <v>899090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hidden="1" customHeight="1">
      <c r="A3301" s="304" t="str">
        <f>IF(B3301&lt;&gt;"",IF(AND(B3301&gt;=_TM1,B3301&lt;=_TM2,OR(TH!L3301="1111",TH!M3301="1111")),TH!D3301,""),"")</f>
        <v/>
      </c>
      <c r="B3301" s="11">
        <f t="shared" si="280"/>
        <v>11</v>
      </c>
      <c r="C3301" s="111">
        <f t="shared" si="281"/>
        <v>42702</v>
      </c>
      <c r="D3301" s="12" t="s">
        <v>1520</v>
      </c>
      <c r="E3301" s="265">
        <v>42702</v>
      </c>
      <c r="F3301" s="110" t="s">
        <v>1614</v>
      </c>
      <c r="G3301" s="313" t="s">
        <v>950</v>
      </c>
      <c r="H3301" s="113" t="s">
        <v>316</v>
      </c>
      <c r="I3301" s="129">
        <v>24</v>
      </c>
      <c r="J3301" s="129">
        <v>41044.75</v>
      </c>
      <c r="K3301" s="201">
        <f t="shared" si="279"/>
        <v>985074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hidden="1" customHeight="1">
      <c r="A3302" s="304" t="str">
        <f>IF(B3302&lt;&gt;"",IF(AND(B3302&gt;=_TM1,B3302&lt;=_TM2,OR(TH!L3302="1111",TH!M3302="1111")),TH!D3302,""),"")</f>
        <v/>
      </c>
      <c r="B3302" s="11">
        <f t="shared" si="280"/>
        <v>11</v>
      </c>
      <c r="C3302" s="111">
        <f t="shared" si="281"/>
        <v>42702</v>
      </c>
      <c r="D3302" s="12" t="s">
        <v>1520</v>
      </c>
      <c r="E3302" s="265">
        <v>42702</v>
      </c>
      <c r="F3302" s="140" t="s">
        <v>1607</v>
      </c>
      <c r="G3302" s="313" t="s">
        <v>950</v>
      </c>
      <c r="H3302" s="113" t="s">
        <v>316</v>
      </c>
      <c r="I3302" s="129">
        <v>24</v>
      </c>
      <c r="J3302" s="129">
        <v>30259.4</v>
      </c>
      <c r="K3302" s="201">
        <f t="shared" si="279"/>
        <v>726226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hidden="1" customHeight="1">
      <c r="A3303" s="304" t="str">
        <f>IF(B3303&lt;&gt;"",IF(AND(B3303&gt;=_TM1,B3303&lt;=_TM2,OR(TH!L3303="1111",TH!M3303="1111")),TH!D3303,""),"")</f>
        <v/>
      </c>
      <c r="B3303" s="11">
        <f t="shared" si="280"/>
        <v>11</v>
      </c>
      <c r="C3303" s="111">
        <f t="shared" si="281"/>
        <v>42702</v>
      </c>
      <c r="D3303" s="12" t="s">
        <v>1520</v>
      </c>
      <c r="E3303" s="265">
        <v>42702</v>
      </c>
      <c r="F3303" s="112" t="s">
        <v>361</v>
      </c>
      <c r="G3303" s="313" t="s">
        <v>950</v>
      </c>
      <c r="H3303" s="113" t="s">
        <v>316</v>
      </c>
      <c r="I3303" s="129">
        <v>6</v>
      </c>
      <c r="J3303" s="129">
        <v>155330.70000000001</v>
      </c>
      <c r="K3303" s="201">
        <f t="shared" si="279"/>
        <v>931984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hidden="1" customHeight="1">
      <c r="A3304" s="304" t="str">
        <f>IF(B3304&lt;&gt;"",IF(AND(B3304&gt;=_TM1,B3304&lt;=_TM2,OR(TH!L3304="1111",TH!M3304="1111")),TH!D3304,""),"")</f>
        <v/>
      </c>
      <c r="B3304" s="11">
        <f t="shared" si="280"/>
        <v>11</v>
      </c>
      <c r="C3304" s="111">
        <f t="shared" si="281"/>
        <v>42702</v>
      </c>
      <c r="D3304" s="12" t="s">
        <v>1520</v>
      </c>
      <c r="E3304" s="265">
        <v>42702</v>
      </c>
      <c r="F3304" s="112" t="s">
        <v>1874</v>
      </c>
      <c r="G3304" s="313" t="s">
        <v>950</v>
      </c>
      <c r="H3304" s="113" t="s">
        <v>316</v>
      </c>
      <c r="I3304" s="129">
        <v>5</v>
      </c>
      <c r="J3304" s="129">
        <v>94004.4</v>
      </c>
      <c r="K3304" s="201">
        <f t="shared" si="279"/>
        <v>470022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hidden="1" customHeight="1">
      <c r="A3305" s="304" t="str">
        <f>IF(B3305&lt;&gt;"",IF(AND(B3305&gt;=_TM1,B3305&lt;=_TM2,OR(TH!L3305="1111",TH!M3305="1111")),TH!D3305,""),"")</f>
        <v/>
      </c>
      <c r="B3305" s="11">
        <f t="shared" si="280"/>
        <v>11</v>
      </c>
      <c r="C3305" s="111">
        <f t="shared" si="281"/>
        <v>42702</v>
      </c>
      <c r="D3305" s="12" t="s">
        <v>1520</v>
      </c>
      <c r="E3305" s="265">
        <v>42702</v>
      </c>
      <c r="F3305" s="110" t="s">
        <v>688</v>
      </c>
      <c r="G3305" s="313" t="s">
        <v>950</v>
      </c>
      <c r="H3305" s="113" t="s">
        <v>316</v>
      </c>
      <c r="I3305" s="129">
        <v>2</v>
      </c>
      <c r="J3305" s="129">
        <v>116655.25</v>
      </c>
      <c r="K3305" s="201">
        <f t="shared" si="279"/>
        <v>233311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hidden="1" customHeight="1">
      <c r="A3306" s="304" t="str">
        <f>IF(B3306&lt;&gt;"",IF(AND(B3306&gt;=_TM1,B3306&lt;=_TM2,OR(TH!L3306="1111",TH!M3306="1111")),TH!D3306,""),"")</f>
        <v/>
      </c>
      <c r="B3306" s="11">
        <f t="shared" si="280"/>
        <v>11</v>
      </c>
      <c r="C3306" s="111">
        <f t="shared" si="281"/>
        <v>42702</v>
      </c>
      <c r="D3306" s="12" t="s">
        <v>1520</v>
      </c>
      <c r="E3306" s="265">
        <v>42702</v>
      </c>
      <c r="F3306" s="110" t="s">
        <v>678</v>
      </c>
      <c r="G3306" s="313" t="s">
        <v>950</v>
      </c>
      <c r="H3306" s="113" t="s">
        <v>316</v>
      </c>
      <c r="I3306" s="129">
        <v>18</v>
      </c>
      <c r="J3306" s="129">
        <v>40535.550000000003</v>
      </c>
      <c r="K3306" s="201">
        <f t="shared" si="279"/>
        <v>729640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hidden="1" customHeight="1">
      <c r="A3307" s="304" t="str">
        <f>IF(B3307&lt;&gt;"",IF(AND(B3307&gt;=_TM1,B3307&lt;=_TM2,OR(TH!L3307="1111",TH!M3307="1111")),TH!D3307,""),"")</f>
        <v/>
      </c>
      <c r="B3307" s="11">
        <f t="shared" si="280"/>
        <v>11</v>
      </c>
      <c r="C3307" s="111">
        <f t="shared" si="281"/>
        <v>42702</v>
      </c>
      <c r="D3307" s="12" t="s">
        <v>1520</v>
      </c>
      <c r="E3307" s="265">
        <v>42702</v>
      </c>
      <c r="F3307" s="112" t="s">
        <v>364</v>
      </c>
      <c r="G3307" s="313" t="s">
        <v>950</v>
      </c>
      <c r="H3307" s="113" t="s">
        <v>316</v>
      </c>
      <c r="I3307" s="129">
        <v>30</v>
      </c>
      <c r="J3307" s="129">
        <v>50573.25</v>
      </c>
      <c r="K3307" s="201">
        <f t="shared" si="279"/>
        <v>1517198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hidden="1" customHeight="1">
      <c r="A3308" s="304" t="str">
        <f>IF(B3308&lt;&gt;"",IF(AND(B3308&gt;=_TM1,B3308&lt;=_TM2,OR(TH!L3308="1111",TH!M3308="1111")),TH!D3308,""),"")</f>
        <v/>
      </c>
      <c r="B3308" s="11">
        <f t="shared" si="280"/>
        <v>11</v>
      </c>
      <c r="C3308" s="111">
        <f t="shared" si="281"/>
        <v>42702</v>
      </c>
      <c r="D3308" s="12" t="s">
        <v>1520</v>
      </c>
      <c r="E3308" s="265">
        <v>42702</v>
      </c>
      <c r="F3308" s="110" t="s">
        <v>365</v>
      </c>
      <c r="G3308" s="313" t="s">
        <v>950</v>
      </c>
      <c r="H3308" s="113" t="s">
        <v>316</v>
      </c>
      <c r="I3308" s="129">
        <v>6</v>
      </c>
      <c r="J3308" s="129">
        <v>68276.5</v>
      </c>
      <c r="K3308" s="201">
        <f t="shared" si="279"/>
        <v>409659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hidden="1" customHeight="1">
      <c r="A3309" s="304" t="str">
        <f>IF(B3309&lt;&gt;"",IF(AND(B3309&gt;=_TM1,B3309&lt;=_TM2,OR(TH!L3309="1111",TH!M3309="1111")),TH!D3309,""),"")</f>
        <v/>
      </c>
      <c r="B3309" s="11">
        <f t="shared" si="280"/>
        <v>11</v>
      </c>
      <c r="C3309" s="111">
        <f t="shared" si="281"/>
        <v>42702</v>
      </c>
      <c r="D3309" s="12" t="s">
        <v>1520</v>
      </c>
      <c r="E3309" s="265">
        <v>42702</v>
      </c>
      <c r="F3309" s="110" t="s">
        <v>375</v>
      </c>
      <c r="G3309" s="313" t="s">
        <v>950</v>
      </c>
      <c r="H3309" s="113" t="s">
        <v>316</v>
      </c>
      <c r="I3309" s="129">
        <v>4</v>
      </c>
      <c r="J3309" s="129">
        <v>102048.05</v>
      </c>
      <c r="K3309" s="201">
        <f t="shared" si="279"/>
        <v>408192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hidden="1" customHeight="1">
      <c r="A3310" s="304" t="str">
        <f>IF(B3310&lt;&gt;"",IF(AND(B3310&gt;=_TM1,B3310&lt;=_TM2,OR(TH!L3310="1111",TH!M3310="1111")),TH!D3310,""),"")</f>
        <v/>
      </c>
      <c r="B3310" s="11">
        <f t="shared" si="280"/>
        <v>11</v>
      </c>
      <c r="C3310" s="111">
        <f t="shared" si="281"/>
        <v>42702</v>
      </c>
      <c r="D3310" s="12" t="s">
        <v>1521</v>
      </c>
      <c r="E3310" s="265">
        <v>42702</v>
      </c>
      <c r="F3310" s="110" t="s">
        <v>692</v>
      </c>
      <c r="G3310" s="313" t="s">
        <v>950</v>
      </c>
      <c r="H3310" s="113" t="s">
        <v>316</v>
      </c>
      <c r="I3310" s="129">
        <v>8</v>
      </c>
      <c r="J3310" s="129">
        <v>177495.15</v>
      </c>
      <c r="K3310" s="201">
        <f t="shared" si="279"/>
        <v>1419961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hidden="1" customHeight="1">
      <c r="A3311" s="304" t="str">
        <f>IF(B3311&lt;&gt;"",IF(AND(B3311&gt;=_TM1,B3311&lt;=_TM2,OR(TH!L3311="1111",TH!M3311="1111")),TH!D3311,""),"")</f>
        <v/>
      </c>
      <c r="B3311" s="11">
        <f t="shared" si="280"/>
        <v>11</v>
      </c>
      <c r="C3311" s="111">
        <f t="shared" si="281"/>
        <v>42702</v>
      </c>
      <c r="D3311" s="12" t="s">
        <v>1521</v>
      </c>
      <c r="E3311" s="265">
        <v>42702</v>
      </c>
      <c r="F3311" s="110" t="s">
        <v>689</v>
      </c>
      <c r="G3311" s="313" t="s">
        <v>950</v>
      </c>
      <c r="H3311" s="113" t="s">
        <v>316</v>
      </c>
      <c r="I3311" s="129">
        <v>10</v>
      </c>
      <c r="J3311" s="129">
        <v>93608.25</v>
      </c>
      <c r="K3311" s="201">
        <f t="shared" si="279"/>
        <v>936083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hidden="1" customHeight="1">
      <c r="A3312" s="304" t="str">
        <f>IF(B3312&lt;&gt;"",IF(AND(B3312&gt;=_TM1,B3312&lt;=_TM2,OR(TH!L3312="1111",TH!M3312="1111")),TH!D3312,""),"")</f>
        <v/>
      </c>
      <c r="B3312" s="11">
        <f t="shared" si="280"/>
        <v>11</v>
      </c>
      <c r="C3312" s="111">
        <f t="shared" si="281"/>
        <v>42702</v>
      </c>
      <c r="D3312" s="12" t="s">
        <v>1521</v>
      </c>
      <c r="E3312" s="265">
        <v>42702</v>
      </c>
      <c r="F3312" s="110" t="s">
        <v>1776</v>
      </c>
      <c r="G3312" s="313" t="s">
        <v>950</v>
      </c>
      <c r="H3312" s="113" t="s">
        <v>316</v>
      </c>
      <c r="I3312" s="129">
        <v>8</v>
      </c>
      <c r="J3312" s="129">
        <v>48670.400000000001</v>
      </c>
      <c r="K3312" s="201">
        <f t="shared" si="279"/>
        <v>389363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hidden="1" customHeight="1">
      <c r="A3313" s="304" t="str">
        <f>IF(B3313&lt;&gt;"",IF(AND(B3313&gt;=_TM1,B3313&lt;=_TM2,OR(TH!L3313="1111",TH!M3313="1111")),TH!D3313,""),"")</f>
        <v/>
      </c>
      <c r="B3313" s="11">
        <f t="shared" si="280"/>
        <v>11</v>
      </c>
      <c r="C3313" s="111">
        <f t="shared" si="281"/>
        <v>42702</v>
      </c>
      <c r="D3313" s="12" t="s">
        <v>1521</v>
      </c>
      <c r="E3313" s="265">
        <v>42702</v>
      </c>
      <c r="F3313" s="110" t="s">
        <v>361</v>
      </c>
      <c r="G3313" s="313" t="s">
        <v>950</v>
      </c>
      <c r="H3313" s="113" t="s">
        <v>316</v>
      </c>
      <c r="I3313" s="129">
        <v>6</v>
      </c>
      <c r="J3313" s="129">
        <v>155330.70000000001</v>
      </c>
      <c r="K3313" s="201">
        <f t="shared" si="279"/>
        <v>931984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hidden="1" customHeight="1">
      <c r="A3314" s="304" t="str">
        <f>IF(B3314&lt;&gt;"",IF(AND(B3314&gt;=_TM1,B3314&lt;=_TM2,OR(TH!L3314="1111",TH!M3314="1111")),TH!D3314,""),"")</f>
        <v/>
      </c>
      <c r="B3314" s="11">
        <f t="shared" si="280"/>
        <v>11</v>
      </c>
      <c r="C3314" s="111">
        <f t="shared" si="281"/>
        <v>42702</v>
      </c>
      <c r="D3314" s="12" t="s">
        <v>1521</v>
      </c>
      <c r="E3314" s="265">
        <v>42702</v>
      </c>
      <c r="F3314" s="112" t="s">
        <v>1875</v>
      </c>
      <c r="G3314" s="313" t="s">
        <v>950</v>
      </c>
      <c r="H3314" s="113" t="s">
        <v>316</v>
      </c>
      <c r="I3314" s="129">
        <v>4</v>
      </c>
      <c r="J3314" s="129">
        <v>95488.3</v>
      </c>
      <c r="K3314" s="201">
        <f t="shared" si="279"/>
        <v>381953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hidden="1" customHeight="1">
      <c r="A3315" s="304" t="str">
        <f>IF(B3315&lt;&gt;"",IF(AND(B3315&gt;=_TM1,B3315&lt;=_TM2,OR(TH!L3315="1111",TH!M3315="1111")),TH!D3315,""),"")</f>
        <v/>
      </c>
      <c r="B3315" s="11">
        <f t="shared" si="280"/>
        <v>11</v>
      </c>
      <c r="C3315" s="111">
        <f t="shared" si="281"/>
        <v>42702</v>
      </c>
      <c r="D3315" s="12" t="s">
        <v>1521</v>
      </c>
      <c r="E3315" s="265">
        <v>42702</v>
      </c>
      <c r="F3315" s="110" t="s">
        <v>736</v>
      </c>
      <c r="G3315" s="313" t="s">
        <v>950</v>
      </c>
      <c r="H3315" s="113" t="s">
        <v>316</v>
      </c>
      <c r="I3315" s="129">
        <v>16</v>
      </c>
      <c r="J3315" s="129">
        <v>44722.2</v>
      </c>
      <c r="K3315" s="201">
        <f t="shared" si="279"/>
        <v>715555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hidden="1" customHeight="1">
      <c r="A3316" s="304" t="str">
        <f>IF(B3316&lt;&gt;"",IF(AND(B3316&gt;=_TM1,B3316&lt;=_TM2,OR(TH!L3316="1111",TH!M3316="1111")),TH!D3316,""),"")</f>
        <v/>
      </c>
      <c r="B3316" s="11">
        <f t="shared" si="280"/>
        <v>11</v>
      </c>
      <c r="C3316" s="111">
        <f t="shared" si="281"/>
        <v>42702</v>
      </c>
      <c r="D3316" s="12" t="s">
        <v>1521</v>
      </c>
      <c r="E3316" s="265">
        <v>42702</v>
      </c>
      <c r="F3316" s="110" t="s">
        <v>691</v>
      </c>
      <c r="G3316" s="313" t="s">
        <v>950</v>
      </c>
      <c r="H3316" s="113" t="s">
        <v>316</v>
      </c>
      <c r="I3316" s="129">
        <v>6</v>
      </c>
      <c r="J3316" s="129">
        <v>107091.6</v>
      </c>
      <c r="K3316" s="201">
        <f t="shared" si="279"/>
        <v>642550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hidden="1" customHeight="1">
      <c r="A3317" s="304" t="str">
        <f>IF(B3317&lt;&gt;"",IF(AND(B3317&gt;=_TM1,B3317&lt;=_TM2,OR(TH!L3317="1111",TH!M3317="1111")),TH!D3317,""),"")</f>
        <v/>
      </c>
      <c r="B3317" s="11">
        <f t="shared" si="280"/>
        <v>11</v>
      </c>
      <c r="C3317" s="111">
        <f t="shared" si="281"/>
        <v>42702</v>
      </c>
      <c r="D3317" s="12" t="s">
        <v>1521</v>
      </c>
      <c r="E3317" s="265">
        <v>42702</v>
      </c>
      <c r="F3317" s="140" t="s">
        <v>751</v>
      </c>
      <c r="G3317" s="313" t="s">
        <v>950</v>
      </c>
      <c r="H3317" s="113" t="s">
        <v>316</v>
      </c>
      <c r="I3317" s="129">
        <v>8</v>
      </c>
      <c r="J3317" s="129">
        <v>65882.5</v>
      </c>
      <c r="K3317" s="201">
        <f t="shared" si="279"/>
        <v>527060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hidden="1" customHeight="1">
      <c r="A3318" s="304" t="str">
        <f>IF(B3318&lt;&gt;"",IF(AND(B3318&gt;=_TM1,B3318&lt;=_TM2,OR(TH!L3318="1111",TH!M3318="1111")),TH!D3318,""),"")</f>
        <v/>
      </c>
      <c r="B3318" s="11">
        <f t="shared" si="280"/>
        <v>11</v>
      </c>
      <c r="C3318" s="111">
        <f t="shared" si="281"/>
        <v>42702</v>
      </c>
      <c r="D3318" s="12" t="s">
        <v>1521</v>
      </c>
      <c r="E3318" s="265">
        <v>42702</v>
      </c>
      <c r="F3318" s="112" t="s">
        <v>752</v>
      </c>
      <c r="G3318" s="313" t="s">
        <v>950</v>
      </c>
      <c r="H3318" s="113" t="s">
        <v>316</v>
      </c>
      <c r="I3318" s="129">
        <v>7</v>
      </c>
      <c r="J3318" s="129">
        <v>47006</v>
      </c>
      <c r="K3318" s="201">
        <f t="shared" si="279"/>
        <v>329042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hidden="1" customHeight="1">
      <c r="A3319" s="304" t="str">
        <f>IF(B3319&lt;&gt;"",IF(AND(B3319&gt;=_TM1,B3319&lt;=_TM2,OR(TH!L3319="1111",TH!M3319="1111")),TH!D3319,""),"")</f>
        <v/>
      </c>
      <c r="B3319" s="11">
        <f t="shared" si="280"/>
        <v>11</v>
      </c>
      <c r="C3319" s="111">
        <f t="shared" si="281"/>
        <v>42702</v>
      </c>
      <c r="D3319" s="12" t="s">
        <v>1521</v>
      </c>
      <c r="E3319" s="265">
        <v>42702</v>
      </c>
      <c r="F3319" s="110" t="s">
        <v>753</v>
      </c>
      <c r="G3319" s="313" t="s">
        <v>950</v>
      </c>
      <c r="H3319" s="113" t="s">
        <v>316</v>
      </c>
      <c r="I3319" s="129">
        <v>14</v>
      </c>
      <c r="J3319" s="129">
        <v>58319.55</v>
      </c>
      <c r="K3319" s="201">
        <f t="shared" si="279"/>
        <v>816474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hidden="1" customHeight="1">
      <c r="A3320" s="304" t="str">
        <f>IF(B3320&lt;&gt;"",IF(AND(B3320&gt;=_TM1,B3320&lt;=_TM2,OR(TH!L3320="1111",TH!M3320="1111")),TH!D3320,""),"")</f>
        <v/>
      </c>
      <c r="B3320" s="11">
        <f t="shared" si="280"/>
        <v>11</v>
      </c>
      <c r="C3320" s="111">
        <f t="shared" si="281"/>
        <v>42702</v>
      </c>
      <c r="D3320" s="12" t="s">
        <v>1521</v>
      </c>
      <c r="E3320" s="265">
        <v>42702</v>
      </c>
      <c r="F3320" s="110" t="s">
        <v>678</v>
      </c>
      <c r="G3320" s="313" t="s">
        <v>950</v>
      </c>
      <c r="H3320" s="113" t="s">
        <v>316</v>
      </c>
      <c r="I3320" s="129">
        <v>24</v>
      </c>
      <c r="J3320" s="129">
        <v>40535.550000000003</v>
      </c>
      <c r="K3320" s="201">
        <f t="shared" si="279"/>
        <v>972853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hidden="1" customHeight="1">
      <c r="A3321" s="304" t="str">
        <f>IF(B3321&lt;&gt;"",IF(AND(B3321&gt;=_TM1,B3321&lt;=_TM2,OR(TH!L3321="1111",TH!M3321="1111")),TH!D3321,""),"")</f>
        <v/>
      </c>
      <c r="B3321" s="11">
        <f t="shared" si="280"/>
        <v>11</v>
      </c>
      <c r="C3321" s="111">
        <f t="shared" si="281"/>
        <v>42702</v>
      </c>
      <c r="D3321" s="12" t="s">
        <v>1521</v>
      </c>
      <c r="E3321" s="265">
        <v>42702</v>
      </c>
      <c r="F3321" s="112" t="s">
        <v>396</v>
      </c>
      <c r="G3321" s="313" t="s">
        <v>950</v>
      </c>
      <c r="H3321" s="113" t="s">
        <v>316</v>
      </c>
      <c r="I3321" s="129">
        <v>90</v>
      </c>
      <c r="J3321" s="129">
        <v>16721.900000000001</v>
      </c>
      <c r="K3321" s="201">
        <f t="shared" si="279"/>
        <v>1504971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hidden="1" customHeight="1">
      <c r="A3322" s="304" t="str">
        <f>IF(B3322&lt;&gt;"",IF(AND(B3322&gt;=_TM1,B3322&lt;=_TM2,OR(TH!L3322="1111",TH!M3322="1111")),TH!D3322,""),"")</f>
        <v/>
      </c>
      <c r="B3322" s="11">
        <f t="shared" si="280"/>
        <v>11</v>
      </c>
      <c r="C3322" s="111">
        <f t="shared" si="281"/>
        <v>42702</v>
      </c>
      <c r="D3322" s="12" t="s">
        <v>1522</v>
      </c>
      <c r="E3322" s="265">
        <v>42702</v>
      </c>
      <c r="F3322" s="110" t="s">
        <v>581</v>
      </c>
      <c r="G3322" s="313" t="s">
        <v>950</v>
      </c>
      <c r="H3322" s="113" t="s">
        <v>316</v>
      </c>
      <c r="I3322" s="129">
        <v>12</v>
      </c>
      <c r="J3322" s="129">
        <v>20616.900000000001</v>
      </c>
      <c r="K3322" s="201">
        <f t="shared" si="279"/>
        <v>247403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hidden="1" customHeight="1">
      <c r="A3323" s="304" t="str">
        <f>IF(B3323&lt;&gt;"",IF(AND(B3323&gt;=_TM1,B3323&lt;=_TM2,OR(TH!L3323="1111",TH!M3323="1111")),TH!D3323,""),"")</f>
        <v/>
      </c>
      <c r="B3323" s="11">
        <f t="shared" si="280"/>
        <v>11</v>
      </c>
      <c r="C3323" s="111">
        <f t="shared" si="281"/>
        <v>42702</v>
      </c>
      <c r="D3323" s="12" t="s">
        <v>1522</v>
      </c>
      <c r="E3323" s="265">
        <v>42702</v>
      </c>
      <c r="F3323" s="110" t="s">
        <v>420</v>
      </c>
      <c r="G3323" s="313" t="s">
        <v>950</v>
      </c>
      <c r="H3323" s="113" t="s">
        <v>316</v>
      </c>
      <c r="I3323" s="129">
        <v>16</v>
      </c>
      <c r="J3323" s="129">
        <v>45246.6</v>
      </c>
      <c r="K3323" s="201">
        <f t="shared" si="279"/>
        <v>723946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hidden="1" customHeight="1">
      <c r="A3324" s="304" t="str">
        <f>IF(B3324&lt;&gt;"",IF(AND(B3324&gt;=_TM1,B3324&lt;=_TM2,OR(TH!L3324="1111",TH!M3324="1111")),TH!D3324,""),"")</f>
        <v/>
      </c>
      <c r="B3324" s="11">
        <f t="shared" si="280"/>
        <v>11</v>
      </c>
      <c r="C3324" s="111">
        <f t="shared" si="281"/>
        <v>42702</v>
      </c>
      <c r="D3324" s="12" t="s">
        <v>1522</v>
      </c>
      <c r="E3324" s="265">
        <v>42702</v>
      </c>
      <c r="F3324" s="110" t="s">
        <v>421</v>
      </c>
      <c r="G3324" s="313" t="s">
        <v>950</v>
      </c>
      <c r="H3324" s="113" t="s">
        <v>316</v>
      </c>
      <c r="I3324" s="129">
        <v>16</v>
      </c>
      <c r="J3324" s="129">
        <v>23883.95</v>
      </c>
      <c r="K3324" s="201">
        <f t="shared" si="279"/>
        <v>382143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hidden="1" customHeight="1">
      <c r="A3325" s="304" t="str">
        <f>IF(B3325&lt;&gt;"",IF(AND(B3325&gt;=_TM1,B3325&lt;=_TM2,OR(TH!L3325="1111",TH!M3325="1111")),TH!D3325,""),"")</f>
        <v/>
      </c>
      <c r="B3325" s="11">
        <f t="shared" si="280"/>
        <v>11</v>
      </c>
      <c r="C3325" s="111">
        <f t="shared" si="281"/>
        <v>42702</v>
      </c>
      <c r="D3325" s="12" t="s">
        <v>1522</v>
      </c>
      <c r="E3325" s="265">
        <v>42702</v>
      </c>
      <c r="F3325" s="110" t="s">
        <v>382</v>
      </c>
      <c r="G3325" s="313" t="s">
        <v>950</v>
      </c>
      <c r="H3325" s="113" t="s">
        <v>316</v>
      </c>
      <c r="I3325" s="129">
        <v>24</v>
      </c>
      <c r="J3325" s="129">
        <v>31792.7</v>
      </c>
      <c r="K3325" s="201">
        <f t="shared" si="279"/>
        <v>763025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hidden="1" customHeight="1">
      <c r="A3326" s="304" t="str">
        <f>IF(B3326&lt;&gt;"",IF(AND(B3326&gt;=_TM1,B3326&lt;=_TM2,OR(TH!L3326="1111",TH!M3326="1111")),TH!D3326,""),"")</f>
        <v/>
      </c>
      <c r="B3326" s="11">
        <f t="shared" si="280"/>
        <v>11</v>
      </c>
      <c r="C3326" s="111">
        <f t="shared" si="281"/>
        <v>42702</v>
      </c>
      <c r="D3326" s="12" t="s">
        <v>1522</v>
      </c>
      <c r="E3326" s="265">
        <v>42702</v>
      </c>
      <c r="F3326" s="110" t="s">
        <v>568</v>
      </c>
      <c r="G3326" s="313" t="s">
        <v>950</v>
      </c>
      <c r="H3326" s="113" t="s">
        <v>316</v>
      </c>
      <c r="I3326" s="129">
        <v>18</v>
      </c>
      <c r="J3326" s="129">
        <v>13985.9</v>
      </c>
      <c r="K3326" s="201">
        <f t="shared" si="279"/>
        <v>251746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hidden="1" customHeight="1">
      <c r="A3327" s="304" t="str">
        <f>IF(B3327&lt;&gt;"",IF(AND(B3327&gt;=_TM1,B3327&lt;=_TM2,OR(TH!L3327="1111",TH!M3327="1111")),TH!D3327,""),"")</f>
        <v/>
      </c>
      <c r="B3327" s="11">
        <f t="shared" si="280"/>
        <v>11</v>
      </c>
      <c r="C3327" s="111">
        <f t="shared" si="281"/>
        <v>42702</v>
      </c>
      <c r="D3327" s="12" t="s">
        <v>1522</v>
      </c>
      <c r="E3327" s="265">
        <v>42702</v>
      </c>
      <c r="F3327" s="110" t="s">
        <v>423</v>
      </c>
      <c r="G3327" s="313" t="s">
        <v>950</v>
      </c>
      <c r="H3327" s="113" t="s">
        <v>316</v>
      </c>
      <c r="I3327" s="129">
        <v>18</v>
      </c>
      <c r="J3327" s="129">
        <v>36309</v>
      </c>
      <c r="K3327" s="201">
        <f t="shared" si="279"/>
        <v>653562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hidden="1" customHeight="1">
      <c r="A3328" s="304" t="str">
        <f>IF(B3328&lt;&gt;"",IF(AND(B3328&gt;=_TM1,B3328&lt;=_TM2,OR(TH!L3328="1111",TH!M3328="1111")),TH!D3328,""),"")</f>
        <v/>
      </c>
      <c r="B3328" s="11">
        <f t="shared" si="280"/>
        <v>11</v>
      </c>
      <c r="C3328" s="111">
        <f t="shared" si="281"/>
        <v>42702</v>
      </c>
      <c r="D3328" s="12" t="s">
        <v>1522</v>
      </c>
      <c r="E3328" s="265">
        <v>42702</v>
      </c>
      <c r="F3328" s="112" t="s">
        <v>424</v>
      </c>
      <c r="G3328" s="313" t="s">
        <v>950</v>
      </c>
      <c r="H3328" s="113" t="s">
        <v>316</v>
      </c>
      <c r="I3328" s="129">
        <v>24</v>
      </c>
      <c r="J3328" s="129">
        <v>41080.85</v>
      </c>
      <c r="K3328" s="201">
        <f t="shared" si="279"/>
        <v>985940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hidden="1" customHeight="1">
      <c r="A3329" s="304" t="str">
        <f>IF(B3329&lt;&gt;"",IF(AND(B3329&gt;=_TM1,B3329&lt;=_TM2,OR(TH!L3329="1111",TH!M3329="1111")),TH!D3329,""),"")</f>
        <v/>
      </c>
      <c r="B3329" s="11">
        <f t="shared" si="280"/>
        <v>11</v>
      </c>
      <c r="C3329" s="111">
        <f t="shared" si="281"/>
        <v>42702</v>
      </c>
      <c r="D3329" s="12" t="s">
        <v>1522</v>
      </c>
      <c r="E3329" s="265">
        <v>42702</v>
      </c>
      <c r="F3329" s="110" t="s">
        <v>396</v>
      </c>
      <c r="G3329" s="313" t="s">
        <v>950</v>
      </c>
      <c r="H3329" s="113" t="s">
        <v>316</v>
      </c>
      <c r="I3329" s="129">
        <v>24</v>
      </c>
      <c r="J3329" s="129">
        <v>16721.900000000001</v>
      </c>
      <c r="K3329" s="201">
        <f t="shared" si="279"/>
        <v>401326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hidden="1" customHeight="1">
      <c r="A3330" s="304" t="str">
        <f>IF(B3330&lt;&gt;"",IF(AND(B3330&gt;=_TM1,B3330&lt;=_TM2,OR(TH!L3330="1111",TH!M3330="1111")),TH!D3330,""),"")</f>
        <v/>
      </c>
      <c r="B3330" s="11">
        <f t="shared" si="280"/>
        <v>11</v>
      </c>
      <c r="C3330" s="111">
        <f t="shared" si="281"/>
        <v>42702</v>
      </c>
      <c r="D3330" s="12" t="s">
        <v>1522</v>
      </c>
      <c r="E3330" s="265">
        <v>42702</v>
      </c>
      <c r="F3330" s="110" t="s">
        <v>569</v>
      </c>
      <c r="G3330" s="313" t="s">
        <v>950</v>
      </c>
      <c r="H3330" s="113" t="s">
        <v>316</v>
      </c>
      <c r="I3330" s="129">
        <v>48</v>
      </c>
      <c r="J3330" s="129">
        <v>19733.400000000001</v>
      </c>
      <c r="K3330" s="201">
        <f t="shared" si="279"/>
        <v>947203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hidden="1" customHeight="1">
      <c r="A3331" s="304" t="str">
        <f>IF(B3331&lt;&gt;"",IF(AND(B3331&gt;=_TM1,B3331&lt;=_TM2,OR(TH!L3331="1111",TH!M3331="1111")),TH!D3331,""),"")</f>
        <v/>
      </c>
      <c r="B3331" s="11">
        <f t="shared" si="280"/>
        <v>11</v>
      </c>
      <c r="C3331" s="111">
        <f t="shared" si="281"/>
        <v>42702</v>
      </c>
      <c r="D3331" s="12" t="s">
        <v>1522</v>
      </c>
      <c r="E3331" s="265">
        <v>42702</v>
      </c>
      <c r="F3331" s="140" t="s">
        <v>1333</v>
      </c>
      <c r="G3331" s="313" t="s">
        <v>950</v>
      </c>
      <c r="H3331" s="113" t="s">
        <v>316</v>
      </c>
      <c r="I3331" s="129">
        <v>12</v>
      </c>
      <c r="J3331" s="129">
        <v>20421.2</v>
      </c>
      <c r="K3331" s="201">
        <f t="shared" si="279"/>
        <v>245054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hidden="1" customHeight="1">
      <c r="A3332" s="304" t="str">
        <f>IF(B3332&lt;&gt;"",IF(AND(B3332&gt;=_TM1,B3332&lt;=_TM2,OR(TH!L3332="1111",TH!M3332="1111")),TH!D3332,""),"")</f>
        <v/>
      </c>
      <c r="B3332" s="11">
        <f t="shared" si="280"/>
        <v>11</v>
      </c>
      <c r="C3332" s="111">
        <f t="shared" si="281"/>
        <v>42702</v>
      </c>
      <c r="D3332" s="12" t="s">
        <v>1522</v>
      </c>
      <c r="E3332" s="265">
        <v>42702</v>
      </c>
      <c r="F3332" s="112" t="s">
        <v>695</v>
      </c>
      <c r="G3332" s="313" t="s">
        <v>950</v>
      </c>
      <c r="H3332" s="113" t="s">
        <v>316</v>
      </c>
      <c r="I3332" s="129">
        <v>36</v>
      </c>
      <c r="J3332" s="129">
        <v>49144.45</v>
      </c>
      <c r="K3332" s="201">
        <f t="shared" si="279"/>
        <v>1769200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hidden="1" customHeight="1">
      <c r="A3333" s="304" t="str">
        <f>IF(B3333&lt;&gt;"",IF(AND(B3333&gt;=_TM1,B3333&lt;=_TM2,OR(TH!L3333="1111",TH!M3333="1111")),TH!D3333,""),"")</f>
        <v/>
      </c>
      <c r="B3333" s="11">
        <f t="shared" si="280"/>
        <v>11</v>
      </c>
      <c r="C3333" s="111">
        <f t="shared" si="281"/>
        <v>42702</v>
      </c>
      <c r="D3333" s="12" t="s">
        <v>1522</v>
      </c>
      <c r="E3333" s="265">
        <v>42702</v>
      </c>
      <c r="F3333" s="112" t="s">
        <v>423</v>
      </c>
      <c r="G3333" s="313" t="s">
        <v>950</v>
      </c>
      <c r="H3333" s="113" t="s">
        <v>316</v>
      </c>
      <c r="I3333" s="129">
        <v>24</v>
      </c>
      <c r="J3333" s="129">
        <v>36309</v>
      </c>
      <c r="K3333" s="201">
        <f t="shared" si="279"/>
        <v>871416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hidden="1" customHeight="1">
      <c r="A3334" s="304" t="str">
        <f>IF(B3334&lt;&gt;"",IF(AND(B3334&gt;=_TM1,B3334&lt;=_TM2,OR(TH!L3334="1111",TH!M3334="1111")),TH!D3334,""),"")</f>
        <v/>
      </c>
      <c r="B3334" s="11">
        <f t="shared" si="280"/>
        <v>11</v>
      </c>
      <c r="C3334" s="111">
        <f t="shared" si="281"/>
        <v>42702</v>
      </c>
      <c r="D3334" s="12" t="s">
        <v>1523</v>
      </c>
      <c r="E3334" s="265">
        <v>42702</v>
      </c>
      <c r="F3334" s="110" t="s">
        <v>430</v>
      </c>
      <c r="G3334" s="313" t="s">
        <v>950</v>
      </c>
      <c r="H3334" s="113" t="s">
        <v>316</v>
      </c>
      <c r="I3334" s="129">
        <v>12</v>
      </c>
      <c r="J3334" s="129">
        <v>49096.95</v>
      </c>
      <c r="K3334" s="201">
        <f t="shared" si="279"/>
        <v>589163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hidden="1" customHeight="1">
      <c r="A3335" s="304" t="str">
        <f>IF(B3335&lt;&gt;"",IF(AND(B3335&gt;=_TM1,B3335&lt;=_TM2,OR(TH!L3335="1111",TH!M3335="1111")),TH!D3335,""),"")</f>
        <v/>
      </c>
      <c r="B3335" s="11">
        <f t="shared" si="280"/>
        <v>11</v>
      </c>
      <c r="C3335" s="111">
        <f t="shared" si="281"/>
        <v>42702</v>
      </c>
      <c r="D3335" s="12" t="s">
        <v>1523</v>
      </c>
      <c r="E3335" s="265">
        <v>42702</v>
      </c>
      <c r="F3335" s="110" t="s">
        <v>693</v>
      </c>
      <c r="G3335" s="313" t="s">
        <v>950</v>
      </c>
      <c r="H3335" s="113" t="s">
        <v>316</v>
      </c>
      <c r="I3335" s="129">
        <v>24</v>
      </c>
      <c r="J3335" s="129">
        <v>37478.449999999997</v>
      </c>
      <c r="K3335" s="201">
        <f t="shared" si="279"/>
        <v>899483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hidden="1" customHeight="1">
      <c r="A3336" s="304" t="str">
        <f>IF(B3336&lt;&gt;"",IF(AND(B3336&gt;=_TM1,B3336&lt;=_TM2,OR(TH!L3336="1111",TH!M3336="1111")),TH!D3336,""),"")</f>
        <v/>
      </c>
      <c r="B3336" s="11">
        <f t="shared" si="280"/>
        <v>11</v>
      </c>
      <c r="C3336" s="111">
        <f t="shared" si="281"/>
        <v>42702</v>
      </c>
      <c r="D3336" s="12" t="s">
        <v>1523</v>
      </c>
      <c r="E3336" s="265">
        <v>42702</v>
      </c>
      <c r="F3336" s="112" t="s">
        <v>396</v>
      </c>
      <c r="G3336" s="313" t="s">
        <v>950</v>
      </c>
      <c r="H3336" s="113" t="s">
        <v>316</v>
      </c>
      <c r="I3336" s="129">
        <v>24</v>
      </c>
      <c r="J3336" s="129">
        <v>16721.900000000001</v>
      </c>
      <c r="K3336" s="201">
        <f t="shared" si="279"/>
        <v>401326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hidden="1" customHeight="1">
      <c r="A3337" s="304" t="str">
        <f>IF(B3337&lt;&gt;"",IF(AND(B3337&gt;=_TM1,B3337&lt;=_TM2,OR(TH!L3337="1111",TH!M3337="1111")),TH!D3337,""),"")</f>
        <v/>
      </c>
      <c r="B3337" s="11">
        <f t="shared" si="280"/>
        <v>11</v>
      </c>
      <c r="C3337" s="111">
        <f t="shared" si="281"/>
        <v>42702</v>
      </c>
      <c r="D3337" s="12" t="s">
        <v>1523</v>
      </c>
      <c r="E3337" s="265">
        <v>42702</v>
      </c>
      <c r="F3337" s="110" t="s">
        <v>433</v>
      </c>
      <c r="G3337" s="313" t="s">
        <v>950</v>
      </c>
      <c r="H3337" s="113" t="s">
        <v>316</v>
      </c>
      <c r="I3337" s="129">
        <v>36</v>
      </c>
      <c r="J3337" s="129">
        <v>12812.65</v>
      </c>
      <c r="K3337" s="201">
        <f t="shared" si="279"/>
        <v>461255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hidden="1" customHeight="1">
      <c r="A3338" s="304" t="str">
        <f>IF(B3338&lt;&gt;"",IF(AND(B3338&gt;=_TM1,B3338&lt;=_TM2,OR(TH!L3338="1111",TH!M3338="1111")),TH!D3338,""),"")</f>
        <v/>
      </c>
      <c r="B3338" s="11">
        <f t="shared" si="280"/>
        <v>11</v>
      </c>
      <c r="C3338" s="111">
        <f t="shared" si="281"/>
        <v>42702</v>
      </c>
      <c r="D3338" s="12" t="s">
        <v>1523</v>
      </c>
      <c r="E3338" s="265">
        <v>42702</v>
      </c>
      <c r="F3338" s="110" t="s">
        <v>1769</v>
      </c>
      <c r="G3338" s="313" t="s">
        <v>950</v>
      </c>
      <c r="H3338" s="113" t="s">
        <v>316</v>
      </c>
      <c r="I3338" s="129">
        <v>5</v>
      </c>
      <c r="J3338" s="129">
        <v>12448.8</v>
      </c>
      <c r="K3338" s="201">
        <f t="shared" ref="K3338:K3350" si="282">ROUND(I3338*J3338,0)</f>
        <v>62244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hidden="1" customHeight="1">
      <c r="A3339" s="304" t="str">
        <f>IF(B3339&lt;&gt;"",IF(AND(B3339&gt;=_TM1,B3339&lt;=_TM2,OR(TH!L3339="1111",TH!M3339="1111")),TH!D3339,""),"")</f>
        <v/>
      </c>
      <c r="B3339" s="11">
        <f t="shared" si="280"/>
        <v>11</v>
      </c>
      <c r="C3339" s="111">
        <f t="shared" si="281"/>
        <v>42702</v>
      </c>
      <c r="D3339" s="12" t="s">
        <v>1523</v>
      </c>
      <c r="E3339" s="265">
        <v>42702</v>
      </c>
      <c r="F3339" s="110" t="s">
        <v>1439</v>
      </c>
      <c r="G3339" s="313" t="s">
        <v>950</v>
      </c>
      <c r="H3339" s="113" t="s">
        <v>316</v>
      </c>
      <c r="I3339" s="129">
        <v>4</v>
      </c>
      <c r="J3339" s="129">
        <v>23934.3</v>
      </c>
      <c r="K3339" s="201">
        <f t="shared" si="282"/>
        <v>95737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hidden="1" customHeight="1">
      <c r="A3340" s="304" t="str">
        <f>IF(B3340&lt;&gt;"",IF(AND(B3340&gt;=_TM1,B3340&lt;=_TM2,OR(TH!L3340="1111",TH!M3340="1111")),TH!D3340,""),"")</f>
        <v/>
      </c>
      <c r="B3340" s="11">
        <f t="shared" si="280"/>
        <v>11</v>
      </c>
      <c r="C3340" s="111">
        <f t="shared" si="281"/>
        <v>42702</v>
      </c>
      <c r="D3340" s="12" t="s">
        <v>1523</v>
      </c>
      <c r="E3340" s="265">
        <v>42702</v>
      </c>
      <c r="F3340" s="110" t="s">
        <v>435</v>
      </c>
      <c r="G3340" s="313" t="s">
        <v>950</v>
      </c>
      <c r="H3340" s="113" t="s">
        <v>316</v>
      </c>
      <c r="I3340" s="129">
        <v>72</v>
      </c>
      <c r="J3340" s="129">
        <v>7977.15</v>
      </c>
      <c r="K3340" s="201">
        <f t="shared" si="282"/>
        <v>574355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hidden="1" customHeight="1">
      <c r="A3341" s="304" t="str">
        <f>IF(B3341&lt;&gt;"",IF(AND(B3341&gt;=_TM1,B3341&lt;=_TM2,OR(TH!L3341="1111",TH!M3341="1111")),TH!D3341,""),"")</f>
        <v/>
      </c>
      <c r="B3341" s="11">
        <f t="shared" si="280"/>
        <v>11</v>
      </c>
      <c r="C3341" s="111">
        <f t="shared" si="281"/>
        <v>42702</v>
      </c>
      <c r="D3341" s="12" t="s">
        <v>1523</v>
      </c>
      <c r="E3341" s="265">
        <v>42702</v>
      </c>
      <c r="F3341" s="110" t="s">
        <v>367</v>
      </c>
      <c r="G3341" s="313" t="s">
        <v>950</v>
      </c>
      <c r="H3341" s="113" t="s">
        <v>316</v>
      </c>
      <c r="I3341" s="129">
        <v>24</v>
      </c>
      <c r="J3341" s="129">
        <v>16794.099999999999</v>
      </c>
      <c r="K3341" s="201">
        <f t="shared" si="282"/>
        <v>403058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hidden="1" customHeight="1">
      <c r="A3342" s="304" t="str">
        <f>IF(B3342&lt;&gt;"",IF(AND(B3342&gt;=_TM1,B3342&lt;=_TM2,OR(TH!L3342="1111",TH!M3342="1111")),TH!D3342,""),"")</f>
        <v/>
      </c>
      <c r="B3342" s="11">
        <f t="shared" si="280"/>
        <v>11</v>
      </c>
      <c r="C3342" s="111">
        <f t="shared" si="281"/>
        <v>42702</v>
      </c>
      <c r="D3342" s="12" t="s">
        <v>1523</v>
      </c>
      <c r="E3342" s="265">
        <v>42702</v>
      </c>
      <c r="F3342" s="110" t="s">
        <v>676</v>
      </c>
      <c r="G3342" s="313" t="s">
        <v>950</v>
      </c>
      <c r="H3342" s="113" t="s">
        <v>316</v>
      </c>
      <c r="I3342" s="129">
        <v>12</v>
      </c>
      <c r="J3342" s="129">
        <v>7564.85</v>
      </c>
      <c r="K3342" s="201">
        <f t="shared" si="282"/>
        <v>90778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hidden="1" customHeight="1">
      <c r="A3343" s="304" t="str">
        <f>IF(B3343&lt;&gt;"",IF(AND(B3343&gt;=_TM1,B3343&lt;=_TM2,OR(TH!L3343="1111",TH!M3343="1111")),TH!D3343,""),"")</f>
        <v/>
      </c>
      <c r="B3343" s="11">
        <f t="shared" si="280"/>
        <v>11</v>
      </c>
      <c r="C3343" s="111">
        <f t="shared" si="281"/>
        <v>42702</v>
      </c>
      <c r="D3343" s="12" t="s">
        <v>1523</v>
      </c>
      <c r="E3343" s="265">
        <v>42702</v>
      </c>
      <c r="F3343" s="112" t="s">
        <v>1427</v>
      </c>
      <c r="G3343" s="313" t="s">
        <v>950</v>
      </c>
      <c r="H3343" s="113" t="s">
        <v>316</v>
      </c>
      <c r="I3343" s="129">
        <v>24</v>
      </c>
      <c r="J3343" s="129">
        <v>10184.950000000001</v>
      </c>
      <c r="K3343" s="201">
        <f t="shared" si="282"/>
        <v>244439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hidden="1" customHeight="1">
      <c r="A3344" s="304" t="str">
        <f>IF(B3344&lt;&gt;"",IF(AND(B3344&gt;=_TM1,B3344&lt;=_TM2,OR(TH!L3344="1111",TH!M3344="1111")),TH!D3344,""),"")</f>
        <v/>
      </c>
      <c r="B3344" s="11">
        <f t="shared" si="280"/>
        <v>11</v>
      </c>
      <c r="C3344" s="111">
        <f t="shared" si="281"/>
        <v>42702</v>
      </c>
      <c r="D3344" s="12" t="s">
        <v>1523</v>
      </c>
      <c r="E3344" s="265">
        <v>42702</v>
      </c>
      <c r="F3344" s="110" t="s">
        <v>1428</v>
      </c>
      <c r="G3344" s="313" t="s">
        <v>950</v>
      </c>
      <c r="H3344" s="113" t="s">
        <v>316</v>
      </c>
      <c r="I3344" s="129">
        <v>18</v>
      </c>
      <c r="J3344" s="129">
        <v>7598.5370000000003</v>
      </c>
      <c r="K3344" s="201">
        <f t="shared" si="282"/>
        <v>136774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hidden="1" customHeight="1">
      <c r="A3345" s="304" t="str">
        <f>IF(B3345&lt;&gt;"",IF(AND(B3345&gt;=_TM1,B3345&lt;=_TM2,OR(TH!L3345="1111",TH!M3345="1111")),TH!D3345,""),"")</f>
        <v/>
      </c>
      <c r="B3345" s="11">
        <f t="shared" si="280"/>
        <v>11</v>
      </c>
      <c r="C3345" s="111">
        <f t="shared" si="281"/>
        <v>42702</v>
      </c>
      <c r="D3345" s="12" t="s">
        <v>1523</v>
      </c>
      <c r="E3345" s="265">
        <v>42702</v>
      </c>
      <c r="F3345" s="110" t="s">
        <v>1876</v>
      </c>
      <c r="G3345" s="313" t="s">
        <v>950</v>
      </c>
      <c r="H3345" s="113" t="s">
        <v>316</v>
      </c>
      <c r="I3345" s="129">
        <v>8</v>
      </c>
      <c r="J3345" s="129">
        <v>21830.411</v>
      </c>
      <c r="K3345" s="201">
        <f t="shared" si="282"/>
        <v>174643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hidden="1" customHeight="1">
      <c r="A3346" s="304" t="str">
        <f>IF(B3346&lt;&gt;"",IF(AND(B3346&gt;=_TM1,B3346&lt;=_TM2,OR(TH!L3346="1111",TH!M3346="1111")),TH!D3346,""),"")</f>
        <v/>
      </c>
      <c r="B3346" s="11">
        <f t="shared" si="280"/>
        <v>11</v>
      </c>
      <c r="C3346" s="111">
        <f t="shared" si="281"/>
        <v>42702</v>
      </c>
      <c r="D3346" s="12" t="s">
        <v>1524</v>
      </c>
      <c r="E3346" s="265">
        <v>42702</v>
      </c>
      <c r="F3346" s="140" t="s">
        <v>1642</v>
      </c>
      <c r="G3346" s="313" t="s">
        <v>950</v>
      </c>
      <c r="H3346" s="113" t="s">
        <v>316</v>
      </c>
      <c r="I3346" s="129">
        <v>48</v>
      </c>
      <c r="J3346" s="129">
        <v>9688.1949999999997</v>
      </c>
      <c r="K3346" s="201">
        <f t="shared" si="282"/>
        <v>465033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hidden="1" customHeight="1">
      <c r="A3347" s="304" t="str">
        <f>IF(B3347&lt;&gt;"",IF(AND(B3347&gt;=_TM1,B3347&lt;=_TM2,OR(TH!L3347="1111",TH!M3347="1111")),TH!D3347,""),"")</f>
        <v/>
      </c>
      <c r="B3347" s="11">
        <f t="shared" si="280"/>
        <v>11</v>
      </c>
      <c r="C3347" s="111">
        <f t="shared" si="281"/>
        <v>42702</v>
      </c>
      <c r="D3347" s="12" t="s">
        <v>1524</v>
      </c>
      <c r="E3347" s="265">
        <v>42702</v>
      </c>
      <c r="F3347" s="112" t="s">
        <v>1771</v>
      </c>
      <c r="G3347" s="313" t="s">
        <v>950</v>
      </c>
      <c r="H3347" s="113" t="s">
        <v>316</v>
      </c>
      <c r="I3347" s="129">
        <v>24</v>
      </c>
      <c r="J3347" s="129">
        <v>11478.641000000001</v>
      </c>
      <c r="K3347" s="201">
        <f t="shared" si="282"/>
        <v>275487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hidden="1" customHeight="1">
      <c r="A3348" s="304" t="str">
        <f>IF(B3348&lt;&gt;"",IF(AND(B3348&gt;=_TM1,B3348&lt;=_TM2,OR(TH!L3348="1111",TH!M3348="1111")),TH!D3348,""),"")</f>
        <v/>
      </c>
      <c r="B3348" s="11">
        <f t="shared" si="280"/>
        <v>11</v>
      </c>
      <c r="C3348" s="111">
        <f t="shared" si="281"/>
        <v>42702</v>
      </c>
      <c r="D3348" s="12" t="s">
        <v>1524</v>
      </c>
      <c r="E3348" s="265">
        <v>42702</v>
      </c>
      <c r="F3348" s="112" t="s">
        <v>1877</v>
      </c>
      <c r="G3348" s="313" t="s">
        <v>950</v>
      </c>
      <c r="H3348" s="113" t="s">
        <v>316</v>
      </c>
      <c r="I3348" s="129">
        <v>54</v>
      </c>
      <c r="J3348" s="129">
        <v>7658.8620000000001</v>
      </c>
      <c r="K3348" s="201">
        <f t="shared" si="282"/>
        <v>413579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hidden="1" customHeight="1">
      <c r="A3349" s="304" t="str">
        <f>IF(B3349&lt;&gt;"",IF(AND(B3349&gt;=_TM1,B3349&lt;=_TM2,OR(TH!L3349="1111",TH!M3349="1111")),TH!D3349,""),"")</f>
        <v/>
      </c>
      <c r="B3349" s="11">
        <f t="shared" si="280"/>
        <v>11</v>
      </c>
      <c r="C3349" s="111">
        <f t="shared" si="281"/>
        <v>42702</v>
      </c>
      <c r="D3349" s="12" t="s">
        <v>1524</v>
      </c>
      <c r="E3349" s="265">
        <v>42702</v>
      </c>
      <c r="F3349" s="110" t="s">
        <v>348</v>
      </c>
      <c r="G3349" s="313" t="s">
        <v>950</v>
      </c>
      <c r="H3349" s="113" t="s">
        <v>316</v>
      </c>
      <c r="I3349" s="129">
        <v>235</v>
      </c>
      <c r="J3349" s="129">
        <v>62802.595744680853</v>
      </c>
      <c r="K3349" s="201">
        <f t="shared" si="282"/>
        <v>14758610</v>
      </c>
      <c r="L3349" s="202" t="s">
        <v>726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 t="str">
        <f>IF(VLOOKUP(F3349,NXT!$B$12:$B$973,1,0)=F3349,"","x")</f>
        <v/>
      </c>
    </row>
    <row r="3350" spans="1:29" ht="15.75" hidden="1" customHeight="1">
      <c r="A3350" s="304" t="str">
        <f>IF(B3350&lt;&gt;"",IF(AND(B3350&gt;=_TM1,B3350&lt;=_TM2,OR(TH!L3350="1111",TH!M3350="1111")),TH!D3350,""),"")</f>
        <v/>
      </c>
      <c r="B3350" s="11">
        <f t="shared" si="280"/>
        <v>11</v>
      </c>
      <c r="C3350" s="111">
        <f t="shared" si="281"/>
        <v>42702</v>
      </c>
      <c r="D3350" s="12" t="s">
        <v>1524</v>
      </c>
      <c r="E3350" s="265">
        <v>42702</v>
      </c>
      <c r="F3350" s="110" t="s">
        <v>1878</v>
      </c>
      <c r="G3350" s="313" t="s">
        <v>950</v>
      </c>
      <c r="H3350" s="113" t="s">
        <v>316</v>
      </c>
      <c r="I3350" s="129">
        <v>76</v>
      </c>
      <c r="J3350" s="129">
        <v>39420.25</v>
      </c>
      <c r="K3350" s="201">
        <f t="shared" si="282"/>
        <v>2995939</v>
      </c>
      <c r="L3350" s="202" t="s">
        <v>726</v>
      </c>
      <c r="M3350" s="202" t="s">
        <v>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>
        <v>4</v>
      </c>
      <c r="AA3350" s="198" t="str">
        <f>IF(VLOOKUP(F3350,NXT!$B$12:$B$973,1,0)=F3350,"","x")</f>
        <v/>
      </c>
    </row>
    <row r="3351" spans="1:29" ht="15.75" hidden="1" customHeight="1">
      <c r="A3351" s="304" t="str">
        <f>IF(B3351&lt;&gt;"",IF(AND(B3351&gt;=_TM1,B3351&lt;=_TM2,OR(TH!L3351="1111",TH!M3351="1111")),TH!D3351,""),"")</f>
        <v/>
      </c>
      <c r="B3351" s="11">
        <f t="shared" si="280"/>
        <v>11</v>
      </c>
      <c r="C3351" s="111">
        <f t="shared" si="281"/>
        <v>42702</v>
      </c>
      <c r="D3351" s="12" t="s">
        <v>1524</v>
      </c>
      <c r="E3351" s="265">
        <v>42702</v>
      </c>
      <c r="F3351" s="110" t="s">
        <v>304</v>
      </c>
      <c r="G3351" s="313" t="s">
        <v>950</v>
      </c>
      <c r="H3351" s="113" t="s">
        <v>316</v>
      </c>
      <c r="I3351" s="129"/>
      <c r="J3351" s="129"/>
      <c r="K3351" s="201">
        <v>8989741</v>
      </c>
      <c r="L3351" s="14" t="s">
        <v>9</v>
      </c>
      <c r="M3351" s="202" t="s">
        <v>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>
        <v>4</v>
      </c>
      <c r="AA3351" s="198"/>
      <c r="AB3351" s="323"/>
      <c r="AC3351" s="387"/>
    </row>
    <row r="3352" spans="1:29" ht="15.75" hidden="1" customHeight="1">
      <c r="A3352" s="304" t="str">
        <f>IF(B3352&lt;&gt;"",IF(AND(B3352&gt;=_TM1,B3352&lt;=_TM2,OR(TH!L3352="1111",TH!M3352="1111")),TH!D3352,""),"")</f>
        <v/>
      </c>
      <c r="B3352" s="11">
        <f t="shared" si="280"/>
        <v>11</v>
      </c>
      <c r="C3352" s="111">
        <f t="shared" si="281"/>
        <v>42703</v>
      </c>
      <c r="D3352" s="111" t="s">
        <v>704</v>
      </c>
      <c r="E3352" s="265">
        <v>42703</v>
      </c>
      <c r="F3352" s="110" t="s">
        <v>708</v>
      </c>
      <c r="G3352" s="310" t="s">
        <v>705</v>
      </c>
      <c r="H3352" s="113" t="s">
        <v>1751</v>
      </c>
      <c r="I3352" s="129"/>
      <c r="J3352" s="129"/>
      <c r="K3352" s="201">
        <v>4755300</v>
      </c>
      <c r="L3352" s="14" t="s">
        <v>24</v>
      </c>
      <c r="M3352" s="14" t="s">
        <v>238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</row>
    <row r="3353" spans="1:29" ht="15.75" hidden="1" customHeight="1">
      <c r="A3353" s="304" t="str">
        <f>IF(B3353&lt;&gt;"",IF(AND(B3353&gt;=_TM1,B3353&lt;=_TM2,OR(TH!L3353="1111",TH!M3353="1111")),TH!D3353,""),"")</f>
        <v/>
      </c>
      <c r="B3353" s="11">
        <f t="shared" si="280"/>
        <v>11</v>
      </c>
      <c r="C3353" s="111">
        <f t="shared" si="281"/>
        <v>42703</v>
      </c>
      <c r="D3353" s="111" t="s">
        <v>704</v>
      </c>
      <c r="E3353" s="265">
        <v>42703</v>
      </c>
      <c r="F3353" s="110" t="s">
        <v>708</v>
      </c>
      <c r="G3353" s="310" t="s">
        <v>705</v>
      </c>
      <c r="H3353" s="385" t="s">
        <v>508</v>
      </c>
      <c r="I3353" s="129"/>
      <c r="J3353" s="129"/>
      <c r="K3353" s="201">
        <v>8000000</v>
      </c>
      <c r="L3353" s="14" t="s">
        <v>24</v>
      </c>
      <c r="M3353" s="14" t="s">
        <v>238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</row>
    <row r="3354" spans="1:29" ht="15.75" hidden="1" customHeight="1">
      <c r="A3354" s="304" t="str">
        <f>IF(B3354&lt;&gt;"",IF(AND(B3354&gt;=_TM1,B3354&lt;=_TM2,OR(TH!L3354="1111",TH!M3354="1111")),TH!D3354,""),"")</f>
        <v/>
      </c>
      <c r="B3354" s="11">
        <f t="shared" si="280"/>
        <v>11</v>
      </c>
      <c r="C3354" s="111">
        <f t="shared" si="281"/>
        <v>42703</v>
      </c>
      <c r="D3354" s="111" t="s">
        <v>1482</v>
      </c>
      <c r="E3354" s="111">
        <v>42703</v>
      </c>
      <c r="F3354" s="112" t="s">
        <v>1306</v>
      </c>
      <c r="G3354" s="310" t="s">
        <v>1860</v>
      </c>
      <c r="H3354" s="113" t="s">
        <v>1303</v>
      </c>
      <c r="I3354" s="129">
        <v>137</v>
      </c>
      <c r="J3354" s="129">
        <v>118440</v>
      </c>
      <c r="K3354" s="201">
        <f>ROUND(I3354*J3354,0)</f>
        <v>16226280</v>
      </c>
      <c r="L3354" s="114" t="s">
        <v>238</v>
      </c>
      <c r="M3354" s="114" t="s">
        <v>162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ref="AA3354:AA3371" si="283">IF(VLOOKUP(H3354,DS_131,1,0)=H3354,"","x")</f>
        <v/>
      </c>
    </row>
    <row r="3355" spans="1:29" ht="15.75" hidden="1" customHeight="1">
      <c r="A3355" s="304" t="str">
        <f>IF(B3355&lt;&gt;"",IF(AND(B3355&gt;=_TM1,B3355&lt;=_TM2,OR(TH!L3355="1111",TH!M3355="1111")),TH!D3355,""),"")</f>
        <v/>
      </c>
      <c r="B3355" s="11">
        <f t="shared" si="280"/>
        <v>11</v>
      </c>
      <c r="C3355" s="111">
        <f t="shared" si="281"/>
        <v>42703</v>
      </c>
      <c r="D3355" s="111" t="s">
        <v>1482</v>
      </c>
      <c r="E3355" s="111">
        <v>42703</v>
      </c>
      <c r="F3355" s="110" t="s">
        <v>1736</v>
      </c>
      <c r="G3355" s="310" t="s">
        <v>1860</v>
      </c>
      <c r="H3355" s="113" t="s">
        <v>1303</v>
      </c>
      <c r="I3355" s="129">
        <v>137</v>
      </c>
      <c r="J3355" s="129">
        <v>8267</v>
      </c>
      <c r="K3355" s="201">
        <f>ROUND(I3355*J3355,0)</f>
        <v>1132579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83"/>
        <v/>
      </c>
    </row>
    <row r="3356" spans="1:29" ht="15.75" hidden="1" customHeight="1">
      <c r="A3356" s="304" t="str">
        <f>IF(B3356&lt;&gt;"",IF(AND(B3356&gt;=_TM1,B3356&lt;=_TM2,OR(TH!L3356="1111",TH!M3356="1111")),TH!D3356,""),"")</f>
        <v/>
      </c>
      <c r="B3356" s="11">
        <f t="shared" si="280"/>
        <v>11</v>
      </c>
      <c r="C3356" s="111">
        <f t="shared" si="281"/>
        <v>42703</v>
      </c>
      <c r="D3356" s="111" t="s">
        <v>1482</v>
      </c>
      <c r="E3356" s="111">
        <v>42703</v>
      </c>
      <c r="F3356" s="140" t="s">
        <v>332</v>
      </c>
      <c r="G3356" s="310" t="s">
        <v>1860</v>
      </c>
      <c r="H3356" s="113" t="s">
        <v>1303</v>
      </c>
      <c r="I3356" s="129"/>
      <c r="J3356" s="129"/>
      <c r="K3356" s="201">
        <v>1735886</v>
      </c>
      <c r="L3356" s="114" t="s">
        <v>238</v>
      </c>
      <c r="M3356" s="114" t="s">
        <v>278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83"/>
        <v/>
      </c>
    </row>
    <row r="3357" spans="1:29" ht="15.75" hidden="1" customHeight="1">
      <c r="A3357" s="304" t="str">
        <f>IF(B3357&lt;&gt;"",IF(AND(B3357&gt;=_TM1,B3357&lt;=_TM2,OR(TH!L3357="1111",TH!M3357="1111")),TH!D3357,""),"")</f>
        <v/>
      </c>
      <c r="B3357" s="11">
        <f t="shared" si="280"/>
        <v>11</v>
      </c>
      <c r="C3357" s="111">
        <f t="shared" si="281"/>
        <v>42703</v>
      </c>
      <c r="D3357" s="111" t="s">
        <v>1483</v>
      </c>
      <c r="E3357" s="111">
        <v>42703</v>
      </c>
      <c r="F3357" s="140" t="s">
        <v>656</v>
      </c>
      <c r="G3357" s="310" t="s">
        <v>1861</v>
      </c>
      <c r="H3357" s="113" t="s">
        <v>1862</v>
      </c>
      <c r="I3357" s="129">
        <v>18</v>
      </c>
      <c r="J3357" s="129">
        <v>20642</v>
      </c>
      <c r="K3357" s="201">
        <f t="shared" ref="K3357:K3363" si="284">ROUND(I3357*J3357,0)</f>
        <v>371556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83"/>
        <v/>
      </c>
    </row>
    <row r="3358" spans="1:29" ht="15.75" hidden="1" customHeight="1">
      <c r="A3358" s="304" t="str">
        <f>IF(B3358&lt;&gt;"",IF(AND(B3358&gt;=_TM1,B3358&lt;=_TM2,OR(TH!L3358="1111",TH!M3358="1111")),TH!D3358,""),"")</f>
        <v/>
      </c>
      <c r="B3358" s="11">
        <f t="shared" si="280"/>
        <v>11</v>
      </c>
      <c r="C3358" s="111">
        <f t="shared" si="281"/>
        <v>42703</v>
      </c>
      <c r="D3358" s="111" t="s">
        <v>1483</v>
      </c>
      <c r="E3358" s="111">
        <v>42703</v>
      </c>
      <c r="F3358" s="140" t="s">
        <v>416</v>
      </c>
      <c r="G3358" s="310" t="s">
        <v>1861</v>
      </c>
      <c r="H3358" s="113" t="s">
        <v>1862</v>
      </c>
      <c r="I3358" s="129">
        <v>80</v>
      </c>
      <c r="J3358" s="129">
        <v>43312</v>
      </c>
      <c r="K3358" s="201">
        <f t="shared" si="284"/>
        <v>3464960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83"/>
        <v/>
      </c>
    </row>
    <row r="3359" spans="1:29" ht="15.75" hidden="1" customHeight="1">
      <c r="A3359" s="304" t="str">
        <f>IF(B3359&lt;&gt;"",IF(AND(B3359&gt;=_TM1,B3359&lt;=_TM2,OR(TH!L3359="1111",TH!M3359="1111")),TH!D3359,""),"")</f>
        <v/>
      </c>
      <c r="B3359" s="11">
        <f t="shared" ref="B3359:B3422" si="285">IF(C3359&lt;&gt;"",MONTH(C3359),"")</f>
        <v>11</v>
      </c>
      <c r="C3359" s="111">
        <f t="shared" ref="C3359:C3422" si="286">E3359</f>
        <v>42703</v>
      </c>
      <c r="D3359" s="111" t="s">
        <v>1483</v>
      </c>
      <c r="E3359" s="111">
        <v>42703</v>
      </c>
      <c r="F3359" s="140" t="s">
        <v>414</v>
      </c>
      <c r="G3359" s="310" t="s">
        <v>1861</v>
      </c>
      <c r="H3359" s="113" t="s">
        <v>1862</v>
      </c>
      <c r="I3359" s="129">
        <v>20</v>
      </c>
      <c r="J3359" s="129">
        <v>45770</v>
      </c>
      <c r="K3359" s="201">
        <f t="shared" si="284"/>
        <v>915400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83"/>
        <v/>
      </c>
    </row>
    <row r="3360" spans="1:29" ht="15.75" hidden="1" customHeight="1">
      <c r="A3360" s="304" t="str">
        <f>IF(B3360&lt;&gt;"",IF(AND(B3360&gt;=_TM1,B3360&lt;=_TM2,OR(TH!L3360="1111",TH!M3360="1111")),TH!D3360,""),"")</f>
        <v/>
      </c>
      <c r="B3360" s="11">
        <f t="shared" si="285"/>
        <v>11</v>
      </c>
      <c r="C3360" s="111">
        <f t="shared" si="286"/>
        <v>42703</v>
      </c>
      <c r="D3360" s="111" t="s">
        <v>1483</v>
      </c>
      <c r="E3360" s="111">
        <v>42703</v>
      </c>
      <c r="F3360" s="140" t="s">
        <v>627</v>
      </c>
      <c r="G3360" s="310" t="s">
        <v>1861</v>
      </c>
      <c r="H3360" s="113" t="s">
        <v>1862</v>
      </c>
      <c r="I3360" s="129">
        <v>32</v>
      </c>
      <c r="J3360" s="129">
        <v>40855</v>
      </c>
      <c r="K3360" s="201">
        <f t="shared" si="284"/>
        <v>1307360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83"/>
        <v/>
      </c>
    </row>
    <row r="3361" spans="1:27" ht="15.75" hidden="1" customHeight="1">
      <c r="A3361" s="304" t="str">
        <f>IF(B3361&lt;&gt;"",IF(AND(B3361&gt;=_TM1,B3361&lt;=_TM2,OR(TH!L3361="1111",TH!M3361="1111")),TH!D3361,""),"")</f>
        <v/>
      </c>
      <c r="B3361" s="11">
        <f t="shared" si="285"/>
        <v>11</v>
      </c>
      <c r="C3361" s="111">
        <f t="shared" si="286"/>
        <v>42703</v>
      </c>
      <c r="D3361" s="111" t="s">
        <v>1483</v>
      </c>
      <c r="E3361" s="111">
        <v>42703</v>
      </c>
      <c r="F3361" s="140" t="s">
        <v>628</v>
      </c>
      <c r="G3361" s="310" t="s">
        <v>1861</v>
      </c>
      <c r="H3361" s="113" t="s">
        <v>1862</v>
      </c>
      <c r="I3361" s="129">
        <v>2</v>
      </c>
      <c r="J3361" s="129">
        <v>42641</v>
      </c>
      <c r="K3361" s="201">
        <f t="shared" si="284"/>
        <v>85282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83"/>
        <v/>
      </c>
    </row>
    <row r="3362" spans="1:27" ht="15.75" hidden="1" customHeight="1">
      <c r="A3362" s="304" t="str">
        <f>IF(B3362&lt;&gt;"",IF(AND(B3362&gt;=_TM1,B3362&lt;=_TM2,OR(TH!L3362="1111",TH!M3362="1111")),TH!D3362,""),"")</f>
        <v/>
      </c>
      <c r="B3362" s="11">
        <f t="shared" si="285"/>
        <v>11</v>
      </c>
      <c r="C3362" s="111">
        <f t="shared" si="286"/>
        <v>42703</v>
      </c>
      <c r="D3362" s="111" t="s">
        <v>1483</v>
      </c>
      <c r="E3362" s="111">
        <v>42703</v>
      </c>
      <c r="F3362" s="140" t="s">
        <v>631</v>
      </c>
      <c r="G3362" s="310" t="s">
        <v>1861</v>
      </c>
      <c r="H3362" s="113" t="s">
        <v>1862</v>
      </c>
      <c r="I3362" s="129">
        <v>19</v>
      </c>
      <c r="J3362" s="129">
        <v>51501</v>
      </c>
      <c r="K3362" s="201">
        <f t="shared" si="284"/>
        <v>978519</v>
      </c>
      <c r="L3362" s="114" t="s">
        <v>238</v>
      </c>
      <c r="M3362" s="114" t="s">
        <v>162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83"/>
        <v/>
      </c>
    </row>
    <row r="3363" spans="1:27" ht="15.75" hidden="1" customHeight="1">
      <c r="A3363" s="304" t="str">
        <f>IF(B3363&lt;&gt;"",IF(AND(B3363&gt;=_TM1,B3363&lt;=_TM2,OR(TH!L3363="1111",TH!M3363="1111")),TH!D3363,""),"")</f>
        <v/>
      </c>
      <c r="B3363" s="11">
        <f t="shared" si="285"/>
        <v>11</v>
      </c>
      <c r="C3363" s="111">
        <f t="shared" si="286"/>
        <v>42703</v>
      </c>
      <c r="D3363" s="111" t="s">
        <v>1483</v>
      </c>
      <c r="E3363" s="111">
        <v>42703</v>
      </c>
      <c r="F3363" s="140" t="s">
        <v>549</v>
      </c>
      <c r="G3363" s="310" t="s">
        <v>1861</v>
      </c>
      <c r="H3363" s="113" t="s">
        <v>1862</v>
      </c>
      <c r="I3363" s="129">
        <v>200</v>
      </c>
      <c r="J3363" s="129">
        <v>7713</v>
      </c>
      <c r="K3363" s="201">
        <f t="shared" si="284"/>
        <v>1542600</v>
      </c>
      <c r="L3363" s="114" t="s">
        <v>238</v>
      </c>
      <c r="M3363" s="114" t="s">
        <v>162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/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83"/>
        <v/>
      </c>
    </row>
    <row r="3364" spans="1:27" ht="15.75" hidden="1" customHeight="1">
      <c r="A3364" s="304" t="str">
        <f>IF(B3364&lt;&gt;"",IF(AND(B3364&gt;=_TM1,B3364&lt;=_TM2,OR(TH!L3364="1111",TH!M3364="1111")),TH!D3364,""),"")</f>
        <v/>
      </c>
      <c r="B3364" s="11">
        <f t="shared" si="285"/>
        <v>11</v>
      </c>
      <c r="C3364" s="111">
        <f t="shared" si="286"/>
        <v>42703</v>
      </c>
      <c r="D3364" s="111" t="s">
        <v>1483</v>
      </c>
      <c r="E3364" s="111">
        <v>42703</v>
      </c>
      <c r="F3364" s="140" t="s">
        <v>332</v>
      </c>
      <c r="G3364" s="310" t="s">
        <v>1861</v>
      </c>
      <c r="H3364" s="113" t="s">
        <v>1862</v>
      </c>
      <c r="I3364" s="129"/>
      <c r="J3364" s="129"/>
      <c r="K3364" s="201">
        <v>866568</v>
      </c>
      <c r="L3364" s="114" t="s">
        <v>238</v>
      </c>
      <c r="M3364" s="114" t="s">
        <v>278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83"/>
        <v/>
      </c>
    </row>
    <row r="3365" spans="1:27" ht="15.75" hidden="1" customHeight="1">
      <c r="A3365" s="304" t="str">
        <f>IF(B3365&lt;&gt;"",IF(AND(B3365&gt;=_TM1,B3365&lt;=_TM2,OR(TH!L3365="1111",TH!M3365="1111")),TH!D3365,""),"")</f>
        <v/>
      </c>
      <c r="B3365" s="11">
        <f t="shared" si="285"/>
        <v>11</v>
      </c>
      <c r="C3365" s="111">
        <f t="shared" si="286"/>
        <v>42703</v>
      </c>
      <c r="D3365" s="111" t="s">
        <v>2141</v>
      </c>
      <c r="E3365" s="111">
        <v>42703</v>
      </c>
      <c r="F3365" s="140" t="s">
        <v>708</v>
      </c>
      <c r="G3365" s="310" t="s">
        <v>1861</v>
      </c>
      <c r="H3365" s="113" t="s">
        <v>1862</v>
      </c>
      <c r="I3365" s="129"/>
      <c r="J3365" s="129"/>
      <c r="K3365" s="201">
        <v>9532245</v>
      </c>
      <c r="L3365" s="114" t="s">
        <v>45</v>
      </c>
      <c r="M3365" s="114" t="s">
        <v>238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>x</v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83"/>
        <v/>
      </c>
    </row>
    <row r="3366" spans="1:27" ht="15.75" hidden="1" customHeight="1">
      <c r="A3366" s="304" t="str">
        <f>IF(B3366&lt;&gt;"",IF(AND(B3366&gt;=_TM1,B3366&lt;=_TM2,OR(TH!L3366="1111",TH!M3366="1111")),TH!D3366,""),"")</f>
        <v/>
      </c>
      <c r="B3366" s="11">
        <f t="shared" si="285"/>
        <v>11</v>
      </c>
      <c r="C3366" s="111">
        <f t="shared" si="286"/>
        <v>42703</v>
      </c>
      <c r="D3366" s="111" t="s">
        <v>1484</v>
      </c>
      <c r="E3366" s="111">
        <v>42703</v>
      </c>
      <c r="F3366" s="140" t="s">
        <v>1864</v>
      </c>
      <c r="G3366" s="310" t="s">
        <v>1863</v>
      </c>
      <c r="H3366" s="113" t="s">
        <v>505</v>
      </c>
      <c r="I3366" s="129">
        <v>500</v>
      </c>
      <c r="J3366" s="129">
        <v>24500</v>
      </c>
      <c r="K3366" s="201">
        <f>ROUND(I3366*J3366,0)</f>
        <v>12250000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83"/>
        <v/>
      </c>
    </row>
    <row r="3367" spans="1:27" ht="15.75" hidden="1" customHeight="1">
      <c r="A3367" s="304" t="str">
        <f>IF(B3367&lt;&gt;"",IF(AND(B3367&gt;=_TM1,B3367&lt;=_TM2,OR(TH!L3367="1111",TH!M3367="1111")),TH!D3367,""),"")</f>
        <v/>
      </c>
      <c r="B3367" s="11">
        <f t="shared" si="285"/>
        <v>11</v>
      </c>
      <c r="C3367" s="111">
        <f t="shared" si="286"/>
        <v>42703</v>
      </c>
      <c r="D3367" s="111" t="s">
        <v>1484</v>
      </c>
      <c r="E3367" s="111">
        <v>42703</v>
      </c>
      <c r="F3367" s="140" t="s">
        <v>332</v>
      </c>
      <c r="G3367" s="310" t="s">
        <v>1863</v>
      </c>
      <c r="H3367" s="113" t="s">
        <v>505</v>
      </c>
      <c r="I3367" s="129"/>
      <c r="J3367" s="129"/>
      <c r="K3367" s="201">
        <v>1225000</v>
      </c>
      <c r="L3367" s="114" t="s">
        <v>238</v>
      </c>
      <c r="M3367" s="114" t="s">
        <v>278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83"/>
        <v/>
      </c>
    </row>
    <row r="3368" spans="1:27" ht="15.75" hidden="1" customHeight="1">
      <c r="A3368" s="304" t="str">
        <f>IF(B3368&lt;&gt;"",IF(AND(B3368&gt;=_TM1,B3368&lt;=_TM2,OR(TH!L3368="1111",TH!M3368="1111")),TH!D3368,""),"")</f>
        <v/>
      </c>
      <c r="B3368" s="11">
        <f t="shared" si="285"/>
        <v>11</v>
      </c>
      <c r="C3368" s="111">
        <f t="shared" si="286"/>
        <v>42703</v>
      </c>
      <c r="D3368" s="111" t="s">
        <v>1485</v>
      </c>
      <c r="E3368" s="111">
        <v>42703</v>
      </c>
      <c r="F3368" s="112" t="s">
        <v>1046</v>
      </c>
      <c r="G3368" s="310" t="s">
        <v>1865</v>
      </c>
      <c r="H3368" s="113" t="s">
        <v>531</v>
      </c>
      <c r="I3368" s="129">
        <v>1545</v>
      </c>
      <c r="J3368" s="129">
        <v>35000</v>
      </c>
      <c r="K3368" s="201">
        <f>ROUND(I3368*J3368,0)</f>
        <v>54075000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83"/>
        <v/>
      </c>
    </row>
    <row r="3369" spans="1:27" ht="15.75" hidden="1" customHeight="1">
      <c r="A3369" s="304" t="str">
        <f>IF(B3369&lt;&gt;"",IF(AND(B3369&gt;=_TM1,B3369&lt;=_TM2,OR(TH!L3369="1111",TH!M3369="1111")),TH!D3369,""),"")</f>
        <v/>
      </c>
      <c r="B3369" s="11">
        <f t="shared" si="285"/>
        <v>11</v>
      </c>
      <c r="C3369" s="111">
        <f t="shared" si="286"/>
        <v>42703</v>
      </c>
      <c r="D3369" s="111" t="s">
        <v>1485</v>
      </c>
      <c r="E3369" s="111">
        <v>42703</v>
      </c>
      <c r="F3369" s="112" t="s">
        <v>1047</v>
      </c>
      <c r="G3369" s="310" t="s">
        <v>1865</v>
      </c>
      <c r="H3369" s="113" t="s">
        <v>531</v>
      </c>
      <c r="I3369" s="129">
        <v>1515</v>
      </c>
      <c r="J3369" s="129">
        <v>32500</v>
      </c>
      <c r="K3369" s="201">
        <f>ROUND(I3369*J3369,0)</f>
        <v>49237500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83"/>
        <v/>
      </c>
    </row>
    <row r="3370" spans="1:27" ht="15.75" hidden="1" customHeight="1">
      <c r="A3370" s="304" t="str">
        <f>IF(B3370&lt;&gt;"",IF(AND(B3370&gt;=_TM1,B3370&lt;=_TM2,OR(TH!L3370="1111",TH!M3370="1111")),TH!D3370,""),"")</f>
        <v/>
      </c>
      <c r="B3370" s="11">
        <f t="shared" si="285"/>
        <v>11</v>
      </c>
      <c r="C3370" s="111">
        <f t="shared" si="286"/>
        <v>42703</v>
      </c>
      <c r="D3370" s="111" t="s">
        <v>1485</v>
      </c>
      <c r="E3370" s="111">
        <v>42703</v>
      </c>
      <c r="F3370" s="140" t="s">
        <v>322</v>
      </c>
      <c r="G3370" s="310" t="s">
        <v>1865</v>
      </c>
      <c r="H3370" s="113" t="s">
        <v>531</v>
      </c>
      <c r="I3370" s="129">
        <v>4400</v>
      </c>
      <c r="J3370" s="129">
        <v>18500</v>
      </c>
      <c r="K3370" s="201">
        <f>ROUND(I3370*J3370,0)</f>
        <v>81400000</v>
      </c>
      <c r="L3370" s="114" t="s">
        <v>238</v>
      </c>
      <c r="M3370" s="114" t="s">
        <v>162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 t="str">
        <f t="shared" si="283"/>
        <v/>
      </c>
    </row>
    <row r="3371" spans="1:27" ht="15.75" hidden="1" customHeight="1">
      <c r="A3371" s="304" t="str">
        <f>IF(B3371&lt;&gt;"",IF(AND(B3371&gt;=_TM1,B3371&lt;=_TM2,OR(TH!L3371="1111",TH!M3371="1111")),TH!D3371,""),"")</f>
        <v/>
      </c>
      <c r="B3371" s="11">
        <f t="shared" si="285"/>
        <v>11</v>
      </c>
      <c r="C3371" s="111">
        <f t="shared" si="286"/>
        <v>42703</v>
      </c>
      <c r="D3371" s="111" t="s">
        <v>1485</v>
      </c>
      <c r="E3371" s="111">
        <v>42703</v>
      </c>
      <c r="F3371" s="140" t="s">
        <v>321</v>
      </c>
      <c r="G3371" s="310" t="s">
        <v>1865</v>
      </c>
      <c r="H3371" s="113" t="s">
        <v>531</v>
      </c>
      <c r="I3371" s="129">
        <v>4125</v>
      </c>
      <c r="J3371" s="129">
        <v>18500</v>
      </c>
      <c r="K3371" s="201">
        <f>ROUND(I3371*J3371,0)</f>
        <v>76312500</v>
      </c>
      <c r="L3371" s="114" t="s">
        <v>238</v>
      </c>
      <c r="M3371" s="114" t="s">
        <v>162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/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 t="str">
        <f t="shared" si="283"/>
        <v/>
      </c>
    </row>
    <row r="3372" spans="1:27" ht="15.75" hidden="1" customHeight="1">
      <c r="A3372" s="304" t="str">
        <f>IF(B3372&lt;&gt;"",IF(AND(B3372&gt;=_TM1,B3372&lt;=_TM2,OR(TH!L3372="1111",TH!M3372="1111")),TH!D3372,""),"")</f>
        <v/>
      </c>
      <c r="B3372" s="11">
        <f t="shared" si="285"/>
        <v>11</v>
      </c>
      <c r="C3372" s="111">
        <f t="shared" si="286"/>
        <v>42703</v>
      </c>
      <c r="D3372" s="111" t="s">
        <v>1485</v>
      </c>
      <c r="E3372" s="111">
        <v>42703</v>
      </c>
      <c r="F3372" s="140" t="s">
        <v>332</v>
      </c>
      <c r="G3372" s="310" t="s">
        <v>1865</v>
      </c>
      <c r="H3372" s="113" t="s">
        <v>531</v>
      </c>
      <c r="I3372" s="129"/>
      <c r="J3372" s="129"/>
      <c r="K3372" s="201">
        <v>26102500</v>
      </c>
      <c r="L3372" s="114" t="s">
        <v>238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/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hidden="1" customHeight="1">
      <c r="A3373" s="304" t="str">
        <f>IF(B3373&lt;&gt;"",IF(AND(B3373&gt;=_TM1,B3373&lt;=_TM2,OR(TH!L3373="1111",TH!M3373="1111")),TH!D3373,""),"")</f>
        <v/>
      </c>
      <c r="B3373" s="11">
        <f t="shared" si="285"/>
        <v>11</v>
      </c>
      <c r="C3373" s="111">
        <f t="shared" si="286"/>
        <v>42703</v>
      </c>
      <c r="D3373" s="111" t="s">
        <v>2145</v>
      </c>
      <c r="E3373" s="111">
        <v>42703</v>
      </c>
      <c r="F3373" s="112" t="s">
        <v>490</v>
      </c>
      <c r="G3373" s="310" t="s">
        <v>1866</v>
      </c>
      <c r="H3373" s="113" t="s">
        <v>548</v>
      </c>
      <c r="I3373" s="129"/>
      <c r="J3373" s="129"/>
      <c r="K3373" s="201">
        <v>6800000</v>
      </c>
      <c r="L3373" s="114" t="s">
        <v>45</v>
      </c>
      <c r="M3373" s="114" t="s">
        <v>492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>x</v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  <c r="AA3373" s="198"/>
    </row>
    <row r="3374" spans="1:27" ht="15.75" hidden="1" customHeight="1">
      <c r="A3374" s="304" t="str">
        <f>IF(B3374&lt;&gt;"",IF(AND(B3374&gt;=_TM1,B3374&lt;=_TM2,OR(TH!L3374="1111",TH!M3374="1111")),TH!D3374,""),"")</f>
        <v/>
      </c>
      <c r="B3374" s="11">
        <f t="shared" si="285"/>
        <v>11</v>
      </c>
      <c r="C3374" s="111">
        <f t="shared" si="286"/>
        <v>42703</v>
      </c>
      <c r="D3374" s="111" t="s">
        <v>2145</v>
      </c>
      <c r="E3374" s="111">
        <v>42703</v>
      </c>
      <c r="F3374" s="112" t="s">
        <v>491</v>
      </c>
      <c r="G3374" s="310" t="s">
        <v>1866</v>
      </c>
      <c r="H3374" s="113" t="s">
        <v>548</v>
      </c>
      <c r="I3374" s="129"/>
      <c r="J3374" s="129"/>
      <c r="K3374" s="201">
        <v>680000</v>
      </c>
      <c r="L3374" s="114" t="s">
        <v>45</v>
      </c>
      <c r="M3374" s="114" t="s">
        <v>278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  <c r="AA3374" s="198"/>
    </row>
    <row r="3375" spans="1:27" ht="15.75" hidden="1" customHeight="1">
      <c r="A3375" s="304" t="str">
        <f>IF(B3375&lt;&gt;"",IF(AND(B3375&gt;=_TM1,B3375&lt;=_TM2,OR(TH!L3375="1111",TH!M3375="1111")),TH!D3375,""),"")</f>
        <v/>
      </c>
      <c r="B3375" s="11">
        <f t="shared" si="285"/>
        <v>11</v>
      </c>
      <c r="C3375" s="111">
        <f t="shared" si="286"/>
        <v>42704</v>
      </c>
      <c r="D3375" s="111" t="s">
        <v>704</v>
      </c>
      <c r="E3375" s="265">
        <v>42704</v>
      </c>
      <c r="F3375" s="110" t="s">
        <v>708</v>
      </c>
      <c r="G3375" s="310" t="s">
        <v>705</v>
      </c>
      <c r="H3375" s="113" t="s">
        <v>1303</v>
      </c>
      <c r="I3375" s="129"/>
      <c r="J3375" s="129"/>
      <c r="K3375" s="201">
        <v>19094745</v>
      </c>
      <c r="L3375" s="14" t="s">
        <v>24</v>
      </c>
      <c r="M3375" s="14" t="s">
        <v>238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/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hidden="1" customHeight="1">
      <c r="A3376" s="304" t="str">
        <f>IF(B3376&lt;&gt;"",IF(AND(B3376&gt;=_TM1,B3376&lt;=_TM2,OR(TH!L3376="1111",TH!M3376="1111")),TH!D3376,""),"")</f>
        <v/>
      </c>
      <c r="B3376" s="11">
        <f t="shared" si="285"/>
        <v>11</v>
      </c>
      <c r="C3376" s="111">
        <f t="shared" si="286"/>
        <v>42704</v>
      </c>
      <c r="D3376" s="111" t="s">
        <v>2146</v>
      </c>
      <c r="E3376" s="265">
        <v>42704</v>
      </c>
      <c r="F3376" s="110" t="s">
        <v>1219</v>
      </c>
      <c r="G3376" s="310" t="s">
        <v>705</v>
      </c>
      <c r="H3376" s="113" t="s">
        <v>706</v>
      </c>
      <c r="I3376" s="129"/>
      <c r="J3376" s="129"/>
      <c r="K3376" s="201">
        <v>13400000</v>
      </c>
      <c r="L3376" s="14" t="s">
        <v>45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>x</v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hidden="1" customHeight="1">
      <c r="A3377" s="304" t="str">
        <f>IF(B3377&lt;&gt;"",IF(AND(B3377&gt;=_TM1,B3377&lt;=_TM2,OR(TH!L3377="1111",TH!M3377="1111")),TH!D3377,""),"")</f>
        <v/>
      </c>
      <c r="B3377" s="11">
        <f t="shared" si="285"/>
        <v>11</v>
      </c>
      <c r="C3377" s="111">
        <f t="shared" si="286"/>
        <v>42704</v>
      </c>
      <c r="D3377" s="111" t="s">
        <v>2146</v>
      </c>
      <c r="E3377" s="265">
        <v>42704</v>
      </c>
      <c r="F3377" s="110" t="s">
        <v>1219</v>
      </c>
      <c r="G3377" s="310" t="s">
        <v>705</v>
      </c>
      <c r="H3377" s="113" t="s">
        <v>706</v>
      </c>
      <c r="I3377" s="129"/>
      <c r="J3377" s="129"/>
      <c r="K3377" s="201">
        <v>9800000</v>
      </c>
      <c r="L3377" s="14" t="s">
        <v>45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>x</v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/>
    </row>
    <row r="3378" spans="1:30" ht="15.75" hidden="1" customHeight="1">
      <c r="A3378" s="304" t="str">
        <f>IF(B3378&lt;&gt;"",IF(AND(B3378&gt;=_TM1,B3378&lt;=_TM2,OR(TH!L3378="1111",TH!M3378="1111")),TH!D3378,""),"")</f>
        <v/>
      </c>
      <c r="B3378" s="11">
        <f t="shared" si="285"/>
        <v>11</v>
      </c>
      <c r="C3378" s="111">
        <f t="shared" si="286"/>
        <v>42704</v>
      </c>
      <c r="D3378" s="111" t="s">
        <v>711</v>
      </c>
      <c r="E3378" s="265">
        <v>42704</v>
      </c>
      <c r="F3378" s="110" t="s">
        <v>713</v>
      </c>
      <c r="G3378" s="310" t="s">
        <v>705</v>
      </c>
      <c r="H3378" s="113" t="s">
        <v>306</v>
      </c>
      <c r="I3378" s="129"/>
      <c r="J3378" s="129"/>
      <c r="K3378" s="201">
        <f>9229331-22000</f>
        <v>9207331</v>
      </c>
      <c r="L3378" s="114" t="s">
        <v>8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/>
    </row>
    <row r="3379" spans="1:30" ht="15.75" hidden="1" customHeight="1">
      <c r="A3379" s="304" t="str">
        <f>IF(B3379&lt;&gt;"",IF(AND(B3379&gt;=_TM1,B3379&lt;=_TM2,OR(TH!L3379="1111",TH!M3379="1111")),TH!D3379,""),"")</f>
        <v/>
      </c>
      <c r="B3379" s="11">
        <f t="shared" si="285"/>
        <v>11</v>
      </c>
      <c r="C3379" s="111">
        <f t="shared" si="286"/>
        <v>42704</v>
      </c>
      <c r="D3379" s="111" t="s">
        <v>711</v>
      </c>
      <c r="E3379" s="265">
        <v>42704</v>
      </c>
      <c r="F3379" s="110" t="s">
        <v>761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hidden="1" customHeight="1">
      <c r="A3380" s="304" t="str">
        <f>IF(B3380&lt;&gt;"",IF(AND(B3380&gt;=_TM1,B3380&lt;=_TM2,OR(TH!L3380="1111",TH!M3380="1111")),TH!D3380,""),"")</f>
        <v/>
      </c>
      <c r="B3380" s="11">
        <f t="shared" si="285"/>
        <v>11</v>
      </c>
      <c r="C3380" s="111">
        <f t="shared" si="286"/>
        <v>42704</v>
      </c>
      <c r="D3380" s="111" t="s">
        <v>711</v>
      </c>
      <c r="E3380" s="265">
        <v>42704</v>
      </c>
      <c r="F3380" s="110" t="s">
        <v>967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hidden="1" customHeight="1">
      <c r="A3381" s="304" t="str">
        <f>IF(B3381&lt;&gt;"",IF(AND(B3381&gt;=_TM1,B3381&lt;=_TM2,OR(TH!L3381="1111",TH!M3381="1111")),TH!D3381,""),"")</f>
        <v/>
      </c>
      <c r="B3381" s="11">
        <f t="shared" si="285"/>
        <v>11</v>
      </c>
      <c r="C3381" s="111">
        <f t="shared" si="286"/>
        <v>42704</v>
      </c>
      <c r="D3381" s="111" t="s">
        <v>711</v>
      </c>
      <c r="E3381" s="265">
        <v>42704</v>
      </c>
      <c r="F3381" s="110" t="s">
        <v>1720</v>
      </c>
      <c r="G3381" s="310" t="s">
        <v>705</v>
      </c>
      <c r="H3381" s="113"/>
      <c r="I3381" s="129"/>
      <c r="J3381" s="129"/>
      <c r="K3381" s="201">
        <v>20000</v>
      </c>
      <c r="L3381" s="14" t="s">
        <v>81</v>
      </c>
      <c r="M3381" s="14" t="s">
        <v>24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>
        <v>4</v>
      </c>
    </row>
    <row r="3382" spans="1:30" ht="15.75" hidden="1" customHeight="1">
      <c r="A3382" s="304" t="str">
        <f>IF(B3382&lt;&gt;"",IF(AND(B3382&gt;=_TM1,B3382&lt;=_TM2,OR(TH!L3382="1111",TH!M3382="1111")),TH!D3382,""),"")</f>
        <v/>
      </c>
      <c r="B3382" s="11">
        <f t="shared" si="285"/>
        <v>11</v>
      </c>
      <c r="C3382" s="111">
        <f t="shared" si="286"/>
        <v>42704</v>
      </c>
      <c r="D3382" s="111" t="s">
        <v>711</v>
      </c>
      <c r="E3382" s="265">
        <v>42704</v>
      </c>
      <c r="F3382" s="110" t="s">
        <v>1721</v>
      </c>
      <c r="G3382" s="310" t="s">
        <v>705</v>
      </c>
      <c r="H3382" s="113"/>
      <c r="I3382" s="129"/>
      <c r="J3382" s="129"/>
      <c r="K3382" s="201">
        <v>2000</v>
      </c>
      <c r="L3382" s="14" t="s">
        <v>9</v>
      </c>
      <c r="M3382" s="14" t="s">
        <v>24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03">
        <v>4</v>
      </c>
    </row>
    <row r="3383" spans="1:30" ht="15.75" hidden="1" customHeight="1">
      <c r="A3383" s="304" t="str">
        <f>IF(B3383&lt;&gt;"",IF(AND(B3383&gt;=_TM1,B3383&lt;=_TM2,OR(TH!L3383="1111",TH!M3383="1111")),TH!D3383,""),"")</f>
        <v/>
      </c>
      <c r="B3383" s="11">
        <f t="shared" si="285"/>
        <v>11</v>
      </c>
      <c r="C3383" s="111">
        <f t="shared" si="286"/>
        <v>42704</v>
      </c>
      <c r="D3383" s="111" t="s">
        <v>711</v>
      </c>
      <c r="E3383" s="265">
        <v>42704</v>
      </c>
      <c r="F3383" s="110" t="s">
        <v>709</v>
      </c>
      <c r="G3383" s="310" t="s">
        <v>2077</v>
      </c>
      <c r="H3383" s="113"/>
      <c r="I3383" s="129"/>
      <c r="J3383" s="129"/>
      <c r="K3383" s="201">
        <v>2985</v>
      </c>
      <c r="L3383" s="14" t="s">
        <v>24</v>
      </c>
      <c r="M3383" s="14" t="s">
        <v>38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03"/>
    </row>
    <row r="3384" spans="1:30" ht="15.75" hidden="1" customHeight="1">
      <c r="A3384" s="304" t="str">
        <f>IF(B3384&lt;&gt;"",IF(AND(B3384&gt;=_TM1,B3384&lt;=_TM2,OR(TH!L3384="1111",TH!M3384="1111")),TH!D3384,""),"")</f>
        <v/>
      </c>
      <c r="B3384" s="11">
        <f t="shared" si="285"/>
        <v>11</v>
      </c>
      <c r="C3384" s="346">
        <f t="shared" si="286"/>
        <v>42704</v>
      </c>
      <c r="D3384" s="346" t="s">
        <v>255</v>
      </c>
      <c r="E3384" s="346">
        <v>42704</v>
      </c>
      <c r="F3384" s="348" t="s">
        <v>1182</v>
      </c>
      <c r="G3384" s="375">
        <f>K3384</f>
        <v>11000000</v>
      </c>
      <c r="H3384" s="350"/>
      <c r="I3384" s="351"/>
      <c r="J3384" s="351"/>
      <c r="K3384" s="352">
        <v>11000000</v>
      </c>
      <c r="L3384" s="376" t="s">
        <v>81</v>
      </c>
      <c r="M3384" s="376" t="s">
        <v>240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/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hidden="1" customHeight="1">
      <c r="A3385" s="304" t="str">
        <f>IF(B3385&lt;&gt;"",IF(AND(B3385&gt;=_TM1,B3385&lt;=_TM2,OR(TH!L3385="1111",TH!M3385="1111")),TH!D3385,""),"")</f>
        <v/>
      </c>
      <c r="B3385" s="11">
        <f t="shared" si="285"/>
        <v>11</v>
      </c>
      <c r="C3385" s="346">
        <f t="shared" si="286"/>
        <v>42704</v>
      </c>
      <c r="D3385" s="346" t="s">
        <v>255</v>
      </c>
      <c r="E3385" s="346">
        <v>42704</v>
      </c>
      <c r="F3385" s="348" t="s">
        <v>1183</v>
      </c>
      <c r="G3385" s="375">
        <f>K3385</f>
        <v>3500000</v>
      </c>
      <c r="H3385" s="350"/>
      <c r="I3385" s="351"/>
      <c r="J3385" s="351"/>
      <c r="K3385" s="352">
        <v>3500000</v>
      </c>
      <c r="L3385" s="376" t="s">
        <v>81</v>
      </c>
      <c r="M3385" s="376" t="s">
        <v>240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hidden="1" customHeight="1">
      <c r="A3386" s="304" t="str">
        <f>IF(B3386&lt;&gt;"",IF(AND(B3386&gt;=_TM1,B3386&lt;=_TM2,OR(TH!L3386="1111",TH!M3386="1111")),TH!D3386,""),"")</f>
        <v/>
      </c>
      <c r="B3386" s="11">
        <f t="shared" si="285"/>
        <v>11</v>
      </c>
      <c r="C3386" s="346">
        <f t="shared" si="286"/>
        <v>42704</v>
      </c>
      <c r="D3386" s="347" t="s">
        <v>2150</v>
      </c>
      <c r="E3386" s="346">
        <v>42704</v>
      </c>
      <c r="F3386" s="348" t="s">
        <v>1832</v>
      </c>
      <c r="G3386" s="375"/>
      <c r="H3386" s="4" t="s">
        <v>706</v>
      </c>
      <c r="I3386" s="351"/>
      <c r="J3386" s="351"/>
      <c r="K3386" s="352">
        <v>12977500</v>
      </c>
      <c r="L3386" s="376" t="s">
        <v>240</v>
      </c>
      <c r="M3386" s="376" t="s">
        <v>45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>x</v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hidden="1" customHeight="1">
      <c r="A3387" s="304" t="str">
        <f>IF(B3387&lt;&gt;"",IF(AND(B3387&gt;=_TM1,B3387&lt;=_TM2,OR(TH!L3387="1111",TH!M3387="1111")),TH!D3387,""),"")</f>
        <v/>
      </c>
      <c r="B3387" s="11">
        <f t="shared" si="285"/>
        <v>11</v>
      </c>
      <c r="C3387" s="346">
        <f t="shared" si="286"/>
        <v>42704</v>
      </c>
      <c r="D3387" s="346" t="s">
        <v>255</v>
      </c>
      <c r="E3387" s="346">
        <v>42704</v>
      </c>
      <c r="F3387" s="348" t="s">
        <v>1186</v>
      </c>
      <c r="G3387" s="375" t="s">
        <v>1187</v>
      </c>
      <c r="H3387" s="350"/>
      <c r="I3387" s="351"/>
      <c r="J3387" s="351"/>
      <c r="K3387" s="352">
        <f>ROUND(G3384*$G3387,0)</f>
        <v>880000</v>
      </c>
      <c r="L3387" s="378" t="s">
        <v>240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hidden="1" customHeight="1">
      <c r="A3388" s="304" t="str">
        <f>IF(B3388&lt;&gt;"",IF(AND(B3388&gt;=_TM1,B3388&lt;=_TM2,OR(TH!L3388="1111",TH!M3388="1111")),TH!D3388,""),"")</f>
        <v/>
      </c>
      <c r="B3388" s="11">
        <f t="shared" si="285"/>
        <v>11</v>
      </c>
      <c r="C3388" s="346">
        <f t="shared" si="286"/>
        <v>42704</v>
      </c>
      <c r="D3388" s="346" t="s">
        <v>255</v>
      </c>
      <c r="E3388" s="346">
        <v>42704</v>
      </c>
      <c r="F3388" s="348" t="s">
        <v>1197</v>
      </c>
      <c r="G3388" s="375"/>
      <c r="H3388" s="350"/>
      <c r="I3388" s="351"/>
      <c r="J3388" s="351"/>
      <c r="K3388" s="352">
        <f>ROUND(G3387*G3385,0)</f>
        <v>280000</v>
      </c>
      <c r="L3388" s="376" t="s">
        <v>240</v>
      </c>
      <c r="M3388" s="379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hidden="1" customHeight="1">
      <c r="A3389" s="304" t="str">
        <f>IF(B3389&lt;&gt;"",IF(AND(B3389&gt;=_TM1,B3389&lt;=_TM2,OR(TH!L3389="1111",TH!M3389="1111")),TH!D3389,""),"")</f>
        <v/>
      </c>
      <c r="B3389" s="11">
        <f t="shared" si="285"/>
        <v>11</v>
      </c>
      <c r="C3389" s="346">
        <f t="shared" si="286"/>
        <v>42704</v>
      </c>
      <c r="D3389" s="347" t="s">
        <v>255</v>
      </c>
      <c r="E3389" s="346">
        <v>42704</v>
      </c>
      <c r="F3389" s="348" t="s">
        <v>1188</v>
      </c>
      <c r="G3389" s="375" t="s">
        <v>1189</v>
      </c>
      <c r="H3389" s="4"/>
      <c r="I3389" s="351"/>
      <c r="J3389" s="351"/>
      <c r="K3389" s="352">
        <f>ROUND(G3384*$G3389,0)</f>
        <v>1980000</v>
      </c>
      <c r="L3389" s="378" t="s">
        <v>239</v>
      </c>
      <c r="M3389" s="378" t="s">
        <v>961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hidden="1" customHeight="1">
      <c r="A3390" s="304" t="str">
        <f>IF(B3390&lt;&gt;"",IF(AND(B3390&gt;=_TM1,B3390&lt;=_TM2,OR(TH!L3390="1111",TH!M3390="1111")),TH!D3390,""),"")</f>
        <v/>
      </c>
      <c r="B3390" s="11">
        <f t="shared" si="285"/>
        <v>11</v>
      </c>
      <c r="C3390" s="346">
        <f t="shared" si="286"/>
        <v>42704</v>
      </c>
      <c r="D3390" s="346" t="s">
        <v>255</v>
      </c>
      <c r="E3390" s="346">
        <v>42704</v>
      </c>
      <c r="F3390" s="348" t="s">
        <v>1198</v>
      </c>
      <c r="G3390" s="375"/>
      <c r="H3390" s="350"/>
      <c r="I3390" s="351"/>
      <c r="J3390" s="351"/>
      <c r="K3390" s="352">
        <f>ROUND(G3385*$G3389,0)</f>
        <v>630000</v>
      </c>
      <c r="L3390" s="376" t="s">
        <v>81</v>
      </c>
      <c r="M3390" s="378" t="s">
        <v>961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hidden="1" customHeight="1">
      <c r="A3391" s="304" t="str">
        <f>IF(B3391&lt;&gt;"",IF(AND(B3391&gt;=_TM1,B3391&lt;=_TM2,OR(TH!L3391="1111",TH!M3391="1111")),TH!D3391,""),"")</f>
        <v/>
      </c>
      <c r="B3391" s="11">
        <f t="shared" si="285"/>
        <v>11</v>
      </c>
      <c r="C3391" s="346">
        <f t="shared" si="286"/>
        <v>42704</v>
      </c>
      <c r="D3391" s="346" t="s">
        <v>255</v>
      </c>
      <c r="E3391" s="346">
        <v>42704</v>
      </c>
      <c r="F3391" s="348" t="s">
        <v>1190</v>
      </c>
      <c r="G3391" s="375" t="s">
        <v>1191</v>
      </c>
      <c r="H3391" s="350"/>
      <c r="I3391" s="351"/>
      <c r="J3391" s="351"/>
      <c r="K3391" s="352">
        <f>G3384*$G3391</f>
        <v>165000</v>
      </c>
      <c r="L3391" s="378" t="s">
        <v>240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hidden="1" customHeight="1">
      <c r="A3392" s="304" t="str">
        <f>IF(B3392&lt;&gt;"",IF(AND(B3392&gt;=_TM1,B3392&lt;=_TM2,OR(TH!L3392="1111",TH!M3392="1111")),TH!D3392,""),"")</f>
        <v/>
      </c>
      <c r="B3392" s="11">
        <f t="shared" si="285"/>
        <v>11</v>
      </c>
      <c r="C3392" s="346">
        <f t="shared" si="286"/>
        <v>42704</v>
      </c>
      <c r="D3392" s="347" t="s">
        <v>255</v>
      </c>
      <c r="E3392" s="346">
        <v>42704</v>
      </c>
      <c r="F3392" s="348" t="s">
        <v>1199</v>
      </c>
      <c r="G3392" s="375"/>
      <c r="H3392" s="4"/>
      <c r="I3392" s="351"/>
      <c r="J3392" s="351"/>
      <c r="K3392" s="352">
        <f>G3385*$G3391</f>
        <v>52500</v>
      </c>
      <c r="L3392" s="378" t="s">
        <v>240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hidden="1" customHeight="1">
      <c r="A3393" s="304" t="str">
        <f>IF(B3393&lt;&gt;"",IF(AND(B3393&gt;=_TM1,B3393&lt;=_TM2,OR(TH!L3393="1111",TH!M3393="1111")),TH!D3393,""),"")</f>
        <v/>
      </c>
      <c r="B3393" s="11">
        <f t="shared" si="285"/>
        <v>11</v>
      </c>
      <c r="C3393" s="346">
        <f t="shared" si="286"/>
        <v>42704</v>
      </c>
      <c r="D3393" s="346" t="s">
        <v>255</v>
      </c>
      <c r="E3393" s="346">
        <v>42704</v>
      </c>
      <c r="F3393" s="348" t="s">
        <v>1192</v>
      </c>
      <c r="G3393" s="375" t="s">
        <v>1193</v>
      </c>
      <c r="H3393" s="350"/>
      <c r="I3393" s="351"/>
      <c r="J3393" s="351"/>
      <c r="K3393" s="352">
        <f>G3384*$G3393</f>
        <v>330000</v>
      </c>
      <c r="L3393" s="378" t="s">
        <v>239</v>
      </c>
      <c r="M3393" s="378" t="s">
        <v>960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hidden="1" customHeight="1">
      <c r="A3394" s="304" t="str">
        <f>IF(B3394&lt;&gt;"",IF(AND(B3394&gt;=_TM1,B3394&lt;=_TM2,OR(TH!L3394="1111",TH!M3394="1111")),TH!D3394,""),"")</f>
        <v/>
      </c>
      <c r="B3394" s="11">
        <f t="shared" si="285"/>
        <v>11</v>
      </c>
      <c r="C3394" s="346">
        <f t="shared" si="286"/>
        <v>42704</v>
      </c>
      <c r="D3394" s="346" t="s">
        <v>255</v>
      </c>
      <c r="E3394" s="346">
        <v>42704</v>
      </c>
      <c r="F3394" s="413" t="s">
        <v>1200</v>
      </c>
      <c r="G3394" s="375"/>
      <c r="H3394" s="350"/>
      <c r="I3394" s="351"/>
      <c r="J3394" s="351"/>
      <c r="K3394" s="352">
        <f>G3385*$G3393</f>
        <v>105000</v>
      </c>
      <c r="L3394" s="376" t="s">
        <v>81</v>
      </c>
      <c r="M3394" s="378" t="s">
        <v>960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hidden="1" customHeight="1">
      <c r="A3395" s="304" t="str">
        <f>IF(B3395&lt;&gt;"",IF(AND(B3395&gt;=_TM1,B3395&lt;=_TM2,OR(TH!L3395="1111",TH!M3395="1111")),TH!D3395,""),"")</f>
        <v/>
      </c>
      <c r="B3395" s="11">
        <f t="shared" si="285"/>
        <v>11</v>
      </c>
      <c r="C3395" s="346">
        <f t="shared" si="286"/>
        <v>42704</v>
      </c>
      <c r="D3395" s="347" t="s">
        <v>255</v>
      </c>
      <c r="E3395" s="346">
        <v>42704</v>
      </c>
      <c r="F3395" s="413" t="s">
        <v>1194</v>
      </c>
      <c r="G3395" s="375" t="s">
        <v>1195</v>
      </c>
      <c r="H3395" s="4"/>
      <c r="I3395" s="351"/>
      <c r="J3395" s="351"/>
      <c r="K3395" s="352">
        <f>G3384*$G3395</f>
        <v>110000</v>
      </c>
      <c r="L3395" s="378" t="s">
        <v>240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hidden="1" customHeight="1">
      <c r="A3396" s="304" t="str">
        <f>IF(B3396&lt;&gt;"",IF(AND(B3396&gt;=_TM1,B3396&lt;=_TM2,OR(TH!L3396="1111",TH!M3396="1111")),TH!D3396,""),"")</f>
        <v/>
      </c>
      <c r="B3396" s="11">
        <f t="shared" si="285"/>
        <v>11</v>
      </c>
      <c r="C3396" s="346">
        <f t="shared" si="286"/>
        <v>42704</v>
      </c>
      <c r="D3396" s="346" t="s">
        <v>255</v>
      </c>
      <c r="E3396" s="346">
        <v>42704</v>
      </c>
      <c r="F3396" s="348" t="s">
        <v>1201</v>
      </c>
      <c r="G3396" s="375"/>
      <c r="H3396" s="350"/>
      <c r="I3396" s="351"/>
      <c r="J3396" s="351"/>
      <c r="K3396" s="352">
        <f>G3385*$G3395</f>
        <v>35000</v>
      </c>
      <c r="L3396" s="378" t="s">
        <v>240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hidden="1" customHeight="1">
      <c r="A3397" s="304" t="str">
        <f>IF(B3397&lt;&gt;"",IF(AND(B3397&gt;=_TM1,B3397&lt;=_TM2,OR(TH!L3397="1111",TH!M3397="1111")),TH!D3397,""),"")</f>
        <v/>
      </c>
      <c r="B3397" s="11">
        <f t="shared" si="285"/>
        <v>11</v>
      </c>
      <c r="C3397" s="346">
        <f t="shared" si="286"/>
        <v>42704</v>
      </c>
      <c r="D3397" s="346" t="s">
        <v>255</v>
      </c>
      <c r="E3397" s="346">
        <v>42704</v>
      </c>
      <c r="F3397" s="348" t="s">
        <v>1196</v>
      </c>
      <c r="G3397" s="375" t="s">
        <v>1195</v>
      </c>
      <c r="H3397" s="350"/>
      <c r="I3397" s="351"/>
      <c r="J3397" s="351"/>
      <c r="K3397" s="352">
        <f>K3395</f>
        <v>110000</v>
      </c>
      <c r="L3397" s="378" t="s">
        <v>239</v>
      </c>
      <c r="M3397" s="378" t="s">
        <v>964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hidden="1" customHeight="1">
      <c r="A3398" s="304" t="str">
        <f>IF(B3398&lt;&gt;"",IF(AND(B3398&gt;=_TM1,B3398&lt;=_TM2,OR(TH!L3398="1111",TH!M3398="1111")),TH!D3398,""),"")</f>
        <v/>
      </c>
      <c r="B3398" s="11">
        <f t="shared" si="285"/>
        <v>11</v>
      </c>
      <c r="C3398" s="346">
        <f t="shared" si="286"/>
        <v>42704</v>
      </c>
      <c r="D3398" s="347" t="s">
        <v>255</v>
      </c>
      <c r="E3398" s="346">
        <v>42704</v>
      </c>
      <c r="F3398" s="348" t="s">
        <v>1202</v>
      </c>
      <c r="G3398" s="375"/>
      <c r="H3398" s="4"/>
      <c r="I3398" s="351"/>
      <c r="J3398" s="351"/>
      <c r="K3398" s="352">
        <f>K3396</f>
        <v>35000</v>
      </c>
      <c r="L3398" s="376" t="s">
        <v>81</v>
      </c>
      <c r="M3398" s="378" t="s">
        <v>964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77"/>
      <c r="AA3398" s="198"/>
      <c r="AD3398" s="198"/>
    </row>
    <row r="3399" spans="1:30" ht="15.75" hidden="1" customHeight="1">
      <c r="A3399" s="304" t="str">
        <f>IF(B3399&lt;&gt;"",IF(AND(B3399&gt;=_TM1,B3399&lt;=_TM2,OR(TH!L3399="1111",TH!M3399="1111")),TH!D3399,""),"")</f>
        <v/>
      </c>
      <c r="B3399" s="11">
        <f t="shared" si="285"/>
        <v>11</v>
      </c>
      <c r="C3399" s="346">
        <f t="shared" si="286"/>
        <v>42704</v>
      </c>
      <c r="D3399" s="347" t="s">
        <v>255</v>
      </c>
      <c r="E3399" s="346">
        <v>42704</v>
      </c>
      <c r="F3399" s="348" t="s">
        <v>1206</v>
      </c>
      <c r="G3399" s="375"/>
      <c r="H3399" s="4"/>
      <c r="I3399" s="351"/>
      <c r="J3399" s="351"/>
      <c r="K3399" s="352">
        <v>165244</v>
      </c>
      <c r="L3399" s="378" t="s">
        <v>85</v>
      </c>
      <c r="M3399" s="378" t="s">
        <v>961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77"/>
      <c r="AA3399" s="198"/>
      <c r="AD3399" s="198"/>
    </row>
    <row r="3400" spans="1:30" ht="15.75" hidden="1" customHeight="1">
      <c r="A3400" s="304" t="str">
        <f>IF(B3400&lt;&gt;"",IF(AND(B3400&gt;=_TM1,B3400&lt;=_TM2,OR(TH!L3400="1111",TH!M3400="1111")),TH!D3400,""),"")</f>
        <v/>
      </c>
      <c r="B3400" s="11">
        <f t="shared" si="285"/>
        <v>11</v>
      </c>
      <c r="C3400" s="111">
        <f t="shared" si="286"/>
        <v>42704</v>
      </c>
      <c r="D3400" s="111" t="s">
        <v>1486</v>
      </c>
      <c r="E3400" s="111">
        <v>42704</v>
      </c>
      <c r="F3400" s="140" t="s">
        <v>1864</v>
      </c>
      <c r="G3400" s="310" t="s">
        <v>1867</v>
      </c>
      <c r="H3400" s="113" t="s">
        <v>505</v>
      </c>
      <c r="I3400" s="129">
        <v>50</v>
      </c>
      <c r="J3400" s="129">
        <v>24500</v>
      </c>
      <c r="K3400" s="201">
        <f>ROUND(I3400*J3400,0)</f>
        <v>1225000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/>
    </row>
    <row r="3401" spans="1:30" ht="15.75" hidden="1" customHeight="1">
      <c r="A3401" s="304" t="str">
        <f>IF(B3401&lt;&gt;"",IF(AND(B3401&gt;=_TM1,B3401&lt;=_TM2,OR(TH!L3401="1111",TH!M3401="1111")),TH!D3401,""),"")</f>
        <v/>
      </c>
      <c r="B3401" s="11">
        <f t="shared" si="285"/>
        <v>11</v>
      </c>
      <c r="C3401" s="111">
        <f t="shared" si="286"/>
        <v>42704</v>
      </c>
      <c r="D3401" s="111" t="s">
        <v>1486</v>
      </c>
      <c r="E3401" s="111">
        <v>42704</v>
      </c>
      <c r="F3401" s="140" t="s">
        <v>1854</v>
      </c>
      <c r="G3401" s="310" t="s">
        <v>1867</v>
      </c>
      <c r="H3401" s="113" t="s">
        <v>505</v>
      </c>
      <c r="I3401" s="129">
        <v>100</v>
      </c>
      <c r="J3401" s="129">
        <v>12758</v>
      </c>
      <c r="K3401" s="201">
        <f>ROUND(I3401*J3401,0)</f>
        <v>1275800</v>
      </c>
      <c r="L3401" s="114" t="s">
        <v>238</v>
      </c>
      <c r="M3401" s="114" t="s">
        <v>162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ref="AA3401:AA3432" si="287">IF(VLOOKUP(H3401,DS_131,1,0)=H3401,"","x")</f>
        <v/>
      </c>
    </row>
    <row r="3402" spans="1:30" ht="15.75" hidden="1" customHeight="1">
      <c r="A3402" s="304" t="str">
        <f>IF(B3402&lt;&gt;"",IF(AND(B3402&gt;=_TM1,B3402&lt;=_TM2,OR(TH!L3402="1111",TH!M3402="1111")),TH!D3402,""),"")</f>
        <v/>
      </c>
      <c r="B3402" s="11">
        <f t="shared" si="285"/>
        <v>11</v>
      </c>
      <c r="C3402" s="111">
        <f t="shared" si="286"/>
        <v>42704</v>
      </c>
      <c r="D3402" s="111" t="s">
        <v>1486</v>
      </c>
      <c r="E3402" s="111">
        <v>42704</v>
      </c>
      <c r="F3402" s="139" t="s">
        <v>1868</v>
      </c>
      <c r="G3402" s="310" t="s">
        <v>1867</v>
      </c>
      <c r="H3402" s="113" t="s">
        <v>505</v>
      </c>
      <c r="I3402" s="129">
        <v>210</v>
      </c>
      <c r="J3402" s="129">
        <v>9900</v>
      </c>
      <c r="K3402" s="201">
        <f>ROUND(I3402*J3402,0)</f>
        <v>2079000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7"/>
        <v/>
      </c>
    </row>
    <row r="3403" spans="1:30" ht="15.75" hidden="1" customHeight="1">
      <c r="A3403" s="304" t="str">
        <f>IF(B3403&lt;&gt;"",IF(AND(B3403&gt;=_TM1,B3403&lt;=_TM2,OR(TH!L3403="1111",TH!M3403="1111")),TH!D3403,""),"")</f>
        <v/>
      </c>
      <c r="B3403" s="11">
        <f t="shared" si="285"/>
        <v>11</v>
      </c>
      <c r="C3403" s="111">
        <f t="shared" si="286"/>
        <v>42704</v>
      </c>
      <c r="D3403" s="111" t="s">
        <v>1486</v>
      </c>
      <c r="E3403" s="111">
        <v>42704</v>
      </c>
      <c r="F3403" s="140" t="s">
        <v>332</v>
      </c>
      <c r="G3403" s="310" t="s">
        <v>1867</v>
      </c>
      <c r="H3403" s="113" t="s">
        <v>505</v>
      </c>
      <c r="I3403" s="129"/>
      <c r="J3403" s="129"/>
      <c r="K3403" s="201">
        <v>457980</v>
      </c>
      <c r="L3403" s="114" t="s">
        <v>238</v>
      </c>
      <c r="M3403" s="114" t="s">
        <v>278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7"/>
        <v/>
      </c>
    </row>
    <row r="3404" spans="1:30" ht="15.75" hidden="1" customHeight="1">
      <c r="A3404" s="304" t="str">
        <f>IF(B3404&lt;&gt;"",IF(AND(B3404&gt;=_TM1,B3404&lt;=_TM2,OR(TH!L3404="1111",TH!M3404="1111")),TH!D3404,""),"")</f>
        <v/>
      </c>
      <c r="B3404" s="11">
        <f t="shared" si="285"/>
        <v>11</v>
      </c>
      <c r="C3404" s="111">
        <f t="shared" si="286"/>
        <v>42704</v>
      </c>
      <c r="D3404" s="111" t="s">
        <v>1487</v>
      </c>
      <c r="E3404" s="111">
        <v>42704</v>
      </c>
      <c r="F3404" s="140" t="s">
        <v>692</v>
      </c>
      <c r="G3404" s="310" t="s">
        <v>1869</v>
      </c>
      <c r="H3404" s="113" t="s">
        <v>547</v>
      </c>
      <c r="I3404" s="129">
        <v>6</v>
      </c>
      <c r="J3404" s="129">
        <v>186837</v>
      </c>
      <c r="K3404" s="201">
        <f t="shared" ref="K3404:K3435" si="288">ROUND(I3404*J3404,0)</f>
        <v>1121022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7"/>
        <v/>
      </c>
    </row>
    <row r="3405" spans="1:30" ht="15.75" hidden="1" customHeight="1">
      <c r="A3405" s="304" t="str">
        <f>IF(B3405&lt;&gt;"",IF(AND(B3405&gt;=_TM1,B3405&lt;=_TM2,OR(TH!L3405="1111",TH!M3405="1111")),TH!D3405,""),"")</f>
        <v/>
      </c>
      <c r="B3405" s="11">
        <f t="shared" si="285"/>
        <v>11</v>
      </c>
      <c r="C3405" s="111">
        <f t="shared" si="286"/>
        <v>42704</v>
      </c>
      <c r="D3405" s="111" t="s">
        <v>1487</v>
      </c>
      <c r="E3405" s="111">
        <v>42704</v>
      </c>
      <c r="F3405" s="140" t="s">
        <v>873</v>
      </c>
      <c r="G3405" s="310" t="s">
        <v>1869</v>
      </c>
      <c r="H3405" s="113" t="s">
        <v>547</v>
      </c>
      <c r="I3405" s="129">
        <v>132</v>
      </c>
      <c r="J3405" s="129">
        <v>41758</v>
      </c>
      <c r="K3405" s="201">
        <f t="shared" si="288"/>
        <v>5512056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7"/>
        <v/>
      </c>
    </row>
    <row r="3406" spans="1:30" ht="15.75" hidden="1" customHeight="1">
      <c r="A3406" s="304" t="str">
        <f>IF(B3406&lt;&gt;"",IF(AND(B3406&gt;=_TM1,B3406&lt;=_TM2,OR(TH!L3406="1111",TH!M3406="1111")),TH!D3406,""),"")</f>
        <v/>
      </c>
      <c r="B3406" s="11">
        <f t="shared" si="285"/>
        <v>11</v>
      </c>
      <c r="C3406" s="111">
        <f t="shared" si="286"/>
        <v>42704</v>
      </c>
      <c r="D3406" s="111" t="s">
        <v>1487</v>
      </c>
      <c r="E3406" s="111">
        <v>42704</v>
      </c>
      <c r="F3406" s="140" t="s">
        <v>1433</v>
      </c>
      <c r="G3406" s="310" t="s">
        <v>1869</v>
      </c>
      <c r="H3406" s="113" t="s">
        <v>547</v>
      </c>
      <c r="I3406" s="129">
        <v>66</v>
      </c>
      <c r="J3406" s="129">
        <v>75012</v>
      </c>
      <c r="K3406" s="201">
        <f t="shared" si="288"/>
        <v>4950792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7"/>
        <v/>
      </c>
    </row>
    <row r="3407" spans="1:30" ht="15.75" hidden="1" customHeight="1">
      <c r="A3407" s="304" t="str">
        <f>IF(B3407&lt;&gt;"",IF(AND(B3407&gt;=_TM1,B3407&lt;=_TM2,OR(TH!L3407="1111",TH!M3407="1111")),TH!D3407,""),"")</f>
        <v/>
      </c>
      <c r="B3407" s="11">
        <f t="shared" si="285"/>
        <v>11</v>
      </c>
      <c r="C3407" s="111">
        <f t="shared" si="286"/>
        <v>42704</v>
      </c>
      <c r="D3407" s="111" t="s">
        <v>1487</v>
      </c>
      <c r="E3407" s="111">
        <v>42704</v>
      </c>
      <c r="F3407" s="140" t="s">
        <v>1434</v>
      </c>
      <c r="G3407" s="310" t="s">
        <v>1869</v>
      </c>
      <c r="H3407" s="113" t="s">
        <v>547</v>
      </c>
      <c r="I3407" s="129">
        <v>20</v>
      </c>
      <c r="J3407" s="129">
        <v>53323</v>
      </c>
      <c r="K3407" s="201">
        <f t="shared" si="288"/>
        <v>1066460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7"/>
        <v/>
      </c>
    </row>
    <row r="3408" spans="1:30" ht="15.75" hidden="1" customHeight="1">
      <c r="A3408" s="304" t="str">
        <f>IF(B3408&lt;&gt;"",IF(AND(B3408&gt;=_TM1,B3408&lt;=_TM2,OR(TH!L3408="1111",TH!M3408="1111")),TH!D3408,""),"")</f>
        <v/>
      </c>
      <c r="B3408" s="11">
        <f t="shared" si="285"/>
        <v>11</v>
      </c>
      <c r="C3408" s="111">
        <f t="shared" si="286"/>
        <v>42704</v>
      </c>
      <c r="D3408" s="111" t="s">
        <v>1487</v>
      </c>
      <c r="E3408" s="111">
        <v>42704</v>
      </c>
      <c r="F3408" s="140" t="s">
        <v>416</v>
      </c>
      <c r="G3408" s="310" t="s">
        <v>1869</v>
      </c>
      <c r="H3408" s="113" t="s">
        <v>547</v>
      </c>
      <c r="I3408" s="129">
        <v>38</v>
      </c>
      <c r="J3408" s="129">
        <v>48047</v>
      </c>
      <c r="K3408" s="201">
        <f t="shared" si="288"/>
        <v>1825786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7"/>
        <v/>
      </c>
    </row>
    <row r="3409" spans="1:27" ht="15.75" hidden="1" customHeight="1">
      <c r="A3409" s="304" t="str">
        <f>IF(B3409&lt;&gt;"",IF(AND(B3409&gt;=_TM1,B3409&lt;=_TM2,OR(TH!L3409="1111",TH!M3409="1111")),TH!D3409,""),"")</f>
        <v/>
      </c>
      <c r="B3409" s="11">
        <f t="shared" si="285"/>
        <v>11</v>
      </c>
      <c r="C3409" s="111">
        <f t="shared" si="286"/>
        <v>42704</v>
      </c>
      <c r="D3409" s="111" t="s">
        <v>1487</v>
      </c>
      <c r="E3409" s="111">
        <v>42704</v>
      </c>
      <c r="F3409" s="140" t="s">
        <v>1870</v>
      </c>
      <c r="G3409" s="310" t="s">
        <v>1869</v>
      </c>
      <c r="H3409" s="113" t="s">
        <v>547</v>
      </c>
      <c r="I3409" s="129">
        <v>14</v>
      </c>
      <c r="J3409" s="129">
        <v>58514</v>
      </c>
      <c r="K3409" s="201">
        <f t="shared" si="288"/>
        <v>819196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7"/>
        <v/>
      </c>
    </row>
    <row r="3410" spans="1:27" ht="15.75" hidden="1" customHeight="1">
      <c r="A3410" s="304" t="str">
        <f>IF(B3410&lt;&gt;"",IF(AND(B3410&gt;=_TM1,B3410&lt;=_TM2,OR(TH!L3410="1111",TH!M3410="1111")),TH!D3410,""),"")</f>
        <v/>
      </c>
      <c r="B3410" s="11">
        <f t="shared" si="285"/>
        <v>11</v>
      </c>
      <c r="C3410" s="111">
        <f t="shared" si="286"/>
        <v>42704</v>
      </c>
      <c r="D3410" s="111" t="s">
        <v>1487</v>
      </c>
      <c r="E3410" s="111">
        <v>42704</v>
      </c>
      <c r="F3410" s="140" t="s">
        <v>1871</v>
      </c>
      <c r="G3410" s="310" t="s">
        <v>1869</v>
      </c>
      <c r="H3410" s="113" t="s">
        <v>547</v>
      </c>
      <c r="I3410" s="129">
        <v>24</v>
      </c>
      <c r="J3410" s="129">
        <v>72474</v>
      </c>
      <c r="K3410" s="201">
        <f t="shared" si="288"/>
        <v>1739376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7"/>
        <v/>
      </c>
    </row>
    <row r="3411" spans="1:27" ht="15.75" hidden="1" customHeight="1">
      <c r="A3411" s="304" t="str">
        <f>IF(B3411&lt;&gt;"",IF(AND(B3411&gt;=_TM1,B3411&lt;=_TM2,OR(TH!L3411="1111",TH!M3411="1111")),TH!D3411,""),"")</f>
        <v/>
      </c>
      <c r="B3411" s="11">
        <f t="shared" si="285"/>
        <v>11</v>
      </c>
      <c r="C3411" s="111">
        <f t="shared" si="286"/>
        <v>42704</v>
      </c>
      <c r="D3411" s="111" t="s">
        <v>1487</v>
      </c>
      <c r="E3411" s="111">
        <v>42704</v>
      </c>
      <c r="F3411" s="140" t="s">
        <v>1436</v>
      </c>
      <c r="G3411" s="310" t="s">
        <v>1869</v>
      </c>
      <c r="H3411" s="113" t="s">
        <v>547</v>
      </c>
      <c r="I3411" s="129">
        <v>60</v>
      </c>
      <c r="J3411" s="129">
        <v>43472</v>
      </c>
      <c r="K3411" s="201">
        <f t="shared" si="288"/>
        <v>2608320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7"/>
        <v/>
      </c>
    </row>
    <row r="3412" spans="1:27" ht="15.75" hidden="1" customHeight="1">
      <c r="A3412" s="304" t="str">
        <f>IF(B3412&lt;&gt;"",IF(AND(B3412&gt;=_TM1,B3412&lt;=_TM2,OR(TH!L3412="1111",TH!M3412="1111")),TH!D3412,""),"")</f>
        <v/>
      </c>
      <c r="B3412" s="11">
        <f t="shared" si="285"/>
        <v>11</v>
      </c>
      <c r="C3412" s="111">
        <f t="shared" si="286"/>
        <v>42704</v>
      </c>
      <c r="D3412" s="111" t="s">
        <v>1487</v>
      </c>
      <c r="E3412" s="111">
        <v>42704</v>
      </c>
      <c r="F3412" s="140" t="s">
        <v>1437</v>
      </c>
      <c r="G3412" s="310" t="s">
        <v>1869</v>
      </c>
      <c r="H3412" s="113" t="s">
        <v>547</v>
      </c>
      <c r="I3412" s="129">
        <v>28</v>
      </c>
      <c r="J3412" s="129">
        <v>65197</v>
      </c>
      <c r="K3412" s="201">
        <f t="shared" si="288"/>
        <v>1825516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7"/>
        <v/>
      </c>
    </row>
    <row r="3413" spans="1:27" ht="15.75" hidden="1" customHeight="1">
      <c r="A3413" s="304" t="str">
        <f>IF(B3413&lt;&gt;"",IF(AND(B3413&gt;=_TM1,B3413&lt;=_TM2,OR(TH!L3413="1111",TH!M3413="1111")),TH!D3413,""),"")</f>
        <v/>
      </c>
      <c r="B3413" s="11">
        <f t="shared" si="285"/>
        <v>11</v>
      </c>
      <c r="C3413" s="111">
        <f t="shared" si="286"/>
        <v>42704</v>
      </c>
      <c r="D3413" s="111" t="s">
        <v>1487</v>
      </c>
      <c r="E3413" s="111">
        <v>42704</v>
      </c>
      <c r="F3413" s="140" t="s">
        <v>368</v>
      </c>
      <c r="G3413" s="310" t="s">
        <v>1869</v>
      </c>
      <c r="H3413" s="113" t="s">
        <v>547</v>
      </c>
      <c r="I3413" s="129">
        <v>132</v>
      </c>
      <c r="J3413" s="129">
        <v>35243</v>
      </c>
      <c r="K3413" s="201">
        <f t="shared" si="288"/>
        <v>4652076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7"/>
        <v/>
      </c>
    </row>
    <row r="3414" spans="1:27" ht="15.75" hidden="1" customHeight="1">
      <c r="A3414" s="304" t="str">
        <f>IF(B3414&lt;&gt;"",IF(AND(B3414&gt;=_TM1,B3414&lt;=_TM2,OR(TH!L3414="1111",TH!M3414="1111")),TH!D3414,""),"")</f>
        <v/>
      </c>
      <c r="B3414" s="11">
        <f t="shared" si="285"/>
        <v>11</v>
      </c>
      <c r="C3414" s="111">
        <f t="shared" si="286"/>
        <v>42704</v>
      </c>
      <c r="D3414" s="111" t="s">
        <v>1487</v>
      </c>
      <c r="E3414" s="111">
        <v>42704</v>
      </c>
      <c r="F3414" s="140" t="s">
        <v>1872</v>
      </c>
      <c r="G3414" s="310" t="s">
        <v>1869</v>
      </c>
      <c r="H3414" s="113" t="s">
        <v>547</v>
      </c>
      <c r="I3414" s="129">
        <v>147</v>
      </c>
      <c r="J3414" s="129">
        <v>22883</v>
      </c>
      <c r="K3414" s="201">
        <f t="shared" si="288"/>
        <v>3363801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7"/>
        <v/>
      </c>
    </row>
    <row r="3415" spans="1:27" ht="15.75" hidden="1" customHeight="1">
      <c r="A3415" s="304" t="str">
        <f>IF(B3415&lt;&gt;"",IF(AND(B3415&gt;=_TM1,B3415&lt;=_TM2,OR(TH!L3415="1111",TH!M3415="1111")),TH!D3415,""),"")</f>
        <v/>
      </c>
      <c r="B3415" s="11">
        <f t="shared" si="285"/>
        <v>11</v>
      </c>
      <c r="C3415" s="111">
        <f t="shared" si="286"/>
        <v>42704</v>
      </c>
      <c r="D3415" s="111" t="s">
        <v>1487</v>
      </c>
      <c r="E3415" s="111">
        <v>42704</v>
      </c>
      <c r="F3415" s="140" t="s">
        <v>366</v>
      </c>
      <c r="G3415" s="310" t="s">
        <v>1869</v>
      </c>
      <c r="H3415" s="113" t="s">
        <v>547</v>
      </c>
      <c r="I3415" s="129">
        <v>60</v>
      </c>
      <c r="J3415" s="129">
        <v>8242</v>
      </c>
      <c r="K3415" s="201">
        <f t="shared" si="288"/>
        <v>494520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7"/>
        <v/>
      </c>
    </row>
    <row r="3416" spans="1:27" ht="15.75" hidden="1" customHeight="1">
      <c r="A3416" s="304" t="str">
        <f>IF(B3416&lt;&gt;"",IF(AND(B3416&gt;=_TM1,B3416&lt;=_TM2,OR(TH!L3416="1111",TH!M3416="1111")),TH!D3416,""),"")</f>
        <v/>
      </c>
      <c r="B3416" s="11">
        <f t="shared" si="285"/>
        <v>11</v>
      </c>
      <c r="C3416" s="111">
        <f t="shared" si="286"/>
        <v>42704</v>
      </c>
      <c r="D3416" s="111" t="s">
        <v>1488</v>
      </c>
      <c r="E3416" s="111">
        <v>42704</v>
      </c>
      <c r="F3416" s="140" t="s">
        <v>367</v>
      </c>
      <c r="G3416" s="310" t="s">
        <v>1869</v>
      </c>
      <c r="H3416" s="113" t="s">
        <v>547</v>
      </c>
      <c r="I3416" s="129">
        <v>104</v>
      </c>
      <c r="J3416" s="129">
        <v>17678</v>
      </c>
      <c r="K3416" s="201">
        <f t="shared" si="288"/>
        <v>1838512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7"/>
        <v/>
      </c>
    </row>
    <row r="3417" spans="1:27" ht="15.75" hidden="1" customHeight="1">
      <c r="A3417" s="304" t="str">
        <f>IF(B3417&lt;&gt;"",IF(AND(B3417&gt;=_TM1,B3417&lt;=_TM2,OR(TH!L3417="1111",TH!M3417="1111")),TH!D3417,""),"")</f>
        <v/>
      </c>
      <c r="B3417" s="11">
        <f t="shared" si="285"/>
        <v>11</v>
      </c>
      <c r="C3417" s="111">
        <f t="shared" si="286"/>
        <v>42704</v>
      </c>
      <c r="D3417" s="111" t="s">
        <v>1488</v>
      </c>
      <c r="E3417" s="111">
        <v>42704</v>
      </c>
      <c r="F3417" s="140" t="s">
        <v>368</v>
      </c>
      <c r="G3417" s="310" t="s">
        <v>1869</v>
      </c>
      <c r="H3417" s="113" t="s">
        <v>547</v>
      </c>
      <c r="I3417" s="129">
        <v>40</v>
      </c>
      <c r="J3417" s="129">
        <v>35806</v>
      </c>
      <c r="K3417" s="201">
        <f t="shared" si="288"/>
        <v>1432240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7"/>
        <v/>
      </c>
    </row>
    <row r="3418" spans="1:27" ht="15.75" hidden="1" customHeight="1">
      <c r="A3418" s="304" t="str">
        <f>IF(B3418&lt;&gt;"",IF(AND(B3418&gt;=_TM1,B3418&lt;=_TM2,OR(TH!L3418="1111",TH!M3418="1111")),TH!D3418,""),"")</f>
        <v/>
      </c>
      <c r="B3418" s="11">
        <f t="shared" si="285"/>
        <v>11</v>
      </c>
      <c r="C3418" s="111">
        <f t="shared" si="286"/>
        <v>42704</v>
      </c>
      <c r="D3418" s="111" t="s">
        <v>1488</v>
      </c>
      <c r="E3418" s="111">
        <v>42704</v>
      </c>
      <c r="F3418" s="140" t="s">
        <v>369</v>
      </c>
      <c r="G3418" s="310" t="s">
        <v>1869</v>
      </c>
      <c r="H3418" s="113" t="s">
        <v>547</v>
      </c>
      <c r="I3418" s="129">
        <v>60</v>
      </c>
      <c r="J3418" s="129">
        <v>22540</v>
      </c>
      <c r="K3418" s="201">
        <f t="shared" si="288"/>
        <v>1352400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7"/>
        <v/>
      </c>
    </row>
    <row r="3419" spans="1:27" ht="15.75" hidden="1" customHeight="1">
      <c r="A3419" s="304" t="str">
        <f>IF(B3419&lt;&gt;"",IF(AND(B3419&gt;=_TM1,B3419&lt;=_TM2,OR(TH!L3419="1111",TH!M3419="1111")),TH!D3419,""),"")</f>
        <v/>
      </c>
      <c r="B3419" s="11">
        <f t="shared" si="285"/>
        <v>11</v>
      </c>
      <c r="C3419" s="111">
        <f t="shared" si="286"/>
        <v>42704</v>
      </c>
      <c r="D3419" s="111" t="s">
        <v>1488</v>
      </c>
      <c r="E3419" s="111">
        <v>42704</v>
      </c>
      <c r="F3419" s="140" t="s">
        <v>370</v>
      </c>
      <c r="G3419" s="310" t="s">
        <v>1869</v>
      </c>
      <c r="H3419" s="113" t="s">
        <v>547</v>
      </c>
      <c r="I3419" s="129">
        <v>10</v>
      </c>
      <c r="J3419" s="129">
        <v>35387</v>
      </c>
      <c r="K3419" s="201">
        <f t="shared" si="288"/>
        <v>353870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7"/>
        <v/>
      </c>
    </row>
    <row r="3420" spans="1:27" ht="15.75" hidden="1" customHeight="1">
      <c r="A3420" s="304" t="str">
        <f>IF(B3420&lt;&gt;"",IF(AND(B3420&gt;=_TM1,B3420&lt;=_TM2,OR(TH!L3420="1111",TH!M3420="1111")),TH!D3420,""),"")</f>
        <v/>
      </c>
      <c r="B3420" s="11">
        <f t="shared" si="285"/>
        <v>11</v>
      </c>
      <c r="C3420" s="111">
        <f t="shared" si="286"/>
        <v>42704</v>
      </c>
      <c r="D3420" s="111" t="s">
        <v>1488</v>
      </c>
      <c r="E3420" s="111">
        <v>42704</v>
      </c>
      <c r="F3420" s="140" t="s">
        <v>360</v>
      </c>
      <c r="G3420" s="310" t="s">
        <v>1869</v>
      </c>
      <c r="H3420" s="113" t="s">
        <v>547</v>
      </c>
      <c r="I3420" s="129">
        <v>30</v>
      </c>
      <c r="J3420" s="129">
        <v>38130</v>
      </c>
      <c r="K3420" s="201">
        <f t="shared" si="288"/>
        <v>1143900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7"/>
        <v/>
      </c>
    </row>
    <row r="3421" spans="1:27" ht="15.75" hidden="1" customHeight="1">
      <c r="A3421" s="304" t="str">
        <f>IF(B3421&lt;&gt;"",IF(AND(B3421&gt;=_TM1,B3421&lt;=_TM2,OR(TH!L3421="1111",TH!M3421="1111")),TH!D3421,""),"")</f>
        <v/>
      </c>
      <c r="B3421" s="11">
        <f t="shared" si="285"/>
        <v>11</v>
      </c>
      <c r="C3421" s="111">
        <f t="shared" si="286"/>
        <v>42704</v>
      </c>
      <c r="D3421" s="111" t="s">
        <v>1488</v>
      </c>
      <c r="E3421" s="111">
        <v>42704</v>
      </c>
      <c r="F3421" s="140" t="s">
        <v>1331</v>
      </c>
      <c r="G3421" s="310" t="s">
        <v>1869</v>
      </c>
      <c r="H3421" s="113" t="s">
        <v>547</v>
      </c>
      <c r="I3421" s="129">
        <v>20</v>
      </c>
      <c r="J3421" s="129">
        <v>22205</v>
      </c>
      <c r="K3421" s="201">
        <f t="shared" si="288"/>
        <v>444100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7"/>
        <v/>
      </c>
    </row>
    <row r="3422" spans="1:27" ht="15.75" hidden="1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682</v>
      </c>
      <c r="G3422" s="310" t="s">
        <v>1869</v>
      </c>
      <c r="H3422" s="113" t="s">
        <v>547</v>
      </c>
      <c r="I3422" s="129">
        <v>8</v>
      </c>
      <c r="J3422" s="129">
        <v>33299</v>
      </c>
      <c r="K3422" s="201">
        <f t="shared" si="288"/>
        <v>266392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7"/>
        <v/>
      </c>
    </row>
    <row r="3423" spans="1:27" ht="15.75" hidden="1" customHeight="1">
      <c r="A3423" s="304" t="str">
        <f>IF(B3423&lt;&gt;"",IF(AND(B3423&gt;=_TM1,B3423&lt;=_TM2,OR(TH!L3423="1111",TH!M3423="1111")),TH!D3423,""),"")</f>
        <v/>
      </c>
      <c r="B3423" s="11">
        <f t="shared" ref="B3423:B3486" si="289">IF(C3423&lt;&gt;"",MONTH(C3423),"")</f>
        <v>11</v>
      </c>
      <c r="C3423" s="111">
        <f t="shared" ref="C3423:C3486" si="290">E3423</f>
        <v>42704</v>
      </c>
      <c r="D3423" s="111" t="s">
        <v>1488</v>
      </c>
      <c r="E3423" s="111">
        <v>42704</v>
      </c>
      <c r="F3423" s="140" t="s">
        <v>1634</v>
      </c>
      <c r="G3423" s="310" t="s">
        <v>1869</v>
      </c>
      <c r="H3423" s="113" t="s">
        <v>547</v>
      </c>
      <c r="I3423" s="129">
        <v>24</v>
      </c>
      <c r="J3423" s="129">
        <v>99212</v>
      </c>
      <c r="K3423" s="201">
        <f t="shared" si="288"/>
        <v>2381088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7"/>
        <v/>
      </c>
    </row>
    <row r="3424" spans="1:27" ht="15.75" hidden="1" customHeight="1">
      <c r="A3424" s="304" t="str">
        <f>IF(B3424&lt;&gt;"",IF(AND(B3424&gt;=_TM1,B3424&lt;=_TM2,OR(TH!L3424="1111",TH!M3424="1111")),TH!D3424,""),"")</f>
        <v/>
      </c>
      <c r="B3424" s="11">
        <f t="shared" si="289"/>
        <v>11</v>
      </c>
      <c r="C3424" s="111">
        <f t="shared" si="290"/>
        <v>42704</v>
      </c>
      <c r="D3424" s="111" t="s">
        <v>1488</v>
      </c>
      <c r="E3424" s="111">
        <v>42704</v>
      </c>
      <c r="F3424" s="140" t="s">
        <v>374</v>
      </c>
      <c r="G3424" s="310" t="s">
        <v>1869</v>
      </c>
      <c r="H3424" s="113" t="s">
        <v>547</v>
      </c>
      <c r="I3424" s="129">
        <v>48</v>
      </c>
      <c r="J3424" s="129">
        <v>25481</v>
      </c>
      <c r="K3424" s="201">
        <f t="shared" si="288"/>
        <v>1223088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7"/>
        <v/>
      </c>
    </row>
    <row r="3425" spans="1:27" ht="15.75" hidden="1" customHeight="1">
      <c r="A3425" s="304" t="str">
        <f>IF(B3425&lt;&gt;"",IF(AND(B3425&gt;=_TM1,B3425&lt;=_TM2,OR(TH!L3425="1111",TH!M3425="1111")),TH!D3425,""),"")</f>
        <v/>
      </c>
      <c r="B3425" s="11">
        <f t="shared" si="289"/>
        <v>11</v>
      </c>
      <c r="C3425" s="111">
        <f t="shared" si="290"/>
        <v>42704</v>
      </c>
      <c r="D3425" s="111" t="s">
        <v>1488</v>
      </c>
      <c r="E3425" s="111">
        <v>42704</v>
      </c>
      <c r="F3425" s="140" t="s">
        <v>356</v>
      </c>
      <c r="G3425" s="310" t="s">
        <v>1869</v>
      </c>
      <c r="H3425" s="113" t="s">
        <v>547</v>
      </c>
      <c r="I3425" s="129">
        <v>12</v>
      </c>
      <c r="J3425" s="129">
        <v>27750</v>
      </c>
      <c r="K3425" s="201">
        <f t="shared" si="288"/>
        <v>333000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7"/>
        <v/>
      </c>
    </row>
    <row r="3426" spans="1:27" ht="15.75" hidden="1" customHeight="1">
      <c r="A3426" s="304" t="str">
        <f>IF(B3426&lt;&gt;"",IF(AND(B3426&gt;=_TM1,B3426&lt;=_TM2,OR(TH!L3426="1111",TH!M3426="1111")),TH!D3426,""),"")</f>
        <v/>
      </c>
      <c r="B3426" s="11">
        <f t="shared" si="289"/>
        <v>11</v>
      </c>
      <c r="C3426" s="111">
        <f t="shared" si="290"/>
        <v>42704</v>
      </c>
      <c r="D3426" s="111" t="s">
        <v>1488</v>
      </c>
      <c r="E3426" s="111">
        <v>42704</v>
      </c>
      <c r="F3426" s="140" t="s">
        <v>1873</v>
      </c>
      <c r="G3426" s="310" t="s">
        <v>1869</v>
      </c>
      <c r="H3426" s="113" t="s">
        <v>547</v>
      </c>
      <c r="I3426" s="129">
        <v>8</v>
      </c>
      <c r="J3426" s="129">
        <v>42748</v>
      </c>
      <c r="K3426" s="201">
        <f t="shared" si="288"/>
        <v>341984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7"/>
        <v/>
      </c>
    </row>
    <row r="3427" spans="1:27" ht="15.75" hidden="1" customHeight="1">
      <c r="A3427" s="304" t="str">
        <f>IF(B3427&lt;&gt;"",IF(AND(B3427&gt;=_TM1,B3427&lt;=_TM2,OR(TH!L3427="1111",TH!M3427="1111")),TH!D3427,""),"")</f>
        <v/>
      </c>
      <c r="B3427" s="11">
        <f t="shared" si="289"/>
        <v>11</v>
      </c>
      <c r="C3427" s="111">
        <f t="shared" si="290"/>
        <v>42704</v>
      </c>
      <c r="D3427" s="111" t="s">
        <v>1488</v>
      </c>
      <c r="E3427" s="111">
        <v>42704</v>
      </c>
      <c r="F3427" s="140" t="s">
        <v>1601</v>
      </c>
      <c r="G3427" s="310" t="s">
        <v>1869</v>
      </c>
      <c r="H3427" s="113" t="s">
        <v>547</v>
      </c>
      <c r="I3427" s="129">
        <v>40</v>
      </c>
      <c r="J3427" s="129">
        <v>22150</v>
      </c>
      <c r="K3427" s="201">
        <f t="shared" si="288"/>
        <v>886000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7"/>
        <v/>
      </c>
    </row>
    <row r="3428" spans="1:27" ht="15.75" hidden="1" customHeight="1">
      <c r="A3428" s="304" t="str">
        <f>IF(B3428&lt;&gt;"",IF(AND(B3428&gt;=_TM1,B3428&lt;=_TM2,OR(TH!L3428="1111",TH!M3428="1111")),TH!D3428,""),"")</f>
        <v/>
      </c>
      <c r="B3428" s="11">
        <f t="shared" si="289"/>
        <v>11</v>
      </c>
      <c r="C3428" s="111">
        <f t="shared" si="290"/>
        <v>42704</v>
      </c>
      <c r="D3428" s="111" t="s">
        <v>1489</v>
      </c>
      <c r="E3428" s="111">
        <v>42704</v>
      </c>
      <c r="F3428" s="140" t="s">
        <v>1611</v>
      </c>
      <c r="G3428" s="310" t="s">
        <v>1869</v>
      </c>
      <c r="H3428" s="113" t="s">
        <v>547</v>
      </c>
      <c r="I3428" s="129">
        <v>30</v>
      </c>
      <c r="J3428" s="129">
        <v>38019</v>
      </c>
      <c r="K3428" s="201">
        <f t="shared" si="288"/>
        <v>1140570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7"/>
        <v/>
      </c>
    </row>
    <row r="3429" spans="1:27" ht="15.75" hidden="1" customHeight="1">
      <c r="A3429" s="304" t="str">
        <f>IF(B3429&lt;&gt;"",IF(AND(B3429&gt;=_TM1,B3429&lt;=_TM2,OR(TH!L3429="1111",TH!M3429="1111")),TH!D3429,""),"")</f>
        <v/>
      </c>
      <c r="B3429" s="11">
        <f t="shared" si="289"/>
        <v>11</v>
      </c>
      <c r="C3429" s="111">
        <f t="shared" si="290"/>
        <v>42704</v>
      </c>
      <c r="D3429" s="111" t="s">
        <v>1489</v>
      </c>
      <c r="E3429" s="111">
        <v>42704</v>
      </c>
      <c r="F3429" s="140" t="s">
        <v>1624</v>
      </c>
      <c r="G3429" s="310" t="s">
        <v>1869</v>
      </c>
      <c r="H3429" s="113" t="s">
        <v>547</v>
      </c>
      <c r="I3429" s="129">
        <v>20</v>
      </c>
      <c r="J3429" s="129">
        <v>62005</v>
      </c>
      <c r="K3429" s="201">
        <f t="shared" si="288"/>
        <v>1240100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7"/>
        <v/>
      </c>
    </row>
    <row r="3430" spans="1:27" ht="15.75" hidden="1" customHeight="1">
      <c r="A3430" s="304" t="str">
        <f>IF(B3430&lt;&gt;"",IF(AND(B3430&gt;=_TM1,B3430&lt;=_TM2,OR(TH!L3430="1111",TH!M3430="1111")),TH!D3430,""),"")</f>
        <v/>
      </c>
      <c r="B3430" s="11">
        <f t="shared" si="289"/>
        <v>11</v>
      </c>
      <c r="C3430" s="111">
        <f t="shared" si="290"/>
        <v>42704</v>
      </c>
      <c r="D3430" s="111" t="s">
        <v>1489</v>
      </c>
      <c r="E3430" s="111">
        <v>42704</v>
      </c>
      <c r="F3430" s="140" t="s">
        <v>1609</v>
      </c>
      <c r="G3430" s="310" t="s">
        <v>1869</v>
      </c>
      <c r="H3430" s="113" t="s">
        <v>547</v>
      </c>
      <c r="I3430" s="129">
        <v>30</v>
      </c>
      <c r="J3430" s="129">
        <v>31547</v>
      </c>
      <c r="K3430" s="201">
        <f t="shared" si="288"/>
        <v>946410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7"/>
        <v/>
      </c>
    </row>
    <row r="3431" spans="1:27" ht="15.75" hidden="1" customHeight="1">
      <c r="A3431" s="304" t="str">
        <f>IF(B3431&lt;&gt;"",IF(AND(B3431&gt;=_TM1,B3431&lt;=_TM2,OR(TH!L3431="1111",TH!M3431="1111")),TH!D3431,""),"")</f>
        <v/>
      </c>
      <c r="B3431" s="11">
        <f t="shared" si="289"/>
        <v>11</v>
      </c>
      <c r="C3431" s="111">
        <f t="shared" si="290"/>
        <v>42704</v>
      </c>
      <c r="D3431" s="111" t="s">
        <v>1489</v>
      </c>
      <c r="E3431" s="111">
        <v>42704</v>
      </c>
      <c r="F3431" s="140" t="s">
        <v>1614</v>
      </c>
      <c r="G3431" s="310" t="s">
        <v>1869</v>
      </c>
      <c r="H3431" s="113" t="s">
        <v>547</v>
      </c>
      <c r="I3431" s="129">
        <v>24</v>
      </c>
      <c r="J3431" s="129">
        <v>43205</v>
      </c>
      <c r="K3431" s="201">
        <f t="shared" si="288"/>
        <v>1036920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si="287"/>
        <v/>
      </c>
    </row>
    <row r="3432" spans="1:27" ht="15.75" hidden="1" customHeight="1">
      <c r="A3432" s="304" t="str">
        <f>IF(B3432&lt;&gt;"",IF(AND(B3432&gt;=_TM1,B3432&lt;=_TM2,OR(TH!L3432="1111",TH!M3432="1111")),TH!D3432,""),"")</f>
        <v/>
      </c>
      <c r="B3432" s="11">
        <f t="shared" si="289"/>
        <v>11</v>
      </c>
      <c r="C3432" s="111">
        <f t="shared" si="290"/>
        <v>42704</v>
      </c>
      <c r="D3432" s="111" t="s">
        <v>1489</v>
      </c>
      <c r="E3432" s="111">
        <v>42704</v>
      </c>
      <c r="F3432" s="140" t="s">
        <v>1607</v>
      </c>
      <c r="G3432" s="310" t="s">
        <v>1869</v>
      </c>
      <c r="H3432" s="113" t="s">
        <v>547</v>
      </c>
      <c r="I3432" s="129">
        <v>24</v>
      </c>
      <c r="J3432" s="129">
        <v>31852</v>
      </c>
      <c r="K3432" s="201">
        <f t="shared" si="288"/>
        <v>764448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hidden="1" customHeight="1">
      <c r="A3433" s="304" t="str">
        <f>IF(B3433&lt;&gt;"",IF(AND(B3433&gt;=_TM1,B3433&lt;=_TM2,OR(TH!L3433="1111",TH!M3433="1111")),TH!D3433,""),"")</f>
        <v/>
      </c>
      <c r="B3433" s="11">
        <f t="shared" si="289"/>
        <v>11</v>
      </c>
      <c r="C3433" s="111">
        <f t="shared" si="290"/>
        <v>42704</v>
      </c>
      <c r="D3433" s="111" t="s">
        <v>1489</v>
      </c>
      <c r="E3433" s="111">
        <v>42704</v>
      </c>
      <c r="F3433" s="140" t="s">
        <v>361</v>
      </c>
      <c r="G3433" s="310" t="s">
        <v>1869</v>
      </c>
      <c r="H3433" s="113" t="s">
        <v>547</v>
      </c>
      <c r="I3433" s="129">
        <v>6</v>
      </c>
      <c r="J3433" s="129">
        <v>163506</v>
      </c>
      <c r="K3433" s="201">
        <f t="shared" si="288"/>
        <v>981036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ref="AA3433:AA3464" si="291">IF(VLOOKUP(H3433,DS_131,1,0)=H3433,"","x")</f>
        <v/>
      </c>
    </row>
    <row r="3434" spans="1:27" ht="15.75" hidden="1" customHeight="1">
      <c r="A3434" s="304" t="str">
        <f>IF(B3434&lt;&gt;"",IF(AND(B3434&gt;=_TM1,B3434&lt;=_TM2,OR(TH!L3434="1111",TH!M3434="1111")),TH!D3434,""),"")</f>
        <v/>
      </c>
      <c r="B3434" s="11">
        <f t="shared" si="289"/>
        <v>11</v>
      </c>
      <c r="C3434" s="111">
        <f t="shared" si="290"/>
        <v>42704</v>
      </c>
      <c r="D3434" s="111" t="s">
        <v>1489</v>
      </c>
      <c r="E3434" s="111">
        <v>42704</v>
      </c>
      <c r="F3434" s="140" t="s">
        <v>1874</v>
      </c>
      <c r="G3434" s="310" t="s">
        <v>1869</v>
      </c>
      <c r="H3434" s="113" t="s">
        <v>547</v>
      </c>
      <c r="I3434" s="129">
        <v>5</v>
      </c>
      <c r="J3434" s="129">
        <v>98952</v>
      </c>
      <c r="K3434" s="201">
        <f t="shared" si="288"/>
        <v>494760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91"/>
        <v/>
      </c>
    </row>
    <row r="3435" spans="1:27" ht="15.75" hidden="1" customHeight="1">
      <c r="A3435" s="304" t="str">
        <f>IF(B3435&lt;&gt;"",IF(AND(B3435&gt;=_TM1,B3435&lt;=_TM2,OR(TH!L3435="1111",TH!M3435="1111")),TH!D3435,""),"")</f>
        <v/>
      </c>
      <c r="B3435" s="11">
        <f t="shared" si="289"/>
        <v>11</v>
      </c>
      <c r="C3435" s="111">
        <f t="shared" si="290"/>
        <v>42704</v>
      </c>
      <c r="D3435" s="111" t="s">
        <v>1489</v>
      </c>
      <c r="E3435" s="111">
        <v>42704</v>
      </c>
      <c r="F3435" s="140" t="s">
        <v>688</v>
      </c>
      <c r="G3435" s="310" t="s">
        <v>1869</v>
      </c>
      <c r="H3435" s="113" t="s">
        <v>547</v>
      </c>
      <c r="I3435" s="129">
        <v>2</v>
      </c>
      <c r="J3435" s="129">
        <v>122795</v>
      </c>
      <c r="K3435" s="201">
        <f t="shared" si="288"/>
        <v>245590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91"/>
        <v/>
      </c>
    </row>
    <row r="3436" spans="1:27" ht="15.75" hidden="1" customHeight="1">
      <c r="A3436" s="304" t="str">
        <f>IF(B3436&lt;&gt;"",IF(AND(B3436&gt;=_TM1,B3436&lt;=_TM2,OR(TH!L3436="1111",TH!M3436="1111")),TH!D3436,""),"")</f>
        <v/>
      </c>
      <c r="B3436" s="11">
        <f t="shared" si="289"/>
        <v>11</v>
      </c>
      <c r="C3436" s="111">
        <f t="shared" si="290"/>
        <v>42704</v>
      </c>
      <c r="D3436" s="111" t="s">
        <v>1489</v>
      </c>
      <c r="E3436" s="111">
        <v>42704</v>
      </c>
      <c r="F3436" s="140" t="s">
        <v>678</v>
      </c>
      <c r="G3436" s="310" t="s">
        <v>1869</v>
      </c>
      <c r="H3436" s="113" t="s">
        <v>547</v>
      </c>
      <c r="I3436" s="129">
        <v>42</v>
      </c>
      <c r="J3436" s="129">
        <v>42669</v>
      </c>
      <c r="K3436" s="201">
        <f t="shared" ref="K3436:K3467" si="292">ROUND(I3436*J3436,0)</f>
        <v>1792098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91"/>
        <v/>
      </c>
    </row>
    <row r="3437" spans="1:27" ht="15.75" hidden="1" customHeight="1">
      <c r="A3437" s="304" t="str">
        <f>IF(B3437&lt;&gt;"",IF(AND(B3437&gt;=_TM1,B3437&lt;=_TM2,OR(TH!L3437="1111",TH!M3437="1111")),TH!D3437,""),"")</f>
        <v/>
      </c>
      <c r="B3437" s="11">
        <f t="shared" si="289"/>
        <v>11</v>
      </c>
      <c r="C3437" s="111">
        <f t="shared" si="290"/>
        <v>42704</v>
      </c>
      <c r="D3437" s="111" t="s">
        <v>1489</v>
      </c>
      <c r="E3437" s="111">
        <v>42704</v>
      </c>
      <c r="F3437" s="140" t="s">
        <v>364</v>
      </c>
      <c r="G3437" s="310" t="s">
        <v>1869</v>
      </c>
      <c r="H3437" s="113" t="s">
        <v>547</v>
      </c>
      <c r="I3437" s="129">
        <v>30</v>
      </c>
      <c r="J3437" s="129">
        <v>53235</v>
      </c>
      <c r="K3437" s="201">
        <f t="shared" si="292"/>
        <v>1597050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91"/>
        <v/>
      </c>
    </row>
    <row r="3438" spans="1:27" ht="15.75" hidden="1" customHeight="1">
      <c r="A3438" s="304" t="str">
        <f>IF(B3438&lt;&gt;"",IF(AND(B3438&gt;=_TM1,B3438&lt;=_TM2,OR(TH!L3438="1111",TH!M3438="1111")),TH!D3438,""),"")</f>
        <v/>
      </c>
      <c r="B3438" s="11">
        <f t="shared" si="289"/>
        <v>11</v>
      </c>
      <c r="C3438" s="111">
        <f t="shared" si="290"/>
        <v>42704</v>
      </c>
      <c r="D3438" s="111" t="s">
        <v>1489</v>
      </c>
      <c r="E3438" s="111">
        <v>42704</v>
      </c>
      <c r="F3438" s="140" t="s">
        <v>365</v>
      </c>
      <c r="G3438" s="310" t="s">
        <v>1869</v>
      </c>
      <c r="H3438" s="113" t="s">
        <v>547</v>
      </c>
      <c r="I3438" s="129">
        <v>6</v>
      </c>
      <c r="J3438" s="129">
        <v>71870</v>
      </c>
      <c r="K3438" s="201">
        <f t="shared" si="292"/>
        <v>431220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91"/>
        <v/>
      </c>
    </row>
    <row r="3439" spans="1:27" ht="15.75" hidden="1" customHeight="1">
      <c r="A3439" s="304" t="str">
        <f>IF(B3439&lt;&gt;"",IF(AND(B3439&gt;=_TM1,B3439&lt;=_TM2,OR(TH!L3439="1111",TH!M3439="1111")),TH!D3439,""),"")</f>
        <v/>
      </c>
      <c r="B3439" s="11">
        <f t="shared" si="289"/>
        <v>11</v>
      </c>
      <c r="C3439" s="111">
        <f t="shared" si="290"/>
        <v>42704</v>
      </c>
      <c r="D3439" s="111" t="s">
        <v>1489</v>
      </c>
      <c r="E3439" s="111">
        <v>42704</v>
      </c>
      <c r="F3439" s="140" t="s">
        <v>375</v>
      </c>
      <c r="G3439" s="310" t="s">
        <v>1869</v>
      </c>
      <c r="H3439" s="113" t="s">
        <v>547</v>
      </c>
      <c r="I3439" s="129">
        <v>4</v>
      </c>
      <c r="J3439" s="129">
        <v>107419</v>
      </c>
      <c r="K3439" s="201">
        <f t="shared" si="292"/>
        <v>429676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91"/>
        <v/>
      </c>
    </row>
    <row r="3440" spans="1:27" ht="15.75" hidden="1" customHeight="1">
      <c r="A3440" s="304" t="str">
        <f>IF(B3440&lt;&gt;"",IF(AND(B3440&gt;=_TM1,B3440&lt;=_TM2,OR(TH!L3440="1111",TH!M3440="1111")),TH!D3440,""),"")</f>
        <v/>
      </c>
      <c r="B3440" s="11">
        <f t="shared" si="289"/>
        <v>11</v>
      </c>
      <c r="C3440" s="111">
        <f t="shared" si="290"/>
        <v>42704</v>
      </c>
      <c r="D3440" s="111" t="s">
        <v>1490</v>
      </c>
      <c r="E3440" s="111">
        <v>42704</v>
      </c>
      <c r="F3440" s="140" t="s">
        <v>692</v>
      </c>
      <c r="G3440" s="310" t="s">
        <v>1869</v>
      </c>
      <c r="H3440" s="113" t="s">
        <v>547</v>
      </c>
      <c r="I3440" s="129">
        <v>8</v>
      </c>
      <c r="J3440" s="129">
        <v>186837</v>
      </c>
      <c r="K3440" s="201">
        <f t="shared" si="292"/>
        <v>1494696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91"/>
        <v/>
      </c>
    </row>
    <row r="3441" spans="1:27" ht="15.75" hidden="1" customHeight="1">
      <c r="A3441" s="304" t="str">
        <f>IF(B3441&lt;&gt;"",IF(AND(B3441&gt;=_TM1,B3441&lt;=_TM2,OR(TH!L3441="1111",TH!M3441="1111")),TH!D3441,""),"")</f>
        <v/>
      </c>
      <c r="B3441" s="11">
        <f t="shared" si="289"/>
        <v>11</v>
      </c>
      <c r="C3441" s="111">
        <f t="shared" si="290"/>
        <v>42704</v>
      </c>
      <c r="D3441" s="111" t="s">
        <v>1490</v>
      </c>
      <c r="E3441" s="111">
        <v>42704</v>
      </c>
      <c r="F3441" s="140" t="s">
        <v>689</v>
      </c>
      <c r="G3441" s="310" t="s">
        <v>1869</v>
      </c>
      <c r="H3441" s="113" t="s">
        <v>547</v>
      </c>
      <c r="I3441" s="129">
        <v>10</v>
      </c>
      <c r="J3441" s="129">
        <v>98535</v>
      </c>
      <c r="K3441" s="201">
        <f t="shared" si="292"/>
        <v>985350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91"/>
        <v/>
      </c>
    </row>
    <row r="3442" spans="1:27" ht="15.75" hidden="1" customHeight="1">
      <c r="A3442" s="304" t="str">
        <f>IF(B3442&lt;&gt;"",IF(AND(B3442&gt;=_TM1,B3442&lt;=_TM2,OR(TH!L3442="1111",TH!M3442="1111")),TH!D3442,""),"")</f>
        <v/>
      </c>
      <c r="B3442" s="11">
        <f t="shared" si="289"/>
        <v>11</v>
      </c>
      <c r="C3442" s="111">
        <f t="shared" si="290"/>
        <v>42704</v>
      </c>
      <c r="D3442" s="111" t="s">
        <v>1490</v>
      </c>
      <c r="E3442" s="111">
        <v>42704</v>
      </c>
      <c r="F3442" s="140" t="s">
        <v>1776</v>
      </c>
      <c r="G3442" s="310" t="s">
        <v>1869</v>
      </c>
      <c r="H3442" s="113" t="s">
        <v>547</v>
      </c>
      <c r="I3442" s="129">
        <v>8</v>
      </c>
      <c r="J3442" s="129">
        <v>51232</v>
      </c>
      <c r="K3442" s="201">
        <f t="shared" si="292"/>
        <v>409856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91"/>
        <v/>
      </c>
    </row>
    <row r="3443" spans="1:27" ht="15.75" hidden="1" customHeight="1">
      <c r="A3443" s="304" t="str">
        <f>IF(B3443&lt;&gt;"",IF(AND(B3443&gt;=_TM1,B3443&lt;=_TM2,OR(TH!L3443="1111",TH!M3443="1111")),TH!D3443,""),"")</f>
        <v/>
      </c>
      <c r="B3443" s="11">
        <f t="shared" si="289"/>
        <v>11</v>
      </c>
      <c r="C3443" s="111">
        <f t="shared" si="290"/>
        <v>42704</v>
      </c>
      <c r="D3443" s="111" t="s">
        <v>1490</v>
      </c>
      <c r="E3443" s="111">
        <v>42704</v>
      </c>
      <c r="F3443" s="140" t="s">
        <v>361</v>
      </c>
      <c r="G3443" s="310" t="s">
        <v>1869</v>
      </c>
      <c r="H3443" s="113" t="s">
        <v>547</v>
      </c>
      <c r="I3443" s="129">
        <v>6</v>
      </c>
      <c r="J3443" s="129">
        <v>163506</v>
      </c>
      <c r="K3443" s="201">
        <f t="shared" si="292"/>
        <v>981036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91"/>
        <v/>
      </c>
    </row>
    <row r="3444" spans="1:27" ht="15.75" hidden="1" customHeight="1">
      <c r="A3444" s="304" t="str">
        <f>IF(B3444&lt;&gt;"",IF(AND(B3444&gt;=_TM1,B3444&lt;=_TM2,OR(TH!L3444="1111",TH!M3444="1111")),TH!D3444,""),"")</f>
        <v/>
      </c>
      <c r="B3444" s="11">
        <f t="shared" si="289"/>
        <v>11</v>
      </c>
      <c r="C3444" s="111">
        <f t="shared" si="290"/>
        <v>42704</v>
      </c>
      <c r="D3444" s="111" t="s">
        <v>1490</v>
      </c>
      <c r="E3444" s="111">
        <v>42704</v>
      </c>
      <c r="F3444" s="140" t="s">
        <v>1875</v>
      </c>
      <c r="G3444" s="310" t="s">
        <v>1869</v>
      </c>
      <c r="H3444" s="113" t="s">
        <v>547</v>
      </c>
      <c r="I3444" s="129">
        <v>4</v>
      </c>
      <c r="J3444" s="129">
        <v>100514</v>
      </c>
      <c r="K3444" s="201">
        <f t="shared" si="292"/>
        <v>402056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91"/>
        <v/>
      </c>
    </row>
    <row r="3445" spans="1:27" ht="15.75" hidden="1" customHeight="1">
      <c r="A3445" s="304" t="str">
        <f>IF(B3445&lt;&gt;"",IF(AND(B3445&gt;=_TM1,B3445&lt;=_TM2,OR(TH!L3445="1111",TH!M3445="1111")),TH!D3445,""),"")</f>
        <v/>
      </c>
      <c r="B3445" s="11">
        <f t="shared" si="289"/>
        <v>11</v>
      </c>
      <c r="C3445" s="111">
        <f t="shared" si="290"/>
        <v>42704</v>
      </c>
      <c r="D3445" s="111" t="s">
        <v>1490</v>
      </c>
      <c r="E3445" s="111">
        <v>42704</v>
      </c>
      <c r="F3445" s="140" t="s">
        <v>736</v>
      </c>
      <c r="G3445" s="310" t="s">
        <v>1869</v>
      </c>
      <c r="H3445" s="113" t="s">
        <v>547</v>
      </c>
      <c r="I3445" s="129">
        <v>16</v>
      </c>
      <c r="J3445" s="129">
        <v>47076</v>
      </c>
      <c r="K3445" s="201">
        <f t="shared" si="292"/>
        <v>753216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91"/>
        <v/>
      </c>
    </row>
    <row r="3446" spans="1:27" ht="15.75" hidden="1" customHeight="1">
      <c r="A3446" s="304" t="str">
        <f>IF(B3446&lt;&gt;"",IF(AND(B3446&gt;=_TM1,B3446&lt;=_TM2,OR(TH!L3446="1111",TH!M3446="1111")),TH!D3446,""),"")</f>
        <v/>
      </c>
      <c r="B3446" s="11">
        <f t="shared" si="289"/>
        <v>11</v>
      </c>
      <c r="C3446" s="111">
        <f t="shared" si="290"/>
        <v>42704</v>
      </c>
      <c r="D3446" s="111" t="s">
        <v>1490</v>
      </c>
      <c r="E3446" s="111">
        <v>42704</v>
      </c>
      <c r="F3446" s="140" t="s">
        <v>691</v>
      </c>
      <c r="G3446" s="310" t="s">
        <v>1869</v>
      </c>
      <c r="H3446" s="113" t="s">
        <v>547</v>
      </c>
      <c r="I3446" s="129">
        <v>6</v>
      </c>
      <c r="J3446" s="129">
        <v>112728</v>
      </c>
      <c r="K3446" s="201">
        <f t="shared" si="292"/>
        <v>676368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91"/>
        <v/>
      </c>
    </row>
    <row r="3447" spans="1:27" ht="15.75" hidden="1" customHeight="1">
      <c r="A3447" s="304" t="str">
        <f>IF(B3447&lt;&gt;"",IF(AND(B3447&gt;=_TM1,B3447&lt;=_TM2,OR(TH!L3447="1111",TH!M3447="1111")),TH!D3447,""),"")</f>
        <v/>
      </c>
      <c r="B3447" s="11">
        <f t="shared" si="289"/>
        <v>11</v>
      </c>
      <c r="C3447" s="111">
        <f t="shared" si="290"/>
        <v>42704</v>
      </c>
      <c r="D3447" s="111" t="s">
        <v>1490</v>
      </c>
      <c r="E3447" s="111">
        <v>42704</v>
      </c>
      <c r="F3447" s="140" t="s">
        <v>751</v>
      </c>
      <c r="G3447" s="310" t="s">
        <v>1869</v>
      </c>
      <c r="H3447" s="113" t="s">
        <v>547</v>
      </c>
      <c r="I3447" s="129">
        <v>8</v>
      </c>
      <c r="J3447" s="129">
        <v>69350</v>
      </c>
      <c r="K3447" s="201">
        <f t="shared" si="292"/>
        <v>554800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91"/>
        <v/>
      </c>
    </row>
    <row r="3448" spans="1:27" ht="15.75" hidden="1" customHeight="1">
      <c r="A3448" s="304" t="str">
        <f>IF(B3448&lt;&gt;"",IF(AND(B3448&gt;=_TM1,B3448&lt;=_TM2,OR(TH!L3448="1111",TH!M3448="1111")),TH!D3448,""),"")</f>
        <v/>
      </c>
      <c r="B3448" s="11">
        <f t="shared" si="289"/>
        <v>11</v>
      </c>
      <c r="C3448" s="111">
        <f t="shared" si="290"/>
        <v>42704</v>
      </c>
      <c r="D3448" s="111" t="s">
        <v>1490</v>
      </c>
      <c r="E3448" s="111">
        <v>42704</v>
      </c>
      <c r="F3448" s="140" t="s">
        <v>752</v>
      </c>
      <c r="G3448" s="310" t="s">
        <v>1869</v>
      </c>
      <c r="H3448" s="113" t="s">
        <v>547</v>
      </c>
      <c r="I3448" s="129">
        <v>7</v>
      </c>
      <c r="J3448" s="129">
        <v>49480</v>
      </c>
      <c r="K3448" s="201">
        <f t="shared" si="292"/>
        <v>346360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91"/>
        <v/>
      </c>
    </row>
    <row r="3449" spans="1:27" ht="15.75" hidden="1" customHeight="1">
      <c r="A3449" s="304" t="str">
        <f>IF(B3449&lt;&gt;"",IF(AND(B3449&gt;=_TM1,B3449&lt;=_TM2,OR(TH!L3449="1111",TH!M3449="1111")),TH!D3449,""),"")</f>
        <v/>
      </c>
      <c r="B3449" s="11">
        <f t="shared" si="289"/>
        <v>11</v>
      </c>
      <c r="C3449" s="111">
        <f t="shared" si="290"/>
        <v>42704</v>
      </c>
      <c r="D3449" s="111" t="s">
        <v>1490</v>
      </c>
      <c r="E3449" s="111">
        <v>42704</v>
      </c>
      <c r="F3449" s="140" t="s">
        <v>753</v>
      </c>
      <c r="G3449" s="310" t="s">
        <v>1869</v>
      </c>
      <c r="H3449" s="113" t="s">
        <v>547</v>
      </c>
      <c r="I3449" s="129">
        <v>14</v>
      </c>
      <c r="J3449" s="129">
        <v>61389</v>
      </c>
      <c r="K3449" s="201">
        <f t="shared" si="292"/>
        <v>859446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91"/>
        <v/>
      </c>
    </row>
    <row r="3450" spans="1:27" ht="15.75" hidden="1" customHeight="1">
      <c r="A3450" s="304" t="str">
        <f>IF(B3450&lt;&gt;"",IF(AND(B3450&gt;=_TM1,B3450&lt;=_TM2,OR(TH!L3450="1111",TH!M3450="1111")),TH!D3450,""),"")</f>
        <v/>
      </c>
      <c r="B3450" s="11">
        <f t="shared" si="289"/>
        <v>11</v>
      </c>
      <c r="C3450" s="111">
        <f t="shared" si="290"/>
        <v>42704</v>
      </c>
      <c r="D3450" s="111" t="s">
        <v>1490</v>
      </c>
      <c r="E3450" s="111">
        <v>42704</v>
      </c>
      <c r="F3450" s="140" t="s">
        <v>396</v>
      </c>
      <c r="G3450" s="310" t="s">
        <v>1869</v>
      </c>
      <c r="H3450" s="113" t="s">
        <v>547</v>
      </c>
      <c r="I3450" s="129">
        <v>138</v>
      </c>
      <c r="J3450" s="129">
        <v>17602</v>
      </c>
      <c r="K3450" s="201">
        <f t="shared" si="292"/>
        <v>2429076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91"/>
        <v/>
      </c>
    </row>
    <row r="3451" spans="1:27" ht="15.75" hidden="1" customHeight="1">
      <c r="A3451" s="304" t="str">
        <f>IF(B3451&lt;&gt;"",IF(AND(B3451&gt;=_TM1,B3451&lt;=_TM2,OR(TH!L3451="1111",TH!M3451="1111")),TH!D3451,""),"")</f>
        <v/>
      </c>
      <c r="B3451" s="11">
        <f t="shared" si="289"/>
        <v>11</v>
      </c>
      <c r="C3451" s="111">
        <f t="shared" si="290"/>
        <v>42704</v>
      </c>
      <c r="D3451" s="111" t="s">
        <v>1490</v>
      </c>
      <c r="E3451" s="111">
        <v>42704</v>
      </c>
      <c r="F3451" s="140" t="s">
        <v>581</v>
      </c>
      <c r="G3451" s="310" t="s">
        <v>1869</v>
      </c>
      <c r="H3451" s="113" t="s">
        <v>547</v>
      </c>
      <c r="I3451" s="129">
        <v>12</v>
      </c>
      <c r="J3451" s="129">
        <v>21702</v>
      </c>
      <c r="K3451" s="201">
        <f t="shared" si="292"/>
        <v>260424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91"/>
        <v/>
      </c>
    </row>
    <row r="3452" spans="1:27" ht="15.75" hidden="1" customHeight="1">
      <c r="A3452" s="304" t="str">
        <f>IF(B3452&lt;&gt;"",IF(AND(B3452&gt;=_TM1,B3452&lt;=_TM2,OR(TH!L3452="1111",TH!M3452="1111")),TH!D3452,""),"")</f>
        <v/>
      </c>
      <c r="B3452" s="11">
        <f t="shared" si="289"/>
        <v>11</v>
      </c>
      <c r="C3452" s="111">
        <f t="shared" si="290"/>
        <v>42704</v>
      </c>
      <c r="D3452" s="111" t="s">
        <v>1491</v>
      </c>
      <c r="E3452" s="111">
        <v>42704</v>
      </c>
      <c r="F3452" s="140" t="s">
        <v>420</v>
      </c>
      <c r="G3452" s="310" t="s">
        <v>1869</v>
      </c>
      <c r="H3452" s="113" t="s">
        <v>547</v>
      </c>
      <c r="I3452" s="129">
        <v>16</v>
      </c>
      <c r="J3452" s="129">
        <v>47628</v>
      </c>
      <c r="K3452" s="201">
        <f t="shared" si="292"/>
        <v>762048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91"/>
        <v/>
      </c>
    </row>
    <row r="3453" spans="1:27" ht="15.75" hidden="1" customHeight="1">
      <c r="A3453" s="304" t="str">
        <f>IF(B3453&lt;&gt;"",IF(AND(B3453&gt;=_TM1,B3453&lt;=_TM2,OR(TH!L3453="1111",TH!M3453="1111")),TH!D3453,""),"")</f>
        <v/>
      </c>
      <c r="B3453" s="11">
        <f t="shared" si="289"/>
        <v>11</v>
      </c>
      <c r="C3453" s="111">
        <f t="shared" si="290"/>
        <v>42704</v>
      </c>
      <c r="D3453" s="111" t="s">
        <v>1491</v>
      </c>
      <c r="E3453" s="111">
        <v>42704</v>
      </c>
      <c r="F3453" s="140" t="s">
        <v>421</v>
      </c>
      <c r="G3453" s="310" t="s">
        <v>1869</v>
      </c>
      <c r="H3453" s="113" t="s">
        <v>547</v>
      </c>
      <c r="I3453" s="129">
        <v>16</v>
      </c>
      <c r="J3453" s="129">
        <v>25141</v>
      </c>
      <c r="K3453" s="201">
        <f t="shared" si="292"/>
        <v>402256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91"/>
        <v/>
      </c>
    </row>
    <row r="3454" spans="1:27" ht="15.75" hidden="1" customHeight="1">
      <c r="A3454" s="304" t="str">
        <f>IF(B3454&lt;&gt;"",IF(AND(B3454&gt;=_TM1,B3454&lt;=_TM2,OR(TH!L3454="1111",TH!M3454="1111")),TH!D3454,""),"")</f>
        <v/>
      </c>
      <c r="B3454" s="11">
        <f t="shared" si="289"/>
        <v>11</v>
      </c>
      <c r="C3454" s="111">
        <f t="shared" si="290"/>
        <v>42704</v>
      </c>
      <c r="D3454" s="111" t="s">
        <v>1491</v>
      </c>
      <c r="E3454" s="111">
        <v>42704</v>
      </c>
      <c r="F3454" s="140" t="s">
        <v>382</v>
      </c>
      <c r="G3454" s="310" t="s">
        <v>1869</v>
      </c>
      <c r="H3454" s="113" t="s">
        <v>547</v>
      </c>
      <c r="I3454" s="129">
        <v>24</v>
      </c>
      <c r="J3454" s="129">
        <v>33466</v>
      </c>
      <c r="K3454" s="201">
        <f t="shared" si="292"/>
        <v>803184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91"/>
        <v/>
      </c>
    </row>
    <row r="3455" spans="1:27" ht="15.75" hidden="1" customHeight="1">
      <c r="A3455" s="304" t="str">
        <f>IF(B3455&lt;&gt;"",IF(AND(B3455&gt;=_TM1,B3455&lt;=_TM2,OR(TH!L3455="1111",TH!M3455="1111")),TH!D3455,""),"")</f>
        <v/>
      </c>
      <c r="B3455" s="11">
        <f t="shared" si="289"/>
        <v>11</v>
      </c>
      <c r="C3455" s="111">
        <f t="shared" si="290"/>
        <v>42704</v>
      </c>
      <c r="D3455" s="111" t="s">
        <v>1491</v>
      </c>
      <c r="E3455" s="111">
        <v>42704</v>
      </c>
      <c r="F3455" s="140" t="s">
        <v>568</v>
      </c>
      <c r="G3455" s="310" t="s">
        <v>1869</v>
      </c>
      <c r="H3455" s="113" t="s">
        <v>547</v>
      </c>
      <c r="I3455" s="129">
        <v>18</v>
      </c>
      <c r="J3455" s="129">
        <v>14722</v>
      </c>
      <c r="K3455" s="201">
        <f t="shared" si="292"/>
        <v>264996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91"/>
        <v/>
      </c>
    </row>
    <row r="3456" spans="1:27" ht="15.75" hidden="1" customHeight="1">
      <c r="A3456" s="304" t="str">
        <f>IF(B3456&lt;&gt;"",IF(AND(B3456&gt;=_TM1,B3456&lt;=_TM2,OR(TH!L3456="1111",TH!M3456="1111")),TH!D3456,""),"")</f>
        <v/>
      </c>
      <c r="B3456" s="11">
        <f t="shared" si="289"/>
        <v>11</v>
      </c>
      <c r="C3456" s="111">
        <f t="shared" si="290"/>
        <v>42704</v>
      </c>
      <c r="D3456" s="111" t="s">
        <v>1491</v>
      </c>
      <c r="E3456" s="111">
        <v>42704</v>
      </c>
      <c r="F3456" s="140" t="s">
        <v>423</v>
      </c>
      <c r="G3456" s="310" t="s">
        <v>1869</v>
      </c>
      <c r="H3456" s="113" t="s">
        <v>547</v>
      </c>
      <c r="I3456" s="129">
        <v>42</v>
      </c>
      <c r="J3456" s="129">
        <v>38220</v>
      </c>
      <c r="K3456" s="201">
        <f t="shared" si="292"/>
        <v>1605240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91"/>
        <v/>
      </c>
    </row>
    <row r="3457" spans="1:27" ht="15.75" hidden="1" customHeight="1">
      <c r="A3457" s="304" t="str">
        <f>IF(B3457&lt;&gt;"",IF(AND(B3457&gt;=_TM1,B3457&lt;=_TM2,OR(TH!L3457="1111",TH!M3457="1111")),TH!D3457,""),"")</f>
        <v/>
      </c>
      <c r="B3457" s="11">
        <f t="shared" si="289"/>
        <v>11</v>
      </c>
      <c r="C3457" s="111">
        <f t="shared" si="290"/>
        <v>42704</v>
      </c>
      <c r="D3457" s="111" t="s">
        <v>1491</v>
      </c>
      <c r="E3457" s="111">
        <v>42704</v>
      </c>
      <c r="F3457" s="140" t="s">
        <v>424</v>
      </c>
      <c r="G3457" s="310" t="s">
        <v>1869</v>
      </c>
      <c r="H3457" s="113" t="s">
        <v>547</v>
      </c>
      <c r="I3457" s="129">
        <v>24</v>
      </c>
      <c r="J3457" s="129">
        <v>43243</v>
      </c>
      <c r="K3457" s="201">
        <f t="shared" si="292"/>
        <v>1037832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91"/>
        <v/>
      </c>
    </row>
    <row r="3458" spans="1:27" ht="15.75" hidden="1" customHeight="1">
      <c r="A3458" s="304" t="str">
        <f>IF(B3458&lt;&gt;"",IF(AND(B3458&gt;=_TM1,B3458&lt;=_TM2,OR(TH!L3458="1111",TH!M3458="1111")),TH!D3458,""),"")</f>
        <v/>
      </c>
      <c r="B3458" s="11">
        <f t="shared" si="289"/>
        <v>11</v>
      </c>
      <c r="C3458" s="111">
        <f t="shared" si="290"/>
        <v>42704</v>
      </c>
      <c r="D3458" s="111" t="s">
        <v>1491</v>
      </c>
      <c r="E3458" s="111">
        <v>42704</v>
      </c>
      <c r="F3458" s="140" t="s">
        <v>569</v>
      </c>
      <c r="G3458" s="310" t="s">
        <v>1869</v>
      </c>
      <c r="H3458" s="113" t="s">
        <v>547</v>
      </c>
      <c r="I3458" s="129">
        <v>48</v>
      </c>
      <c r="J3458" s="129">
        <v>20772</v>
      </c>
      <c r="K3458" s="201">
        <f t="shared" si="292"/>
        <v>997056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91"/>
        <v/>
      </c>
    </row>
    <row r="3459" spans="1:27" ht="15.75" hidden="1" customHeight="1">
      <c r="A3459" s="304" t="str">
        <f>IF(B3459&lt;&gt;"",IF(AND(B3459&gt;=_TM1,B3459&lt;=_TM2,OR(TH!L3459="1111",TH!M3459="1111")),TH!D3459,""),"")</f>
        <v/>
      </c>
      <c r="B3459" s="11">
        <f t="shared" si="289"/>
        <v>11</v>
      </c>
      <c r="C3459" s="111">
        <f t="shared" si="290"/>
        <v>42704</v>
      </c>
      <c r="D3459" s="111" t="s">
        <v>1491</v>
      </c>
      <c r="E3459" s="111">
        <v>42704</v>
      </c>
      <c r="F3459" s="140" t="s">
        <v>1333</v>
      </c>
      <c r="G3459" s="310" t="s">
        <v>1869</v>
      </c>
      <c r="H3459" s="113" t="s">
        <v>547</v>
      </c>
      <c r="I3459" s="129">
        <v>12</v>
      </c>
      <c r="J3459" s="129">
        <v>21496</v>
      </c>
      <c r="K3459" s="201">
        <f t="shared" si="292"/>
        <v>257952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91"/>
        <v/>
      </c>
    </row>
    <row r="3460" spans="1:27" ht="15.75" hidden="1" customHeight="1">
      <c r="A3460" s="304" t="str">
        <f>IF(B3460&lt;&gt;"",IF(AND(B3460&gt;=_TM1,B3460&lt;=_TM2,OR(TH!L3460="1111",TH!M3460="1111")),TH!D3460,""),"")</f>
        <v/>
      </c>
      <c r="B3460" s="11">
        <f t="shared" si="289"/>
        <v>11</v>
      </c>
      <c r="C3460" s="111">
        <f t="shared" si="290"/>
        <v>42704</v>
      </c>
      <c r="D3460" s="111" t="s">
        <v>1491</v>
      </c>
      <c r="E3460" s="111">
        <v>42704</v>
      </c>
      <c r="F3460" s="140" t="s">
        <v>695</v>
      </c>
      <c r="G3460" s="310" t="s">
        <v>1869</v>
      </c>
      <c r="H3460" s="113" t="s">
        <v>547</v>
      </c>
      <c r="I3460" s="129">
        <v>36</v>
      </c>
      <c r="J3460" s="129">
        <v>51731</v>
      </c>
      <c r="K3460" s="201">
        <f t="shared" si="292"/>
        <v>1862316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91"/>
        <v/>
      </c>
    </row>
    <row r="3461" spans="1:27" ht="15.75" hidden="1" customHeight="1">
      <c r="A3461" s="304" t="str">
        <f>IF(B3461&lt;&gt;"",IF(AND(B3461&gt;=_TM1,B3461&lt;=_TM2,OR(TH!L3461="1111",TH!M3461="1111")),TH!D3461,""),"")</f>
        <v/>
      </c>
      <c r="B3461" s="11">
        <f t="shared" si="289"/>
        <v>11</v>
      </c>
      <c r="C3461" s="111">
        <f t="shared" si="290"/>
        <v>42704</v>
      </c>
      <c r="D3461" s="111" t="s">
        <v>1491</v>
      </c>
      <c r="E3461" s="111">
        <v>42704</v>
      </c>
      <c r="F3461" s="140" t="s">
        <v>430</v>
      </c>
      <c r="G3461" s="310" t="s">
        <v>1869</v>
      </c>
      <c r="H3461" s="113" t="s">
        <v>547</v>
      </c>
      <c r="I3461" s="129">
        <v>12</v>
      </c>
      <c r="J3461" s="129">
        <v>51681</v>
      </c>
      <c r="K3461" s="201">
        <f t="shared" si="292"/>
        <v>620172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91"/>
        <v/>
      </c>
    </row>
    <row r="3462" spans="1:27" ht="15.75" hidden="1" customHeight="1">
      <c r="A3462" s="304" t="str">
        <f>IF(B3462&lt;&gt;"",IF(AND(B3462&gt;=_TM1,B3462&lt;=_TM2,OR(TH!L3462="1111",TH!M3462="1111")),TH!D3462,""),"")</f>
        <v/>
      </c>
      <c r="B3462" s="11">
        <f t="shared" si="289"/>
        <v>11</v>
      </c>
      <c r="C3462" s="111">
        <f t="shared" si="290"/>
        <v>42704</v>
      </c>
      <c r="D3462" s="111" t="s">
        <v>1491</v>
      </c>
      <c r="E3462" s="111">
        <v>42704</v>
      </c>
      <c r="F3462" s="140" t="s">
        <v>693</v>
      </c>
      <c r="G3462" s="310" t="s">
        <v>1869</v>
      </c>
      <c r="H3462" s="113" t="s">
        <v>547</v>
      </c>
      <c r="I3462" s="129">
        <v>24</v>
      </c>
      <c r="J3462" s="129">
        <v>39451</v>
      </c>
      <c r="K3462" s="201">
        <f t="shared" si="292"/>
        <v>946824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91"/>
        <v/>
      </c>
    </row>
    <row r="3463" spans="1:27" ht="15.75" hidden="1" customHeight="1">
      <c r="A3463" s="304" t="str">
        <f>IF(B3463&lt;&gt;"",IF(AND(B3463&gt;=_TM1,B3463&lt;=_TM2,OR(TH!L3463="1111",TH!M3463="1111")),TH!D3463,""),"")</f>
        <v/>
      </c>
      <c r="B3463" s="11">
        <f t="shared" si="289"/>
        <v>11</v>
      </c>
      <c r="C3463" s="111">
        <f t="shared" si="290"/>
        <v>42704</v>
      </c>
      <c r="D3463" s="111" t="s">
        <v>1491</v>
      </c>
      <c r="E3463" s="111">
        <v>42704</v>
      </c>
      <c r="F3463" s="140" t="s">
        <v>433</v>
      </c>
      <c r="G3463" s="310" t="s">
        <v>1869</v>
      </c>
      <c r="H3463" s="113" t="s">
        <v>547</v>
      </c>
      <c r="I3463" s="129">
        <v>36</v>
      </c>
      <c r="J3463" s="129">
        <v>13487</v>
      </c>
      <c r="K3463" s="201">
        <f t="shared" si="292"/>
        <v>485532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si="291"/>
        <v/>
      </c>
    </row>
    <row r="3464" spans="1:27" ht="15.75" hidden="1" customHeight="1">
      <c r="A3464" s="304" t="str">
        <f>IF(B3464&lt;&gt;"",IF(AND(B3464&gt;=_TM1,B3464&lt;=_TM2,OR(TH!L3464="1111",TH!M3464="1111")),TH!D3464,""),"")</f>
        <v/>
      </c>
      <c r="B3464" s="11">
        <f t="shared" si="289"/>
        <v>11</v>
      </c>
      <c r="C3464" s="111">
        <f t="shared" si="290"/>
        <v>42704</v>
      </c>
      <c r="D3464" s="111" t="s">
        <v>1492</v>
      </c>
      <c r="E3464" s="111">
        <v>42704</v>
      </c>
      <c r="F3464" s="140" t="s">
        <v>1769</v>
      </c>
      <c r="G3464" s="310" t="s">
        <v>1869</v>
      </c>
      <c r="H3464" s="113" t="s">
        <v>547</v>
      </c>
      <c r="I3464" s="129">
        <v>5</v>
      </c>
      <c r="J3464" s="129">
        <v>13104</v>
      </c>
      <c r="K3464" s="201">
        <f t="shared" si="292"/>
        <v>65520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91"/>
        <v/>
      </c>
    </row>
    <row r="3465" spans="1:27" ht="15.75" hidden="1" customHeight="1">
      <c r="A3465" s="304" t="str">
        <f>IF(B3465&lt;&gt;"",IF(AND(B3465&gt;=_TM1,B3465&lt;=_TM2,OR(TH!L3465="1111",TH!M3465="1111")),TH!D3465,""),"")</f>
        <v/>
      </c>
      <c r="B3465" s="11">
        <f t="shared" si="289"/>
        <v>11</v>
      </c>
      <c r="C3465" s="111">
        <f t="shared" si="290"/>
        <v>42704</v>
      </c>
      <c r="D3465" s="111" t="s">
        <v>1492</v>
      </c>
      <c r="E3465" s="111">
        <v>42704</v>
      </c>
      <c r="F3465" s="140" t="s">
        <v>1439</v>
      </c>
      <c r="G3465" s="310" t="s">
        <v>1869</v>
      </c>
      <c r="H3465" s="113" t="s">
        <v>547</v>
      </c>
      <c r="I3465" s="129">
        <v>4</v>
      </c>
      <c r="J3465" s="129">
        <v>25194</v>
      </c>
      <c r="K3465" s="201">
        <f t="shared" si="292"/>
        <v>100776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ref="AA3465:AA3477" si="293">IF(VLOOKUP(H3465,DS_131,1,0)=H3465,"","x")</f>
        <v/>
      </c>
    </row>
    <row r="3466" spans="1:27" ht="15.75" hidden="1" customHeight="1">
      <c r="A3466" s="304" t="str">
        <f>IF(B3466&lt;&gt;"",IF(AND(B3466&gt;=_TM1,B3466&lt;=_TM2,OR(TH!L3466="1111",TH!M3466="1111")),TH!D3466,""),"")</f>
        <v/>
      </c>
      <c r="B3466" s="11">
        <f t="shared" si="289"/>
        <v>11</v>
      </c>
      <c r="C3466" s="111">
        <f t="shared" si="290"/>
        <v>42704</v>
      </c>
      <c r="D3466" s="111" t="s">
        <v>1492</v>
      </c>
      <c r="E3466" s="111">
        <v>42704</v>
      </c>
      <c r="F3466" s="140" t="s">
        <v>435</v>
      </c>
      <c r="G3466" s="310" t="s">
        <v>1869</v>
      </c>
      <c r="H3466" s="113" t="s">
        <v>547</v>
      </c>
      <c r="I3466" s="129">
        <v>48</v>
      </c>
      <c r="J3466" s="129">
        <v>8397</v>
      </c>
      <c r="K3466" s="201">
        <f t="shared" si="292"/>
        <v>403056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93"/>
        <v/>
      </c>
    </row>
    <row r="3467" spans="1:27" ht="15.75" hidden="1" customHeight="1">
      <c r="A3467" s="304" t="str">
        <f>IF(B3467&lt;&gt;"",IF(AND(B3467&gt;=_TM1,B3467&lt;=_TM2,OR(TH!L3467="1111",TH!M3467="1111")),TH!D3467,""),"")</f>
        <v/>
      </c>
      <c r="B3467" s="11">
        <f t="shared" si="289"/>
        <v>11</v>
      </c>
      <c r="C3467" s="111">
        <f t="shared" si="290"/>
        <v>42704</v>
      </c>
      <c r="D3467" s="111" t="s">
        <v>1492</v>
      </c>
      <c r="E3467" s="111">
        <v>42704</v>
      </c>
      <c r="F3467" s="140" t="s">
        <v>676</v>
      </c>
      <c r="G3467" s="310" t="s">
        <v>1869</v>
      </c>
      <c r="H3467" s="113" t="s">
        <v>547</v>
      </c>
      <c r="I3467" s="129">
        <v>12</v>
      </c>
      <c r="J3467" s="129">
        <v>7963</v>
      </c>
      <c r="K3467" s="201">
        <f t="shared" si="292"/>
        <v>95556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93"/>
        <v/>
      </c>
    </row>
    <row r="3468" spans="1:27" ht="15.75" hidden="1" customHeight="1">
      <c r="A3468" s="304" t="str">
        <f>IF(B3468&lt;&gt;"",IF(AND(B3468&gt;=_TM1,B3468&lt;=_TM2,OR(TH!L3468="1111",TH!M3468="1111")),TH!D3468,""),"")</f>
        <v/>
      </c>
      <c r="B3468" s="11">
        <f t="shared" si="289"/>
        <v>11</v>
      </c>
      <c r="C3468" s="111">
        <f t="shared" si="290"/>
        <v>42704</v>
      </c>
      <c r="D3468" s="111" t="s">
        <v>1492</v>
      </c>
      <c r="E3468" s="111">
        <v>42704</v>
      </c>
      <c r="F3468" s="140" t="s">
        <v>1427</v>
      </c>
      <c r="G3468" s="310" t="s">
        <v>1869</v>
      </c>
      <c r="H3468" s="113" t="s">
        <v>547</v>
      </c>
      <c r="I3468" s="129">
        <v>24</v>
      </c>
      <c r="J3468" s="129">
        <v>10721</v>
      </c>
      <c r="K3468" s="201">
        <f t="shared" ref="K3468:K3476" si="294">ROUND(I3468*J3468,0)</f>
        <v>257304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93"/>
        <v/>
      </c>
    </row>
    <row r="3469" spans="1:27" ht="15.75" hidden="1" customHeight="1">
      <c r="A3469" s="304" t="str">
        <f>IF(B3469&lt;&gt;"",IF(AND(B3469&gt;=_TM1,B3469&lt;=_TM2,OR(TH!L3469="1111",TH!M3469="1111")),TH!D3469,""),"")</f>
        <v/>
      </c>
      <c r="B3469" s="11">
        <f t="shared" si="289"/>
        <v>11</v>
      </c>
      <c r="C3469" s="111">
        <f t="shared" si="290"/>
        <v>42704</v>
      </c>
      <c r="D3469" s="111" t="s">
        <v>1492</v>
      </c>
      <c r="E3469" s="111">
        <v>42704</v>
      </c>
      <c r="F3469" s="140" t="s">
        <v>435</v>
      </c>
      <c r="G3469" s="310" t="s">
        <v>1869</v>
      </c>
      <c r="H3469" s="113" t="s">
        <v>547</v>
      </c>
      <c r="I3469" s="129">
        <v>24</v>
      </c>
      <c r="J3469" s="129">
        <v>8397</v>
      </c>
      <c r="K3469" s="201">
        <f t="shared" si="294"/>
        <v>201528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93"/>
        <v/>
      </c>
    </row>
    <row r="3470" spans="1:27" ht="15.75" hidden="1" customHeight="1">
      <c r="A3470" s="304" t="str">
        <f>IF(B3470&lt;&gt;"",IF(AND(B3470&gt;=_TM1,B3470&lt;=_TM2,OR(TH!L3470="1111",TH!M3470="1111")),TH!D3470,""),"")</f>
        <v/>
      </c>
      <c r="B3470" s="11">
        <f t="shared" si="289"/>
        <v>11</v>
      </c>
      <c r="C3470" s="111">
        <f t="shared" si="290"/>
        <v>42704</v>
      </c>
      <c r="D3470" s="111" t="s">
        <v>1492</v>
      </c>
      <c r="E3470" s="111">
        <v>42704</v>
      </c>
      <c r="F3470" s="140" t="s">
        <v>1428</v>
      </c>
      <c r="G3470" s="310" t="s">
        <v>1869</v>
      </c>
      <c r="H3470" s="113" t="s">
        <v>547</v>
      </c>
      <c r="I3470" s="129">
        <v>18</v>
      </c>
      <c r="J3470" s="129">
        <v>7998.46</v>
      </c>
      <c r="K3470" s="201">
        <f t="shared" si="294"/>
        <v>143972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93"/>
        <v/>
      </c>
    </row>
    <row r="3471" spans="1:27" ht="15.75" hidden="1" customHeight="1">
      <c r="A3471" s="304" t="str">
        <f>IF(B3471&lt;&gt;"",IF(AND(B3471&gt;=_TM1,B3471&lt;=_TM2,OR(TH!L3471="1111",TH!M3471="1111")),TH!D3471,""),"")</f>
        <v/>
      </c>
      <c r="B3471" s="11">
        <f t="shared" si="289"/>
        <v>11</v>
      </c>
      <c r="C3471" s="111">
        <f t="shared" si="290"/>
        <v>42704</v>
      </c>
      <c r="D3471" s="111" t="s">
        <v>1492</v>
      </c>
      <c r="E3471" s="111">
        <v>42704</v>
      </c>
      <c r="F3471" s="140" t="s">
        <v>1876</v>
      </c>
      <c r="G3471" s="310" t="s">
        <v>1869</v>
      </c>
      <c r="H3471" s="113" t="s">
        <v>547</v>
      </c>
      <c r="I3471" s="129">
        <v>8</v>
      </c>
      <c r="J3471" s="129">
        <v>22979.38</v>
      </c>
      <c r="K3471" s="201">
        <f t="shared" si="294"/>
        <v>183835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93"/>
        <v/>
      </c>
    </row>
    <row r="3472" spans="1:27" ht="15.75" hidden="1" customHeight="1">
      <c r="A3472" s="304" t="str">
        <f>IF(B3472&lt;&gt;"",IF(AND(B3472&gt;=_TM1,B3472&lt;=_TM2,OR(TH!L3472="1111",TH!M3472="1111")),TH!D3472,""),"")</f>
        <v/>
      </c>
      <c r="B3472" s="11">
        <f t="shared" si="289"/>
        <v>11</v>
      </c>
      <c r="C3472" s="111">
        <f t="shared" si="290"/>
        <v>42704</v>
      </c>
      <c r="D3472" s="111" t="s">
        <v>1492</v>
      </c>
      <c r="E3472" s="111">
        <v>42704</v>
      </c>
      <c r="F3472" s="140" t="s">
        <v>1642</v>
      </c>
      <c r="G3472" s="310" t="s">
        <v>1869</v>
      </c>
      <c r="H3472" s="113" t="s">
        <v>547</v>
      </c>
      <c r="I3472" s="129">
        <v>48</v>
      </c>
      <c r="J3472" s="129">
        <v>10198.1</v>
      </c>
      <c r="K3472" s="201">
        <f t="shared" si="294"/>
        <v>489509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93"/>
        <v/>
      </c>
    </row>
    <row r="3473" spans="1:27" ht="15.75" hidden="1" customHeight="1">
      <c r="A3473" s="304" t="str">
        <f>IF(B3473&lt;&gt;"",IF(AND(B3473&gt;=_TM1,B3473&lt;=_TM2,OR(TH!L3473="1111",TH!M3473="1111")),TH!D3473,""),"")</f>
        <v/>
      </c>
      <c r="B3473" s="11">
        <f t="shared" si="289"/>
        <v>11</v>
      </c>
      <c r="C3473" s="111">
        <f t="shared" si="290"/>
        <v>42704</v>
      </c>
      <c r="D3473" s="111" t="s">
        <v>1492</v>
      </c>
      <c r="E3473" s="111">
        <v>42704</v>
      </c>
      <c r="F3473" s="140" t="s">
        <v>1771</v>
      </c>
      <c r="G3473" s="310" t="s">
        <v>1869</v>
      </c>
      <c r="H3473" s="113" t="s">
        <v>547</v>
      </c>
      <c r="I3473" s="129">
        <v>24</v>
      </c>
      <c r="J3473" s="129">
        <v>12082.78</v>
      </c>
      <c r="K3473" s="201">
        <f t="shared" si="294"/>
        <v>289987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93"/>
        <v/>
      </c>
    </row>
    <row r="3474" spans="1:27" ht="15.75" hidden="1" customHeight="1">
      <c r="A3474" s="304" t="str">
        <f>IF(B3474&lt;&gt;"",IF(AND(B3474&gt;=_TM1,B3474&lt;=_TM2,OR(TH!L3474="1111",TH!M3474="1111")),TH!D3474,""),"")</f>
        <v/>
      </c>
      <c r="B3474" s="11">
        <f t="shared" si="289"/>
        <v>11</v>
      </c>
      <c r="C3474" s="111">
        <f t="shared" si="290"/>
        <v>42704</v>
      </c>
      <c r="D3474" s="111" t="s">
        <v>1492</v>
      </c>
      <c r="E3474" s="111">
        <v>42704</v>
      </c>
      <c r="F3474" s="140" t="s">
        <v>1877</v>
      </c>
      <c r="G3474" s="310" t="s">
        <v>1869</v>
      </c>
      <c r="H3474" s="113" t="s">
        <v>547</v>
      </c>
      <c r="I3474" s="129">
        <v>54</v>
      </c>
      <c r="J3474" s="129">
        <v>8061.96</v>
      </c>
      <c r="K3474" s="201">
        <f t="shared" si="294"/>
        <v>435346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93"/>
        <v/>
      </c>
    </row>
    <row r="3475" spans="1:27" ht="15.75" hidden="1" customHeight="1">
      <c r="A3475" s="304" t="str">
        <f>IF(B3475&lt;&gt;"",IF(AND(B3475&gt;=_TM1,B3475&lt;=_TM2,OR(TH!L3475="1111",TH!M3475="1111")),TH!D3475,""),"")</f>
        <v/>
      </c>
      <c r="B3475" s="11">
        <f t="shared" si="289"/>
        <v>11</v>
      </c>
      <c r="C3475" s="111">
        <f t="shared" si="290"/>
        <v>42704</v>
      </c>
      <c r="D3475" s="111" t="s">
        <v>1492</v>
      </c>
      <c r="E3475" s="111">
        <v>42704</v>
      </c>
      <c r="F3475" s="140" t="s">
        <v>348</v>
      </c>
      <c r="G3475" s="310" t="s">
        <v>1869</v>
      </c>
      <c r="H3475" s="113" t="s">
        <v>547</v>
      </c>
      <c r="I3475" s="129">
        <v>235</v>
      </c>
      <c r="J3475" s="129">
        <v>66108</v>
      </c>
      <c r="K3475" s="201">
        <f t="shared" si="294"/>
        <v>15535380</v>
      </c>
      <c r="L3475" s="114" t="s">
        <v>238</v>
      </c>
      <c r="M3475" s="114" t="s">
        <v>162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93"/>
        <v/>
      </c>
    </row>
    <row r="3476" spans="1:27" ht="15.75" hidden="1" customHeight="1">
      <c r="A3476" s="304" t="str">
        <f>IF(B3476&lt;&gt;"",IF(AND(B3476&gt;=_TM1,B3476&lt;=_TM2,OR(TH!L3476="1111",TH!M3476="1111")),TH!D3476,""),"")</f>
        <v/>
      </c>
      <c r="B3476" s="11">
        <f t="shared" si="289"/>
        <v>11</v>
      </c>
      <c r="C3476" s="111">
        <f t="shared" si="290"/>
        <v>42704</v>
      </c>
      <c r="D3476" s="111" t="s">
        <v>1492</v>
      </c>
      <c r="E3476" s="111">
        <v>42704</v>
      </c>
      <c r="F3476" s="140" t="s">
        <v>1878</v>
      </c>
      <c r="G3476" s="310" t="s">
        <v>1869</v>
      </c>
      <c r="H3476" s="113" t="s">
        <v>547</v>
      </c>
      <c r="I3476" s="129">
        <v>76</v>
      </c>
      <c r="J3476" s="129">
        <v>41495</v>
      </c>
      <c r="K3476" s="201">
        <f t="shared" si="294"/>
        <v>3153620</v>
      </c>
      <c r="L3476" s="114" t="s">
        <v>238</v>
      </c>
      <c r="M3476" s="114" t="s">
        <v>162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/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/>
      <c r="AA3476" s="198" t="str">
        <f t="shared" si="293"/>
        <v/>
      </c>
    </row>
    <row r="3477" spans="1:27" ht="15.75" hidden="1" customHeight="1">
      <c r="A3477" s="304" t="str">
        <f>IF(B3477&lt;&gt;"",IF(AND(B3477&gt;=_TM1,B3477&lt;=_TM2,OR(TH!L3477="1111",TH!M3477="1111")),TH!D3477,""),"")</f>
        <v/>
      </c>
      <c r="B3477" s="11">
        <f t="shared" si="289"/>
        <v>11</v>
      </c>
      <c r="C3477" s="111">
        <f t="shared" si="290"/>
        <v>42704</v>
      </c>
      <c r="D3477" s="111" t="s">
        <v>1492</v>
      </c>
      <c r="E3477" s="111">
        <v>42704</v>
      </c>
      <c r="F3477" s="140" t="s">
        <v>332</v>
      </c>
      <c r="G3477" s="310" t="s">
        <v>1869</v>
      </c>
      <c r="H3477" s="113" t="s">
        <v>547</v>
      </c>
      <c r="I3477" s="129"/>
      <c r="J3477" s="129"/>
      <c r="K3477" s="201">
        <v>9462885</v>
      </c>
      <c r="L3477" s="114" t="s">
        <v>238</v>
      </c>
      <c r="M3477" s="114" t="s">
        <v>278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/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/>
      <c r="AA3477" s="198" t="str">
        <f t="shared" si="293"/>
        <v/>
      </c>
    </row>
    <row r="3478" spans="1:27" ht="15.75" hidden="1" customHeight="1">
      <c r="A3478" s="304" t="str">
        <f>IF(B3478&lt;&gt;"",IF(AND(B3478&gt;=_TM1,B3478&lt;=_TM2,OR(TH!L3478="1111",TH!M3478="1111")),TH!D3478,""),"")</f>
        <v/>
      </c>
      <c r="B3478" s="11">
        <f t="shared" si="289"/>
        <v>12</v>
      </c>
      <c r="C3478" s="111">
        <f t="shared" si="290"/>
        <v>42705</v>
      </c>
      <c r="D3478" s="111" t="s">
        <v>2157</v>
      </c>
      <c r="E3478" s="111">
        <v>42705</v>
      </c>
      <c r="F3478" s="112" t="s">
        <v>2006</v>
      </c>
      <c r="G3478" s="310" t="s">
        <v>2018</v>
      </c>
      <c r="H3478" s="113" t="s">
        <v>467</v>
      </c>
      <c r="I3478" s="129"/>
      <c r="J3478" s="129"/>
      <c r="K3478" s="201">
        <f>164691+23795</f>
        <v>188486</v>
      </c>
      <c r="L3478" s="114" t="s">
        <v>81</v>
      </c>
      <c r="M3478" s="114" t="s">
        <v>45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>x</v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/>
    </row>
    <row r="3479" spans="1:27" ht="15.75" hidden="1" customHeight="1">
      <c r="A3479" s="304" t="str">
        <f>IF(B3479&lt;&gt;"",IF(AND(B3479&gt;=_TM1,B3479&lt;=_TM2,OR(TH!L3479="1111",TH!M3479="1111")),TH!D3479,""),"")</f>
        <v/>
      </c>
      <c r="B3479" s="11">
        <f t="shared" si="289"/>
        <v>12</v>
      </c>
      <c r="C3479" s="111">
        <f t="shared" si="290"/>
        <v>42705</v>
      </c>
      <c r="D3479" s="111" t="s">
        <v>2157</v>
      </c>
      <c r="E3479" s="111">
        <v>42705</v>
      </c>
      <c r="F3479" s="112" t="s">
        <v>969</v>
      </c>
      <c r="G3479" s="310" t="s">
        <v>2018</v>
      </c>
      <c r="H3479" s="113" t="s">
        <v>467</v>
      </c>
      <c r="I3479" s="132"/>
      <c r="J3479" s="132"/>
      <c r="K3479" s="201">
        <f>16469+2380</f>
        <v>18849</v>
      </c>
      <c r="L3479" s="14" t="s">
        <v>9</v>
      </c>
      <c r="M3479" s="114" t="s">
        <v>45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>x</v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/>
    </row>
    <row r="3480" spans="1:27" ht="15.75" hidden="1" customHeight="1">
      <c r="A3480" s="304" t="str">
        <f>IF(B3480&lt;&gt;"",IF(AND(B3480&gt;=_TM1,B3480&lt;=_TM2,OR(TH!L3480="1111",TH!M3480="1111")),TH!D3480,""),"")</f>
        <v/>
      </c>
      <c r="B3480" s="11">
        <f t="shared" si="289"/>
        <v>12</v>
      </c>
      <c r="C3480" s="111">
        <f t="shared" si="290"/>
        <v>42706</v>
      </c>
      <c r="D3480" s="12" t="s">
        <v>1525</v>
      </c>
      <c r="E3480" s="265">
        <v>42706</v>
      </c>
      <c r="F3480" s="110" t="s">
        <v>2028</v>
      </c>
      <c r="G3480" s="313" t="s">
        <v>2027</v>
      </c>
      <c r="H3480" s="113" t="s">
        <v>306</v>
      </c>
      <c r="I3480" s="129">
        <v>21</v>
      </c>
      <c r="J3480" s="129">
        <v>47515</v>
      </c>
      <c r="K3480" s="201">
        <f t="shared" ref="K3480:K3485" si="295">ROUND(I3480*J3480,0)</f>
        <v>997815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hidden="1" customHeight="1">
      <c r="A3481" s="304" t="str">
        <f>IF(B3481&lt;&gt;"",IF(AND(B3481&gt;=_TM1,B3481&lt;=_TM2,OR(TH!L3481="1111",TH!M3481="1111")),TH!D3481,""),"")</f>
        <v/>
      </c>
      <c r="B3481" s="11">
        <f t="shared" si="289"/>
        <v>12</v>
      </c>
      <c r="C3481" s="111">
        <f t="shared" si="290"/>
        <v>42706</v>
      </c>
      <c r="D3481" s="12" t="s">
        <v>1525</v>
      </c>
      <c r="E3481" s="265">
        <v>42706</v>
      </c>
      <c r="F3481" s="110" t="s">
        <v>2029</v>
      </c>
      <c r="G3481" s="313" t="s">
        <v>2027</v>
      </c>
      <c r="H3481" s="113" t="s">
        <v>306</v>
      </c>
      <c r="I3481" s="129">
        <v>21</v>
      </c>
      <c r="J3481" s="129">
        <v>47954</v>
      </c>
      <c r="K3481" s="201">
        <f t="shared" si="295"/>
        <v>1007034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hidden="1" customHeight="1">
      <c r="A3482" s="304" t="str">
        <f>IF(B3482&lt;&gt;"",IF(AND(B3482&gt;=_TM1,B3482&lt;=_TM2,OR(TH!L3482="1111",TH!M3482="1111")),TH!D3482,""),"")</f>
        <v/>
      </c>
      <c r="B3482" s="11">
        <f t="shared" si="289"/>
        <v>12</v>
      </c>
      <c r="C3482" s="111">
        <f t="shared" si="290"/>
        <v>42706</v>
      </c>
      <c r="D3482" s="12" t="s">
        <v>1525</v>
      </c>
      <c r="E3482" s="265">
        <v>42706</v>
      </c>
      <c r="F3482" s="110" t="s">
        <v>2030</v>
      </c>
      <c r="G3482" s="313" t="s">
        <v>2027</v>
      </c>
      <c r="H3482" s="113" t="s">
        <v>306</v>
      </c>
      <c r="I3482" s="129">
        <v>40</v>
      </c>
      <c r="J3482" s="129">
        <v>32895</v>
      </c>
      <c r="K3482" s="201">
        <f t="shared" si="295"/>
        <v>1315800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hidden="1" customHeight="1">
      <c r="A3483" s="304" t="str">
        <f>IF(B3483&lt;&gt;"",IF(AND(B3483&gt;=_TM1,B3483&lt;=_TM2,OR(TH!L3483="1111",TH!M3483="1111")),TH!D3483,""),"")</f>
        <v/>
      </c>
      <c r="B3483" s="11">
        <f t="shared" si="289"/>
        <v>12</v>
      </c>
      <c r="C3483" s="111">
        <f t="shared" si="290"/>
        <v>42706</v>
      </c>
      <c r="D3483" s="12" t="s">
        <v>1525</v>
      </c>
      <c r="E3483" s="265">
        <v>42706</v>
      </c>
      <c r="F3483" s="110" t="s">
        <v>2031</v>
      </c>
      <c r="G3483" s="313" t="s">
        <v>2027</v>
      </c>
      <c r="H3483" s="113" t="s">
        <v>306</v>
      </c>
      <c r="I3483" s="129">
        <v>40</v>
      </c>
      <c r="J3483" s="129">
        <v>33334</v>
      </c>
      <c r="K3483" s="201">
        <f t="shared" si="295"/>
        <v>1333360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hidden="1" customHeight="1">
      <c r="A3484" s="304" t="str">
        <f>IF(B3484&lt;&gt;"",IF(AND(B3484&gt;=_TM1,B3484&lt;=_TM2,OR(TH!L3484="1111",TH!M3484="1111")),TH!D3484,""),"")</f>
        <v/>
      </c>
      <c r="B3484" s="11">
        <f t="shared" si="289"/>
        <v>12</v>
      </c>
      <c r="C3484" s="111">
        <f t="shared" si="290"/>
        <v>42706</v>
      </c>
      <c r="D3484" s="12" t="s">
        <v>1525</v>
      </c>
      <c r="E3484" s="265">
        <v>42706</v>
      </c>
      <c r="F3484" s="110" t="s">
        <v>2032</v>
      </c>
      <c r="G3484" s="313" t="s">
        <v>2027</v>
      </c>
      <c r="H3484" s="113" t="s">
        <v>306</v>
      </c>
      <c r="I3484" s="129">
        <v>48</v>
      </c>
      <c r="J3484" s="129">
        <v>19195</v>
      </c>
      <c r="K3484" s="201">
        <f t="shared" si="295"/>
        <v>921360</v>
      </c>
      <c r="L3484" s="202" t="s">
        <v>726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 t="str">
        <f>IF(VLOOKUP(F3484,NXT!$B$12:$B$973,1,0)=F3484,"","x")</f>
        <v/>
      </c>
    </row>
    <row r="3485" spans="1:27" ht="15.75" hidden="1" customHeight="1">
      <c r="A3485" s="304" t="str">
        <f>IF(B3485&lt;&gt;"",IF(AND(B3485&gt;=_TM1,B3485&lt;=_TM2,OR(TH!L3485="1111",TH!M3485="1111")),TH!D3485,""),"")</f>
        <v/>
      </c>
      <c r="B3485" s="11">
        <f t="shared" si="289"/>
        <v>12</v>
      </c>
      <c r="C3485" s="111">
        <f t="shared" si="290"/>
        <v>42706</v>
      </c>
      <c r="D3485" s="12" t="s">
        <v>1525</v>
      </c>
      <c r="E3485" s="265">
        <v>42706</v>
      </c>
      <c r="F3485" s="110" t="s">
        <v>2033</v>
      </c>
      <c r="G3485" s="313" t="s">
        <v>2027</v>
      </c>
      <c r="H3485" s="113" t="s">
        <v>306</v>
      </c>
      <c r="I3485" s="129">
        <v>167</v>
      </c>
      <c r="J3485" s="129">
        <v>16796</v>
      </c>
      <c r="K3485" s="201">
        <f t="shared" si="295"/>
        <v>2804932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hidden="1" customHeight="1">
      <c r="A3486" s="304" t="str">
        <f>IF(B3486&lt;&gt;"",IF(AND(B3486&gt;=_TM1,B3486&lt;=_TM2,OR(TH!L3486="1111",TH!M3486="1111")),TH!D3486,""),"")</f>
        <v/>
      </c>
      <c r="B3486" s="11">
        <f t="shared" si="289"/>
        <v>12</v>
      </c>
      <c r="C3486" s="111">
        <f t="shared" si="290"/>
        <v>42706</v>
      </c>
      <c r="D3486" s="12" t="s">
        <v>1525</v>
      </c>
      <c r="E3486" s="265">
        <v>42706</v>
      </c>
      <c r="F3486" s="110" t="s">
        <v>314</v>
      </c>
      <c r="G3486" s="313" t="s">
        <v>2027</v>
      </c>
      <c r="H3486" s="113" t="s">
        <v>306</v>
      </c>
      <c r="I3486" s="129"/>
      <c r="J3486" s="129"/>
      <c r="K3486" s="201">
        <v>838030</v>
      </c>
      <c r="L3486" s="14" t="s">
        <v>9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/>
    </row>
    <row r="3487" spans="1:27" ht="15.75" hidden="1" customHeight="1">
      <c r="A3487" s="304" t="str">
        <f>IF(B3487&lt;&gt;"",IF(AND(B3487&gt;=_TM1,B3487&lt;=_TM2,OR(TH!L3487="1111",TH!M3487="1111")),TH!D3487,""),"")</f>
        <v/>
      </c>
      <c r="B3487" s="11">
        <f t="shared" ref="B3487:B3550" si="296">IF(C3487&lt;&gt;"",MONTH(C3487),"")</f>
        <v>12</v>
      </c>
      <c r="C3487" s="111">
        <f t="shared" ref="C3487:C3550" si="297">E3487</f>
        <v>42707</v>
      </c>
      <c r="D3487" s="12" t="s">
        <v>1526</v>
      </c>
      <c r="E3487" s="265">
        <v>42707</v>
      </c>
      <c r="F3487" s="110" t="s">
        <v>1758</v>
      </c>
      <c r="G3487" s="313" t="s">
        <v>2180</v>
      </c>
      <c r="H3487" s="113" t="s">
        <v>2175</v>
      </c>
      <c r="I3487" s="129">
        <v>1850</v>
      </c>
      <c r="J3487" s="129">
        <v>8075</v>
      </c>
      <c r="K3487" s="201">
        <f t="shared" ref="K3487:K3529" si="298">ROUND(I3487*J3487,0)</f>
        <v>14938750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hidden="1" customHeight="1">
      <c r="A3488" s="304" t="str">
        <f>IF(B3488&lt;&gt;"",IF(AND(B3488&gt;=_TM1,B3488&lt;=_TM2,OR(TH!L3488="1111",TH!M3488="1111")),TH!D3488,""),"")</f>
        <v/>
      </c>
      <c r="B3488" s="11">
        <f t="shared" si="296"/>
        <v>12</v>
      </c>
      <c r="C3488" s="111">
        <f t="shared" si="297"/>
        <v>42707</v>
      </c>
      <c r="D3488" s="12" t="s">
        <v>1526</v>
      </c>
      <c r="E3488" s="265">
        <v>42707</v>
      </c>
      <c r="F3488" s="110" t="s">
        <v>1551</v>
      </c>
      <c r="G3488" s="313" t="s">
        <v>2180</v>
      </c>
      <c r="H3488" s="113" t="s">
        <v>2175</v>
      </c>
      <c r="I3488" s="129">
        <v>3990</v>
      </c>
      <c r="J3488" s="129">
        <v>8740</v>
      </c>
      <c r="K3488" s="201">
        <f t="shared" si="298"/>
        <v>34872600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hidden="1" customHeight="1">
      <c r="A3489" s="304" t="str">
        <f>IF(B3489&lt;&gt;"",IF(AND(B3489&gt;=_TM1,B3489&lt;=_TM2,OR(TH!L3489="1111",TH!M3489="1111")),TH!D3489,""),"")</f>
        <v/>
      </c>
      <c r="B3489" s="11">
        <f t="shared" si="296"/>
        <v>12</v>
      </c>
      <c r="C3489" s="111">
        <f t="shared" si="297"/>
        <v>42707</v>
      </c>
      <c r="D3489" s="12" t="s">
        <v>1526</v>
      </c>
      <c r="E3489" s="265">
        <v>42707</v>
      </c>
      <c r="F3489" s="112" t="s">
        <v>1880</v>
      </c>
      <c r="G3489" s="313" t="s">
        <v>2180</v>
      </c>
      <c r="H3489" s="113" t="s">
        <v>2175</v>
      </c>
      <c r="I3489" s="129">
        <v>20</v>
      </c>
      <c r="J3489" s="129">
        <v>60262</v>
      </c>
      <c r="K3489" s="201">
        <f t="shared" si="298"/>
        <v>1205240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hidden="1" customHeight="1">
      <c r="A3490" s="304" t="str">
        <f>IF(B3490&lt;&gt;"",IF(AND(B3490&gt;=_TM1,B3490&lt;=_TM2,OR(TH!L3490="1111",TH!M3490="1111")),TH!D3490,""),"")</f>
        <v/>
      </c>
      <c r="B3490" s="11">
        <f t="shared" si="296"/>
        <v>12</v>
      </c>
      <c r="C3490" s="111">
        <f t="shared" si="297"/>
        <v>42707</v>
      </c>
      <c r="D3490" s="12" t="s">
        <v>1526</v>
      </c>
      <c r="E3490" s="265">
        <v>42707</v>
      </c>
      <c r="F3490" s="110" t="s">
        <v>1881</v>
      </c>
      <c r="G3490" s="313" t="s">
        <v>2180</v>
      </c>
      <c r="H3490" s="113" t="s">
        <v>2175</v>
      </c>
      <c r="I3490" s="129">
        <v>22</v>
      </c>
      <c r="J3490" s="129">
        <v>47313.8</v>
      </c>
      <c r="K3490" s="201">
        <f t="shared" si="298"/>
        <v>1040904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hidden="1" customHeight="1">
      <c r="A3491" s="304" t="str">
        <f>IF(B3491&lt;&gt;"",IF(AND(B3491&gt;=_TM1,B3491&lt;=_TM2,OR(TH!L3491="1111",TH!M3491="1111")),TH!D3491,""),"")</f>
        <v/>
      </c>
      <c r="B3491" s="11">
        <f t="shared" si="296"/>
        <v>12</v>
      </c>
      <c r="C3491" s="111">
        <f t="shared" si="297"/>
        <v>42707</v>
      </c>
      <c r="D3491" s="12" t="s">
        <v>1526</v>
      </c>
      <c r="E3491" s="265">
        <v>42707</v>
      </c>
      <c r="F3491" s="110" t="s">
        <v>1882</v>
      </c>
      <c r="G3491" s="313" t="s">
        <v>2180</v>
      </c>
      <c r="H3491" s="113" t="s">
        <v>2175</v>
      </c>
      <c r="I3491" s="129">
        <v>13</v>
      </c>
      <c r="J3491" s="129">
        <v>155184.4</v>
      </c>
      <c r="K3491" s="201">
        <f t="shared" si="298"/>
        <v>2017397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hidden="1" customHeight="1">
      <c r="A3492" s="304" t="str">
        <f>IF(B3492&lt;&gt;"",IF(AND(B3492&gt;=_TM1,B3492&lt;=_TM2,OR(TH!L3492="1111",TH!M3492="1111")),TH!D3492,""),"")</f>
        <v/>
      </c>
      <c r="B3492" s="11">
        <f t="shared" si="296"/>
        <v>12</v>
      </c>
      <c r="C3492" s="111">
        <f t="shared" si="297"/>
        <v>42707</v>
      </c>
      <c r="D3492" s="12" t="s">
        <v>1526</v>
      </c>
      <c r="E3492" s="265">
        <v>42707</v>
      </c>
      <c r="F3492" s="110" t="s">
        <v>1883</v>
      </c>
      <c r="G3492" s="313" t="s">
        <v>2180</v>
      </c>
      <c r="H3492" s="113" t="s">
        <v>2175</v>
      </c>
      <c r="I3492" s="129">
        <v>17</v>
      </c>
      <c r="J3492" s="129">
        <v>30164.400000000001</v>
      </c>
      <c r="K3492" s="201">
        <f t="shared" si="298"/>
        <v>512795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hidden="1" customHeight="1">
      <c r="A3493" s="304" t="str">
        <f>IF(B3493&lt;&gt;"",IF(AND(B3493&gt;=_TM1,B3493&lt;=_TM2,OR(TH!L3493="1111",TH!M3493="1111")),TH!D3493,""),"")</f>
        <v/>
      </c>
      <c r="B3493" s="11">
        <f t="shared" si="296"/>
        <v>12</v>
      </c>
      <c r="C3493" s="111">
        <f t="shared" si="297"/>
        <v>42707</v>
      </c>
      <c r="D3493" s="12" t="s">
        <v>1526</v>
      </c>
      <c r="E3493" s="265">
        <v>42707</v>
      </c>
      <c r="F3493" s="110" t="s">
        <v>1884</v>
      </c>
      <c r="G3493" s="313" t="s">
        <v>2180</v>
      </c>
      <c r="H3493" s="113" t="s">
        <v>2175</v>
      </c>
      <c r="I3493" s="129">
        <v>20</v>
      </c>
      <c r="J3493" s="129">
        <v>52460.9</v>
      </c>
      <c r="K3493" s="201">
        <f t="shared" si="298"/>
        <v>1049218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hidden="1" customHeight="1">
      <c r="A3494" s="304" t="str">
        <f>IF(B3494&lt;&gt;"",IF(AND(B3494&gt;=_TM1,B3494&lt;=_TM2,OR(TH!L3494="1111",TH!M3494="1111")),TH!D3494,""),"")</f>
        <v/>
      </c>
      <c r="B3494" s="11">
        <f t="shared" si="296"/>
        <v>12</v>
      </c>
      <c r="C3494" s="111">
        <f t="shared" si="297"/>
        <v>42707</v>
      </c>
      <c r="D3494" s="12" t="s">
        <v>1526</v>
      </c>
      <c r="E3494" s="265">
        <v>42707</v>
      </c>
      <c r="F3494" s="110" t="s">
        <v>1885</v>
      </c>
      <c r="G3494" s="313" t="s">
        <v>2180</v>
      </c>
      <c r="H3494" s="113" t="s">
        <v>2175</v>
      </c>
      <c r="I3494" s="129">
        <v>6</v>
      </c>
      <c r="J3494" s="129">
        <v>39901.9</v>
      </c>
      <c r="K3494" s="201">
        <f t="shared" si="298"/>
        <v>239411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hidden="1" customHeight="1">
      <c r="A3495" s="304" t="str">
        <f>IF(B3495&lt;&gt;"",IF(AND(B3495&gt;=_TM1,B3495&lt;=_TM2,OR(TH!L3495="1111",TH!M3495="1111")),TH!D3495,""),"")</f>
        <v/>
      </c>
      <c r="B3495" s="11">
        <f t="shared" si="296"/>
        <v>12</v>
      </c>
      <c r="C3495" s="111">
        <f t="shared" si="297"/>
        <v>42707</v>
      </c>
      <c r="D3495" s="12" t="s">
        <v>1526</v>
      </c>
      <c r="E3495" s="265">
        <v>42707</v>
      </c>
      <c r="F3495" s="112" t="s">
        <v>1886</v>
      </c>
      <c r="G3495" s="313" t="s">
        <v>2180</v>
      </c>
      <c r="H3495" s="113" t="s">
        <v>2175</v>
      </c>
      <c r="I3495" s="129">
        <v>6</v>
      </c>
      <c r="J3495" s="129">
        <v>65968</v>
      </c>
      <c r="K3495" s="201">
        <f t="shared" si="298"/>
        <v>395808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hidden="1" customHeight="1">
      <c r="A3496" s="304" t="str">
        <f>IF(B3496&lt;&gt;"",IF(AND(B3496&gt;=_TM1,B3496&lt;=_TM2,OR(TH!L3496="1111",TH!M3496="1111")),TH!D3496,""),"")</f>
        <v/>
      </c>
      <c r="B3496" s="11">
        <f t="shared" si="296"/>
        <v>12</v>
      </c>
      <c r="C3496" s="111">
        <f t="shared" si="297"/>
        <v>42707</v>
      </c>
      <c r="D3496" s="12" t="s">
        <v>1526</v>
      </c>
      <c r="E3496" s="265">
        <v>42707</v>
      </c>
      <c r="F3496" s="110" t="s">
        <v>1887</v>
      </c>
      <c r="G3496" s="313" t="s">
        <v>2180</v>
      </c>
      <c r="H3496" s="113" t="s">
        <v>2175</v>
      </c>
      <c r="I3496" s="129">
        <v>12</v>
      </c>
      <c r="J3496" s="129">
        <v>56200.1</v>
      </c>
      <c r="K3496" s="201">
        <f t="shared" si="298"/>
        <v>674401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hidden="1" customHeight="1">
      <c r="A3497" s="304" t="str">
        <f>IF(B3497&lt;&gt;"",IF(AND(B3497&gt;=_TM1,B3497&lt;=_TM2,OR(TH!L3497="1111",TH!M3497="1111")),TH!D3497,""),"")</f>
        <v/>
      </c>
      <c r="B3497" s="11">
        <f t="shared" si="296"/>
        <v>12</v>
      </c>
      <c r="C3497" s="111">
        <f t="shared" si="297"/>
        <v>42707</v>
      </c>
      <c r="D3497" s="12" t="s">
        <v>1526</v>
      </c>
      <c r="E3497" s="265">
        <v>42707</v>
      </c>
      <c r="F3497" s="110" t="s">
        <v>1888</v>
      </c>
      <c r="G3497" s="313" t="s">
        <v>2180</v>
      </c>
      <c r="H3497" s="113" t="s">
        <v>2175</v>
      </c>
      <c r="I3497" s="129">
        <v>4</v>
      </c>
      <c r="J3497" s="129">
        <v>88482.05</v>
      </c>
      <c r="K3497" s="201">
        <f t="shared" si="298"/>
        <v>353928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hidden="1" customHeight="1">
      <c r="A3498" s="304" t="str">
        <f>IF(B3498&lt;&gt;"",IF(AND(B3498&gt;=_TM1,B3498&lt;=_TM2,OR(TH!L3498="1111",TH!M3498="1111")),TH!D3498,""),"")</f>
        <v/>
      </c>
      <c r="B3498" s="11">
        <f t="shared" si="296"/>
        <v>12</v>
      </c>
      <c r="C3498" s="111">
        <f t="shared" si="297"/>
        <v>42707</v>
      </c>
      <c r="D3498" s="12" t="s">
        <v>1526</v>
      </c>
      <c r="E3498" s="265">
        <v>42707</v>
      </c>
      <c r="F3498" s="140" t="s">
        <v>1889</v>
      </c>
      <c r="G3498" s="313" t="s">
        <v>2180</v>
      </c>
      <c r="H3498" s="113" t="s">
        <v>2175</v>
      </c>
      <c r="I3498" s="129">
        <v>20</v>
      </c>
      <c r="J3498" s="129">
        <v>50712.9</v>
      </c>
      <c r="K3498" s="201">
        <f t="shared" si="298"/>
        <v>1014258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hidden="1" customHeight="1">
      <c r="A3499" s="304" t="str">
        <f>IF(B3499&lt;&gt;"",IF(AND(B3499&gt;=_TM1,B3499&lt;=_TM2,OR(TH!L3499="1111",TH!M3499="1111")),TH!D3499,""),"")</f>
        <v/>
      </c>
      <c r="B3499" s="11">
        <f t="shared" si="296"/>
        <v>12</v>
      </c>
      <c r="C3499" s="111">
        <f t="shared" si="297"/>
        <v>42707</v>
      </c>
      <c r="D3499" s="12" t="s">
        <v>1681</v>
      </c>
      <c r="E3499" s="265">
        <v>42707</v>
      </c>
      <c r="F3499" s="112" t="s">
        <v>1890</v>
      </c>
      <c r="G3499" s="313" t="s">
        <v>2180</v>
      </c>
      <c r="H3499" s="113" t="s">
        <v>2175</v>
      </c>
      <c r="I3499" s="129">
        <v>15</v>
      </c>
      <c r="J3499" s="129">
        <v>20468.7</v>
      </c>
      <c r="K3499" s="201">
        <f t="shared" si="298"/>
        <v>307031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hidden="1" customHeight="1">
      <c r="A3500" s="304" t="str">
        <f>IF(B3500&lt;&gt;"",IF(AND(B3500&gt;=_TM1,B3500&lt;=_TM2,OR(TH!L3500="1111",TH!M3500="1111")),TH!D3500,""),"")</f>
        <v/>
      </c>
      <c r="B3500" s="11">
        <f t="shared" si="296"/>
        <v>12</v>
      </c>
      <c r="C3500" s="111">
        <f t="shared" si="297"/>
        <v>42707</v>
      </c>
      <c r="D3500" s="12" t="s">
        <v>1681</v>
      </c>
      <c r="E3500" s="265">
        <v>42707</v>
      </c>
      <c r="F3500" s="110" t="s">
        <v>1891</v>
      </c>
      <c r="G3500" s="313" t="s">
        <v>2180</v>
      </c>
      <c r="H3500" s="113" t="s">
        <v>2175</v>
      </c>
      <c r="I3500" s="129">
        <v>20</v>
      </c>
      <c r="J3500" s="129">
        <v>24781.7</v>
      </c>
      <c r="K3500" s="201">
        <f t="shared" si="298"/>
        <v>495634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hidden="1" customHeight="1">
      <c r="A3501" s="304" t="str">
        <f>IF(B3501&lt;&gt;"",IF(AND(B3501&gt;=_TM1,B3501&lt;=_TM2,OR(TH!L3501="1111",TH!M3501="1111")),TH!D3501,""),"")</f>
        <v/>
      </c>
      <c r="B3501" s="11">
        <f t="shared" si="296"/>
        <v>12</v>
      </c>
      <c r="C3501" s="111">
        <f t="shared" si="297"/>
        <v>42707</v>
      </c>
      <c r="D3501" s="12" t="s">
        <v>1681</v>
      </c>
      <c r="E3501" s="265">
        <v>42707</v>
      </c>
      <c r="F3501" s="110" t="s">
        <v>1892</v>
      </c>
      <c r="G3501" s="313" t="s">
        <v>2180</v>
      </c>
      <c r="H3501" s="113" t="s">
        <v>2175</v>
      </c>
      <c r="I3501" s="129">
        <v>15</v>
      </c>
      <c r="J3501" s="129">
        <v>23006.15</v>
      </c>
      <c r="K3501" s="201">
        <f t="shared" si="298"/>
        <v>345092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hidden="1" customHeight="1">
      <c r="A3502" s="304" t="str">
        <f>IF(B3502&lt;&gt;"",IF(AND(B3502&gt;=_TM1,B3502&lt;=_TM2,OR(TH!L3502="1111",TH!M3502="1111")),TH!D3502,""),"")</f>
        <v/>
      </c>
      <c r="B3502" s="11">
        <f t="shared" si="296"/>
        <v>12</v>
      </c>
      <c r="C3502" s="111">
        <f t="shared" si="297"/>
        <v>42707</v>
      </c>
      <c r="D3502" s="12" t="s">
        <v>1681</v>
      </c>
      <c r="E3502" s="265">
        <v>42707</v>
      </c>
      <c r="F3502" s="112" t="s">
        <v>1893</v>
      </c>
      <c r="G3502" s="313" t="s">
        <v>2180</v>
      </c>
      <c r="H3502" s="113" t="s">
        <v>2175</v>
      </c>
      <c r="I3502" s="129">
        <v>15</v>
      </c>
      <c r="J3502" s="129">
        <v>24243.05</v>
      </c>
      <c r="K3502" s="201">
        <f t="shared" si="298"/>
        <v>363646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hidden="1" customHeight="1">
      <c r="A3503" s="304" t="str">
        <f>IF(B3503&lt;&gt;"",IF(AND(B3503&gt;=_TM1,B3503&lt;=_TM2,OR(TH!L3503="1111",TH!M3503="1111")),TH!D3503,""),"")</f>
        <v/>
      </c>
      <c r="B3503" s="11">
        <f t="shared" si="296"/>
        <v>12</v>
      </c>
      <c r="C3503" s="111">
        <f t="shared" si="297"/>
        <v>42707</v>
      </c>
      <c r="D3503" s="12" t="s">
        <v>1681</v>
      </c>
      <c r="E3503" s="265">
        <v>42707</v>
      </c>
      <c r="F3503" s="110" t="s">
        <v>1894</v>
      </c>
      <c r="G3503" s="313" t="s">
        <v>2180</v>
      </c>
      <c r="H3503" s="113" t="s">
        <v>2175</v>
      </c>
      <c r="I3503" s="129">
        <v>15</v>
      </c>
      <c r="J3503" s="129">
        <v>35112</v>
      </c>
      <c r="K3503" s="201">
        <f t="shared" si="298"/>
        <v>526680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hidden="1" customHeight="1">
      <c r="A3504" s="304" t="str">
        <f>IF(B3504&lt;&gt;"",IF(AND(B3504&gt;=_TM1,B3504&lt;=_TM2,OR(TH!L3504="1111",TH!M3504="1111")),TH!D3504,""),"")</f>
        <v/>
      </c>
      <c r="B3504" s="11">
        <f t="shared" si="296"/>
        <v>12</v>
      </c>
      <c r="C3504" s="111">
        <f t="shared" si="297"/>
        <v>42707</v>
      </c>
      <c r="D3504" s="12" t="s">
        <v>1681</v>
      </c>
      <c r="E3504" s="265">
        <v>42707</v>
      </c>
      <c r="F3504" s="110" t="s">
        <v>1895</v>
      </c>
      <c r="G3504" s="313" t="s">
        <v>2180</v>
      </c>
      <c r="H3504" s="113" t="s">
        <v>2175</v>
      </c>
      <c r="I3504" s="129">
        <v>6</v>
      </c>
      <c r="J3504" s="129">
        <v>48861.35</v>
      </c>
      <c r="K3504" s="201">
        <f t="shared" si="298"/>
        <v>293168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hidden="1" customHeight="1">
      <c r="A3505" s="304" t="str">
        <f>IF(B3505&lt;&gt;"",IF(AND(B3505&gt;=_TM1,B3505&lt;=_TM2,OR(TH!L3505="1111",TH!M3505="1111")),TH!D3505,""),"")</f>
        <v/>
      </c>
      <c r="B3505" s="11">
        <f t="shared" si="296"/>
        <v>12</v>
      </c>
      <c r="C3505" s="111">
        <f t="shared" si="297"/>
        <v>42707</v>
      </c>
      <c r="D3505" s="12" t="s">
        <v>1681</v>
      </c>
      <c r="E3505" s="265">
        <v>42707</v>
      </c>
      <c r="F3505" s="110" t="s">
        <v>1896</v>
      </c>
      <c r="G3505" s="313" t="s">
        <v>2180</v>
      </c>
      <c r="H3505" s="113" t="s">
        <v>2175</v>
      </c>
      <c r="I3505" s="129">
        <v>3</v>
      </c>
      <c r="J3505" s="129">
        <v>65805.55</v>
      </c>
      <c r="K3505" s="201">
        <f t="shared" si="298"/>
        <v>197417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hidden="1" customHeight="1">
      <c r="A3506" s="304" t="str">
        <f>IF(B3506&lt;&gt;"",IF(AND(B3506&gt;=_TM1,B3506&lt;=_TM2,OR(TH!L3506="1111",TH!M3506="1111")),TH!D3506,""),"")</f>
        <v/>
      </c>
      <c r="B3506" s="11">
        <f t="shared" si="296"/>
        <v>12</v>
      </c>
      <c r="C3506" s="111">
        <f t="shared" si="297"/>
        <v>42707</v>
      </c>
      <c r="D3506" s="12" t="s">
        <v>1681</v>
      </c>
      <c r="E3506" s="265">
        <v>42707</v>
      </c>
      <c r="F3506" s="110" t="s">
        <v>1897</v>
      </c>
      <c r="G3506" s="313" t="s">
        <v>2180</v>
      </c>
      <c r="H3506" s="113" t="s">
        <v>2175</v>
      </c>
      <c r="I3506" s="129">
        <v>3</v>
      </c>
      <c r="J3506" s="129">
        <v>96844.9</v>
      </c>
      <c r="K3506" s="201">
        <f t="shared" si="298"/>
        <v>290535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hidden="1" customHeight="1">
      <c r="A3507" s="304" t="str">
        <f>IF(B3507&lt;&gt;"",IF(AND(B3507&gt;=_TM1,B3507&lt;=_TM2,OR(TH!L3507="1111",TH!M3507="1111")),TH!D3507,""),"")</f>
        <v/>
      </c>
      <c r="B3507" s="11">
        <f t="shared" si="296"/>
        <v>12</v>
      </c>
      <c r="C3507" s="111">
        <f t="shared" si="297"/>
        <v>42707</v>
      </c>
      <c r="D3507" s="12" t="s">
        <v>1681</v>
      </c>
      <c r="E3507" s="265">
        <v>42707</v>
      </c>
      <c r="F3507" s="110" t="s">
        <v>1898</v>
      </c>
      <c r="G3507" s="313" t="s">
        <v>2180</v>
      </c>
      <c r="H3507" s="113" t="s">
        <v>2175</v>
      </c>
      <c r="I3507" s="129">
        <v>3</v>
      </c>
      <c r="J3507" s="129">
        <v>199996.85</v>
      </c>
      <c r="K3507" s="201">
        <f t="shared" si="298"/>
        <v>599991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hidden="1" customHeight="1">
      <c r="A3508" s="304" t="str">
        <f>IF(B3508&lt;&gt;"",IF(AND(B3508&gt;=_TM1,B3508&lt;=_TM2,OR(TH!L3508="1111",TH!M3508="1111")),TH!D3508,""),"")</f>
        <v/>
      </c>
      <c r="B3508" s="11">
        <f t="shared" si="296"/>
        <v>12</v>
      </c>
      <c r="C3508" s="111">
        <f t="shared" si="297"/>
        <v>42707</v>
      </c>
      <c r="D3508" s="12" t="s">
        <v>1681</v>
      </c>
      <c r="E3508" s="265">
        <v>42707</v>
      </c>
      <c r="F3508" s="110" t="s">
        <v>1899</v>
      </c>
      <c r="G3508" s="313" t="s">
        <v>2180</v>
      </c>
      <c r="H3508" s="113" t="s">
        <v>2175</v>
      </c>
      <c r="I3508" s="129">
        <v>3</v>
      </c>
      <c r="J3508" s="129">
        <v>50160</v>
      </c>
      <c r="K3508" s="201">
        <f t="shared" si="298"/>
        <v>150480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hidden="1" customHeight="1">
      <c r="A3509" s="304" t="str">
        <f>IF(B3509&lt;&gt;"",IF(AND(B3509&gt;=_TM1,B3509&lt;=_TM2,OR(TH!L3509="1111",TH!M3509="1111")),TH!D3509,""),"")</f>
        <v/>
      </c>
      <c r="B3509" s="11">
        <f t="shared" si="296"/>
        <v>12</v>
      </c>
      <c r="C3509" s="111">
        <f t="shared" si="297"/>
        <v>42707</v>
      </c>
      <c r="D3509" s="12" t="s">
        <v>1681</v>
      </c>
      <c r="E3509" s="265">
        <v>42707</v>
      </c>
      <c r="F3509" s="110" t="s">
        <v>1900</v>
      </c>
      <c r="G3509" s="313" t="s">
        <v>2180</v>
      </c>
      <c r="H3509" s="113" t="s">
        <v>2175</v>
      </c>
      <c r="I3509" s="129">
        <v>2</v>
      </c>
      <c r="J3509" s="129">
        <v>61446</v>
      </c>
      <c r="K3509" s="201">
        <f t="shared" si="298"/>
        <v>122892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ht="15.75" hidden="1" customHeight="1">
      <c r="A3510" s="304" t="str">
        <f>IF(B3510&lt;&gt;"",IF(AND(B3510&gt;=_TM1,B3510&lt;=_TM2,OR(TH!L3510="1111",TH!M3510="1111")),TH!D3510,""),"")</f>
        <v/>
      </c>
      <c r="B3510" s="11">
        <f t="shared" si="296"/>
        <v>12</v>
      </c>
      <c r="C3510" s="111">
        <f t="shared" si="297"/>
        <v>42707</v>
      </c>
      <c r="D3510" s="12" t="s">
        <v>1681</v>
      </c>
      <c r="E3510" s="265">
        <v>42707</v>
      </c>
      <c r="F3510" s="110" t="s">
        <v>1901</v>
      </c>
      <c r="G3510" s="313" t="s">
        <v>2180</v>
      </c>
      <c r="H3510" s="113" t="s">
        <v>2175</v>
      </c>
      <c r="I3510" s="129">
        <v>3</v>
      </c>
      <c r="J3510" s="129">
        <v>4655</v>
      </c>
      <c r="K3510" s="201">
        <f t="shared" si="298"/>
        <v>13965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</row>
    <row r="3511" spans="1:30" ht="15.75" hidden="1" customHeight="1">
      <c r="A3511" s="304" t="str">
        <f>IF(B3511&lt;&gt;"",IF(AND(B3511&gt;=_TM1,B3511&lt;=_TM2,OR(TH!L3511="1111",TH!M3511="1111")),TH!D3511,""),"")</f>
        <v/>
      </c>
      <c r="B3511" s="11">
        <f t="shared" si="296"/>
        <v>12</v>
      </c>
      <c r="C3511" s="111">
        <f t="shared" si="297"/>
        <v>42707</v>
      </c>
      <c r="D3511" s="12" t="s">
        <v>1682</v>
      </c>
      <c r="E3511" s="265">
        <v>42707</v>
      </c>
      <c r="F3511" s="140" t="s">
        <v>1902</v>
      </c>
      <c r="G3511" s="313" t="s">
        <v>2180</v>
      </c>
      <c r="H3511" s="113" t="s">
        <v>2175</v>
      </c>
      <c r="I3511" s="129">
        <v>3</v>
      </c>
      <c r="J3511" s="129">
        <v>106067.5</v>
      </c>
      <c r="K3511" s="201">
        <f t="shared" si="298"/>
        <v>318203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s="323" customFormat="1" ht="15.75" hidden="1" customHeight="1">
      <c r="A3512" s="304" t="str">
        <f>IF(B3512&lt;&gt;"",IF(AND(B3512&gt;=_TM1,B3512&lt;=_TM2,OR(TH!L3512="1111",TH!M3512="1111")),TH!D3512,""),"")</f>
        <v/>
      </c>
      <c r="B3512" s="11">
        <f t="shared" si="296"/>
        <v>12</v>
      </c>
      <c r="C3512" s="111">
        <f t="shared" si="297"/>
        <v>42707</v>
      </c>
      <c r="D3512" s="12" t="s">
        <v>1682</v>
      </c>
      <c r="E3512" s="265">
        <v>42707</v>
      </c>
      <c r="F3512" s="112" t="s">
        <v>1903</v>
      </c>
      <c r="G3512" s="313" t="s">
        <v>2180</v>
      </c>
      <c r="H3512" s="113" t="s">
        <v>2175</v>
      </c>
      <c r="I3512" s="129">
        <v>1</v>
      </c>
      <c r="J3512" s="129">
        <v>28767.9</v>
      </c>
      <c r="K3512" s="201">
        <f t="shared" si="298"/>
        <v>28768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  <c r="AB3512" s="122"/>
      <c r="AC3512" s="122"/>
      <c r="AD3512" s="122"/>
    </row>
    <row r="3513" spans="1:30" ht="15.75" hidden="1" customHeight="1">
      <c r="A3513" s="304" t="str">
        <f>IF(B3513&lt;&gt;"",IF(AND(B3513&gt;=_TM1,B3513&lt;=_TM2,OR(TH!L3513="1111",TH!M3513="1111")),TH!D3513,""),"")</f>
        <v/>
      </c>
      <c r="B3513" s="11">
        <f t="shared" si="296"/>
        <v>12</v>
      </c>
      <c r="C3513" s="111">
        <f t="shared" si="297"/>
        <v>42707</v>
      </c>
      <c r="D3513" s="12" t="s">
        <v>1682</v>
      </c>
      <c r="E3513" s="265">
        <v>42707</v>
      </c>
      <c r="F3513" s="110" t="s">
        <v>1904</v>
      </c>
      <c r="G3513" s="313" t="s">
        <v>2180</v>
      </c>
      <c r="H3513" s="113" t="s">
        <v>2175</v>
      </c>
      <c r="I3513" s="129">
        <v>10</v>
      </c>
      <c r="J3513" s="129">
        <v>10278.049999999999</v>
      </c>
      <c r="K3513" s="201">
        <f t="shared" si="298"/>
        <v>102781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hidden="1" customHeight="1">
      <c r="A3514" s="304" t="str">
        <f>IF(B3514&lt;&gt;"",IF(AND(B3514&gt;=_TM1,B3514&lt;=_TM2,OR(TH!L3514="1111",TH!M3514="1111")),TH!D3514,""),"")</f>
        <v/>
      </c>
      <c r="B3514" s="11">
        <f t="shared" si="296"/>
        <v>12</v>
      </c>
      <c r="C3514" s="111">
        <f t="shared" si="297"/>
        <v>42707</v>
      </c>
      <c r="D3514" s="12" t="s">
        <v>1682</v>
      </c>
      <c r="E3514" s="265">
        <v>42707</v>
      </c>
      <c r="F3514" s="110" t="s">
        <v>1905</v>
      </c>
      <c r="G3514" s="313" t="s">
        <v>2180</v>
      </c>
      <c r="H3514" s="113" t="s">
        <v>2175</v>
      </c>
      <c r="I3514" s="129">
        <v>3</v>
      </c>
      <c r="J3514" s="129">
        <v>81672.45</v>
      </c>
      <c r="K3514" s="201">
        <f t="shared" si="298"/>
        <v>245017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hidden="1" customHeight="1">
      <c r="A3515" s="304" t="str">
        <f>IF(B3515&lt;&gt;"",IF(AND(B3515&gt;=_TM1,B3515&lt;=_TM2,OR(TH!L3515="1111",TH!M3515="1111")),TH!D3515,""),"")</f>
        <v/>
      </c>
      <c r="B3515" s="11">
        <f t="shared" si="296"/>
        <v>12</v>
      </c>
      <c r="C3515" s="111">
        <f t="shared" si="297"/>
        <v>42707</v>
      </c>
      <c r="D3515" s="12" t="s">
        <v>1682</v>
      </c>
      <c r="E3515" s="265">
        <v>42707</v>
      </c>
      <c r="F3515" s="112" t="s">
        <v>1906</v>
      </c>
      <c r="G3515" s="313" t="s">
        <v>2180</v>
      </c>
      <c r="H3515" s="113" t="s">
        <v>2175</v>
      </c>
      <c r="I3515" s="129">
        <v>18</v>
      </c>
      <c r="J3515" s="129">
        <v>57429.4</v>
      </c>
      <c r="K3515" s="201">
        <f t="shared" si="298"/>
        <v>1033729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hidden="1" customHeight="1">
      <c r="A3516" s="304" t="str">
        <f>IF(B3516&lt;&gt;"",IF(AND(B3516&gt;=_TM1,B3516&lt;=_TM2,OR(TH!L3516="1111",TH!M3516="1111")),TH!D3516,""),"")</f>
        <v/>
      </c>
      <c r="B3516" s="11">
        <f t="shared" si="296"/>
        <v>12</v>
      </c>
      <c r="C3516" s="111">
        <f t="shared" si="297"/>
        <v>42707</v>
      </c>
      <c r="D3516" s="12" t="s">
        <v>1682</v>
      </c>
      <c r="E3516" s="265">
        <v>42707</v>
      </c>
      <c r="F3516" s="110" t="s">
        <v>1907</v>
      </c>
      <c r="G3516" s="313" t="s">
        <v>2180</v>
      </c>
      <c r="H3516" s="113" t="s">
        <v>2175</v>
      </c>
      <c r="I3516" s="129">
        <v>6</v>
      </c>
      <c r="J3516" s="129">
        <v>96844.9</v>
      </c>
      <c r="K3516" s="201">
        <f t="shared" si="298"/>
        <v>581069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hidden="1" customHeight="1">
      <c r="A3517" s="304" t="str">
        <f>IF(B3517&lt;&gt;"",IF(AND(B3517&gt;=_TM1,B3517&lt;=_TM2,OR(TH!L3517="1111",TH!M3517="1111")),TH!D3517,""),"")</f>
        <v/>
      </c>
      <c r="B3517" s="11">
        <f t="shared" si="296"/>
        <v>12</v>
      </c>
      <c r="C3517" s="111">
        <f t="shared" si="297"/>
        <v>42707</v>
      </c>
      <c r="D3517" s="12" t="s">
        <v>1682</v>
      </c>
      <c r="E3517" s="265">
        <v>42707</v>
      </c>
      <c r="F3517" s="110" t="s">
        <v>1908</v>
      </c>
      <c r="G3517" s="313" t="s">
        <v>2180</v>
      </c>
      <c r="H3517" s="113" t="s">
        <v>2175</v>
      </c>
      <c r="I3517" s="129">
        <v>15</v>
      </c>
      <c r="J3517" s="129">
        <v>27211.8</v>
      </c>
      <c r="K3517" s="201">
        <f t="shared" si="298"/>
        <v>408177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hidden="1" customHeight="1">
      <c r="A3518" s="304" t="str">
        <f>IF(B3518&lt;&gt;"",IF(AND(B3518&gt;=_TM1,B3518&lt;=_TM2,OR(TH!L3518="1111",TH!M3518="1111")),TH!D3518,""),"")</f>
        <v/>
      </c>
      <c r="B3518" s="11">
        <f t="shared" si="296"/>
        <v>12</v>
      </c>
      <c r="C3518" s="111">
        <f t="shared" si="297"/>
        <v>42707</v>
      </c>
      <c r="D3518" s="12" t="s">
        <v>1682</v>
      </c>
      <c r="E3518" s="265">
        <v>42707</v>
      </c>
      <c r="F3518" s="110" t="s">
        <v>1909</v>
      </c>
      <c r="G3518" s="313" t="s">
        <v>2180</v>
      </c>
      <c r="H3518" s="113" t="s">
        <v>2175</v>
      </c>
      <c r="I3518" s="129">
        <v>3</v>
      </c>
      <c r="J3518" s="129">
        <v>89282.9</v>
      </c>
      <c r="K3518" s="201">
        <f t="shared" si="298"/>
        <v>267849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hidden="1" customHeight="1">
      <c r="A3519" s="304" t="str">
        <f>IF(B3519&lt;&gt;"",IF(AND(B3519&gt;=_TM1,B3519&lt;=_TM2,OR(TH!L3519="1111",TH!M3519="1111")),TH!D3519,""),"")</f>
        <v/>
      </c>
      <c r="B3519" s="11">
        <f t="shared" si="296"/>
        <v>12</v>
      </c>
      <c r="C3519" s="111">
        <f t="shared" si="297"/>
        <v>42707</v>
      </c>
      <c r="D3519" s="12" t="s">
        <v>1682</v>
      </c>
      <c r="E3519" s="265">
        <v>42707</v>
      </c>
      <c r="F3519" s="110" t="s">
        <v>1910</v>
      </c>
      <c r="G3519" s="313" t="s">
        <v>2180</v>
      </c>
      <c r="H3519" s="113" t="s">
        <v>2175</v>
      </c>
      <c r="I3519" s="129">
        <v>2</v>
      </c>
      <c r="J3519" s="129">
        <v>124514.6</v>
      </c>
      <c r="K3519" s="201">
        <f t="shared" si="298"/>
        <v>249029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hidden="1" customHeight="1">
      <c r="A3520" s="304" t="str">
        <f>IF(B3520&lt;&gt;"",IF(AND(B3520&gt;=_TM1,B3520&lt;=_TM2,OR(TH!L3520="1111",TH!M3520="1111")),TH!D3520,""),"")</f>
        <v/>
      </c>
      <c r="B3520" s="11">
        <f t="shared" si="296"/>
        <v>12</v>
      </c>
      <c r="C3520" s="111">
        <f t="shared" si="297"/>
        <v>42707</v>
      </c>
      <c r="D3520" s="12" t="s">
        <v>1682</v>
      </c>
      <c r="E3520" s="265">
        <v>42707</v>
      </c>
      <c r="F3520" s="110" t="s">
        <v>1911</v>
      </c>
      <c r="G3520" s="313" t="s">
        <v>2180</v>
      </c>
      <c r="H3520" s="113" t="s">
        <v>2175</v>
      </c>
      <c r="I3520" s="129">
        <v>3</v>
      </c>
      <c r="J3520" s="129">
        <v>37872.699999999997</v>
      </c>
      <c r="K3520" s="201">
        <f t="shared" si="298"/>
        <v>113618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hidden="1" customHeight="1">
      <c r="A3521" s="304" t="str">
        <f>IF(B3521&lt;&gt;"",IF(AND(B3521&gt;=_TM1,B3521&lt;=_TM2,OR(TH!L3521="1111",TH!M3521="1111")),TH!D3521,""),"")</f>
        <v/>
      </c>
      <c r="B3521" s="11">
        <f t="shared" si="296"/>
        <v>12</v>
      </c>
      <c r="C3521" s="111">
        <f t="shared" si="297"/>
        <v>42707</v>
      </c>
      <c r="D3521" s="12" t="s">
        <v>1682</v>
      </c>
      <c r="E3521" s="265">
        <v>42707</v>
      </c>
      <c r="F3521" s="110" t="s">
        <v>1912</v>
      </c>
      <c r="G3521" s="313" t="s">
        <v>2180</v>
      </c>
      <c r="H3521" s="113" t="s">
        <v>2175</v>
      </c>
      <c r="I3521" s="129">
        <v>3</v>
      </c>
      <c r="J3521" s="129">
        <v>48670.400000000001</v>
      </c>
      <c r="K3521" s="201">
        <f t="shared" si="298"/>
        <v>146011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hidden="1" customHeight="1">
      <c r="A3522" s="304" t="str">
        <f>IF(B3522&lt;&gt;"",IF(AND(B3522&gt;=_TM1,B3522&lt;=_TM2,OR(TH!L3522="1111",TH!M3522="1111")),TH!D3522,""),"")</f>
        <v/>
      </c>
      <c r="B3522" s="11">
        <f t="shared" si="296"/>
        <v>12</v>
      </c>
      <c r="C3522" s="111">
        <f t="shared" si="297"/>
        <v>42707</v>
      </c>
      <c r="D3522" s="12" t="s">
        <v>1682</v>
      </c>
      <c r="E3522" s="265">
        <v>42707</v>
      </c>
      <c r="F3522" s="112" t="s">
        <v>1913</v>
      </c>
      <c r="G3522" s="313" t="s">
        <v>2180</v>
      </c>
      <c r="H3522" s="113" t="s">
        <v>2175</v>
      </c>
      <c r="I3522" s="129">
        <v>3</v>
      </c>
      <c r="J3522" s="129">
        <v>40091.9</v>
      </c>
      <c r="K3522" s="201">
        <f t="shared" si="298"/>
        <v>120276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hidden="1" customHeight="1">
      <c r="A3523" s="304" t="str">
        <f>IF(B3523&lt;&gt;"",IF(AND(B3523&gt;=_TM1,B3523&lt;=_TM2,OR(TH!L3523="1111",TH!M3523="1111")),TH!D3523,""),"")</f>
        <v/>
      </c>
      <c r="B3523" s="11">
        <f t="shared" si="296"/>
        <v>12</v>
      </c>
      <c r="C3523" s="111">
        <f t="shared" si="297"/>
        <v>42707</v>
      </c>
      <c r="D3523" s="12" t="s">
        <v>1683</v>
      </c>
      <c r="E3523" s="265">
        <v>42707</v>
      </c>
      <c r="F3523" s="110" t="s">
        <v>1914</v>
      </c>
      <c r="G3523" s="313" t="s">
        <v>2180</v>
      </c>
      <c r="H3523" s="113" t="s">
        <v>2175</v>
      </c>
      <c r="I3523" s="129">
        <v>3</v>
      </c>
      <c r="J3523" s="129">
        <v>35431.199999999997</v>
      </c>
      <c r="K3523" s="201">
        <f t="shared" si="298"/>
        <v>106294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hidden="1" customHeight="1">
      <c r="A3524" s="304" t="str">
        <f>IF(B3524&lt;&gt;"",IF(AND(B3524&gt;=_TM1,B3524&lt;=_TM2,OR(TH!L3524="1111",TH!M3524="1111")),TH!D3524,""),"")</f>
        <v/>
      </c>
      <c r="B3524" s="11">
        <f t="shared" si="296"/>
        <v>12</v>
      </c>
      <c r="C3524" s="111">
        <f t="shared" si="297"/>
        <v>42707</v>
      </c>
      <c r="D3524" s="12" t="s">
        <v>1683</v>
      </c>
      <c r="E3524" s="265">
        <v>42707</v>
      </c>
      <c r="F3524" s="110" t="s">
        <v>682</v>
      </c>
      <c r="G3524" s="313" t="s">
        <v>2180</v>
      </c>
      <c r="H3524" s="113" t="s">
        <v>2175</v>
      </c>
      <c r="I3524" s="129">
        <v>66</v>
      </c>
      <c r="J3524" s="129">
        <v>34872.6</v>
      </c>
      <c r="K3524" s="201">
        <f t="shared" si="298"/>
        <v>2301592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hidden="1" customHeight="1">
      <c r="A3525" s="304" t="str">
        <f>IF(B3525&lt;&gt;"",IF(AND(B3525&gt;=_TM1,B3525&lt;=_TM2,OR(TH!L3525="1111",TH!M3525="1111")),TH!D3525,""),"")</f>
        <v/>
      </c>
      <c r="B3525" s="11">
        <f t="shared" si="296"/>
        <v>12</v>
      </c>
      <c r="C3525" s="111">
        <f t="shared" si="297"/>
        <v>42707</v>
      </c>
      <c r="D3525" s="12" t="s">
        <v>1683</v>
      </c>
      <c r="E3525" s="265">
        <v>42707</v>
      </c>
      <c r="F3525" s="110" t="s">
        <v>1744</v>
      </c>
      <c r="G3525" s="313" t="s">
        <v>2180</v>
      </c>
      <c r="H3525" s="113" t="s">
        <v>2175</v>
      </c>
      <c r="I3525" s="129">
        <v>56</v>
      </c>
      <c r="J3525" s="129">
        <v>53287.4</v>
      </c>
      <c r="K3525" s="201">
        <f t="shared" si="298"/>
        <v>2984094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hidden="1" customHeight="1">
      <c r="A3526" s="304" t="str">
        <f>IF(B3526&lt;&gt;"",IF(AND(B3526&gt;=_TM1,B3526&lt;=_TM2,OR(TH!L3526="1111",TH!M3526="1111")),TH!D3526,""),"")</f>
        <v/>
      </c>
      <c r="B3526" s="11">
        <f t="shared" si="296"/>
        <v>12</v>
      </c>
      <c r="C3526" s="111">
        <f t="shared" si="297"/>
        <v>42707</v>
      </c>
      <c r="D3526" s="12" t="s">
        <v>1683</v>
      </c>
      <c r="E3526" s="265">
        <v>42707</v>
      </c>
      <c r="F3526" s="112" t="s">
        <v>1915</v>
      </c>
      <c r="G3526" s="313" t="s">
        <v>2180</v>
      </c>
      <c r="H3526" s="113" t="s">
        <v>2175</v>
      </c>
      <c r="I3526" s="129">
        <v>80</v>
      </c>
      <c r="J3526" s="129">
        <v>25049.599999999999</v>
      </c>
      <c r="K3526" s="201">
        <f t="shared" si="298"/>
        <v>2003968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hidden="1" customHeight="1">
      <c r="A3527" s="304" t="str">
        <f>IF(B3527&lt;&gt;"",IF(AND(B3527&gt;=_TM1,B3527&lt;=_TM2,OR(TH!L3527="1111",TH!M3527="1111")),TH!D3527,""),"")</f>
        <v/>
      </c>
      <c r="B3527" s="11">
        <f t="shared" si="296"/>
        <v>12</v>
      </c>
      <c r="C3527" s="111">
        <f t="shared" si="297"/>
        <v>42707</v>
      </c>
      <c r="D3527" s="12" t="s">
        <v>1683</v>
      </c>
      <c r="E3527" s="265">
        <v>42707</v>
      </c>
      <c r="F3527" s="110" t="s">
        <v>1916</v>
      </c>
      <c r="G3527" s="313" t="s">
        <v>2180</v>
      </c>
      <c r="H3527" s="113" t="s">
        <v>2175</v>
      </c>
      <c r="I3527" s="129">
        <v>21</v>
      </c>
      <c r="J3527" s="129">
        <v>147449.5</v>
      </c>
      <c r="K3527" s="201">
        <f t="shared" si="298"/>
        <v>3096440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hidden="1" customHeight="1">
      <c r="A3528" s="304" t="str">
        <f>IF(B3528&lt;&gt;"",IF(AND(B3528&gt;=_TM1,B3528&lt;=_TM2,OR(TH!L3528="1111",TH!M3528="1111")),TH!D3528,""),"")</f>
        <v/>
      </c>
      <c r="B3528" s="11">
        <f t="shared" si="296"/>
        <v>12</v>
      </c>
      <c r="C3528" s="111">
        <f t="shared" si="297"/>
        <v>42707</v>
      </c>
      <c r="D3528" s="12" t="s">
        <v>1683</v>
      </c>
      <c r="E3528" s="265">
        <v>42707</v>
      </c>
      <c r="F3528" s="110" t="s">
        <v>1917</v>
      </c>
      <c r="G3528" s="313" t="s">
        <v>2180</v>
      </c>
      <c r="H3528" s="113" t="s">
        <v>2175</v>
      </c>
      <c r="I3528" s="129">
        <v>40</v>
      </c>
      <c r="J3528" s="129">
        <v>102045.2</v>
      </c>
      <c r="K3528" s="201">
        <f t="shared" si="298"/>
        <v>4081808</v>
      </c>
      <c r="L3528" s="202" t="s">
        <v>726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 t="str">
        <f>IF(VLOOKUP(F3528,NXT!$B$12:$B$973,1,0)=F3528,"","x")</f>
        <v/>
      </c>
    </row>
    <row r="3529" spans="1:27" ht="15.75" hidden="1" customHeight="1">
      <c r="A3529" s="304" t="str">
        <f>IF(B3529&lt;&gt;"",IF(AND(B3529&gt;=_TM1,B3529&lt;=_TM2,OR(TH!L3529="1111",TH!M3529="1111")),TH!D3529,""),"")</f>
        <v/>
      </c>
      <c r="B3529" s="11">
        <f t="shared" si="296"/>
        <v>12</v>
      </c>
      <c r="C3529" s="111">
        <f t="shared" si="297"/>
        <v>42707</v>
      </c>
      <c r="D3529" s="12" t="s">
        <v>1683</v>
      </c>
      <c r="E3529" s="265">
        <v>42707</v>
      </c>
      <c r="F3529" s="110" t="s">
        <v>1761</v>
      </c>
      <c r="G3529" s="313" t="s">
        <v>2180</v>
      </c>
      <c r="H3529" s="113" t="s">
        <v>2175</v>
      </c>
      <c r="I3529" s="129">
        <v>29</v>
      </c>
      <c r="J3529" s="129">
        <v>64704.5</v>
      </c>
      <c r="K3529" s="201">
        <f t="shared" si="298"/>
        <v>1876431</v>
      </c>
      <c r="L3529" s="202" t="s">
        <v>726</v>
      </c>
      <c r="M3529" s="202" t="s">
        <v>8</v>
      </c>
      <c r="N3529" s="24" t="str">
        <f>IF(AND('331-CT'!$E$7=TH!H3529,OR(L3529="331",M3529="331")),"331",IF(AND(OR(L3529="131",M3529="131"),H3529='131-CT'!$E$7),"131",""))</f>
        <v/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>
        <v>4</v>
      </c>
      <c r="AA3529" s="198" t="str">
        <f>IF(VLOOKUP(F3529,NXT!$B$12:$B$973,1,0)=F3529,"","x")</f>
        <v/>
      </c>
    </row>
    <row r="3530" spans="1:27" ht="15.75" hidden="1" customHeight="1">
      <c r="A3530" s="304" t="str">
        <f>IF(B3530&lt;&gt;"",IF(AND(B3530&gt;=_TM1,B3530&lt;=_TM2,OR(TH!L3530="1111",TH!M3530="1111")),TH!D3530,""),"")</f>
        <v/>
      </c>
      <c r="B3530" s="11">
        <f t="shared" si="296"/>
        <v>12</v>
      </c>
      <c r="C3530" s="111">
        <f t="shared" si="297"/>
        <v>42707</v>
      </c>
      <c r="D3530" s="12" t="s">
        <v>1683</v>
      </c>
      <c r="E3530" s="265">
        <v>42707</v>
      </c>
      <c r="F3530" s="110" t="s">
        <v>304</v>
      </c>
      <c r="G3530" s="313" t="s">
        <v>2180</v>
      </c>
      <c r="H3530" s="113" t="s">
        <v>2175</v>
      </c>
      <c r="I3530" s="129"/>
      <c r="J3530" s="129"/>
      <c r="K3530" s="201">
        <v>8208639</v>
      </c>
      <c r="L3530" s="14" t="s">
        <v>9</v>
      </c>
      <c r="M3530" s="202" t="s">
        <v>8</v>
      </c>
      <c r="N3530" s="24" t="str">
        <f>IF(AND('331-CT'!$E$7=TH!H3530,OR(L3530="331",M3530="331")),"331",IF(AND(OR(L3530="131",M3530="131"),H3530='131-CT'!$E$7),"131",""))</f>
        <v/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>
        <v>4</v>
      </c>
      <c r="AA3530" s="198"/>
    </row>
    <row r="3531" spans="1:27" ht="15.75" hidden="1" customHeight="1">
      <c r="A3531" s="304" t="str">
        <f>IF(B3531&lt;&gt;"",IF(AND(B3531&gt;=_TM1,B3531&lt;=_TM2,OR(TH!L3531="1111",TH!M3531="1111")),TH!D3531,""),"")</f>
        <v/>
      </c>
      <c r="B3531" s="11">
        <f t="shared" si="296"/>
        <v>12</v>
      </c>
      <c r="C3531" s="111">
        <f t="shared" si="297"/>
        <v>42708</v>
      </c>
      <c r="D3531" s="111" t="s">
        <v>1493</v>
      </c>
      <c r="E3531" s="111">
        <v>42708</v>
      </c>
      <c r="F3531" s="112" t="s">
        <v>1758</v>
      </c>
      <c r="G3531" s="310" t="s">
        <v>1921</v>
      </c>
      <c r="H3531" s="113" t="s">
        <v>1319</v>
      </c>
      <c r="I3531" s="129">
        <v>1850</v>
      </c>
      <c r="J3531" s="129">
        <v>8500</v>
      </c>
      <c r="K3531" s="201">
        <f>ROUND(I3531*J3531,0)</f>
        <v>15725000</v>
      </c>
      <c r="L3531" s="114" t="s">
        <v>238</v>
      </c>
      <c r="M3531" s="114" t="s">
        <v>162</v>
      </c>
      <c r="N3531" s="24" t="str">
        <f>IF(AND('331-CT'!$E$7=TH!H3531,OR(L3531="331",M3531="331")),"331",IF(AND(OR(L3531="131",M3531="131"),H3531='131-CT'!$E$7),"131",""))</f>
        <v>131</v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  <c r="AA3531" s="198" t="str">
        <f>IF(VLOOKUP(H3531,DS_131,1,0)=H3531,"","x")</f>
        <v/>
      </c>
    </row>
    <row r="3532" spans="1:27" ht="15.75" hidden="1" customHeight="1">
      <c r="A3532" s="304" t="str">
        <f>IF(B3532&lt;&gt;"",IF(AND(B3532&gt;=_TM1,B3532&lt;=_TM2,OR(TH!L3532="1111",TH!M3532="1111")),TH!D3532,""),"")</f>
        <v/>
      </c>
      <c r="B3532" s="11">
        <f t="shared" si="296"/>
        <v>12</v>
      </c>
      <c r="C3532" s="111">
        <f t="shared" si="297"/>
        <v>42708</v>
      </c>
      <c r="D3532" s="111" t="s">
        <v>1493</v>
      </c>
      <c r="E3532" s="111">
        <v>42708</v>
      </c>
      <c r="F3532" s="140" t="s">
        <v>1566</v>
      </c>
      <c r="G3532" s="310" t="s">
        <v>1921</v>
      </c>
      <c r="H3532" s="113" t="s">
        <v>1319</v>
      </c>
      <c r="I3532" s="129"/>
      <c r="J3532" s="129"/>
      <c r="K3532" s="201">
        <v>1572500</v>
      </c>
      <c r="L3532" s="114" t="s">
        <v>238</v>
      </c>
      <c r="M3532" s="114" t="s">
        <v>278</v>
      </c>
      <c r="N3532" s="24" t="str">
        <f>IF(AND('331-CT'!$E$7=TH!H3532,OR(L3532="331",M3532="331")),"331",IF(AND(OR(L3532="131",M3532="131"),H3532='131-CT'!$E$7),"131",""))</f>
        <v>131</v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>IF(VLOOKUP(H3532,DS_131,1,0)=H3532,"","x")</f>
        <v/>
      </c>
    </row>
    <row r="3533" spans="1:27" ht="15.75" hidden="1" customHeight="1">
      <c r="A3533" s="304" t="str">
        <f>IF(B3533&lt;&gt;"",IF(AND(B3533&gt;=_TM1,B3533&lt;=_TM2,OR(TH!L3533="1111",TH!M3533="1111")),TH!D3533,""),"")</f>
        <v/>
      </c>
      <c r="B3533" s="11">
        <f t="shared" si="296"/>
        <v>12</v>
      </c>
      <c r="C3533" s="111">
        <f t="shared" si="297"/>
        <v>42709</v>
      </c>
      <c r="D3533" s="111" t="s">
        <v>704</v>
      </c>
      <c r="E3533" s="265">
        <v>42709</v>
      </c>
      <c r="F3533" s="110" t="s">
        <v>708</v>
      </c>
      <c r="G3533" s="310" t="s">
        <v>705</v>
      </c>
      <c r="H3533" s="113" t="s">
        <v>505</v>
      </c>
      <c r="I3533" s="129"/>
      <c r="J3533" s="129"/>
      <c r="K3533" s="201">
        <v>5037780</v>
      </c>
      <c r="L3533" s="14" t="s">
        <v>24</v>
      </c>
      <c r="M3533" s="14" t="s">
        <v>238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</row>
    <row r="3534" spans="1:27" ht="15.75" hidden="1" customHeight="1">
      <c r="A3534" s="304" t="str">
        <f>IF(B3534&lt;&gt;"",IF(AND(B3534&gt;=_TM1,B3534&lt;=_TM2,OR(TH!L3534="1111",TH!M3534="1111")),TH!D3534,""),"")</f>
        <v/>
      </c>
      <c r="B3534" s="11">
        <f t="shared" si="296"/>
        <v>12</v>
      </c>
      <c r="C3534" s="111">
        <f t="shared" si="297"/>
        <v>42709</v>
      </c>
      <c r="D3534" s="111" t="s">
        <v>1494</v>
      </c>
      <c r="E3534" s="111">
        <v>42709</v>
      </c>
      <c r="F3534" s="140" t="s">
        <v>1881</v>
      </c>
      <c r="G3534" s="310" t="s">
        <v>1571</v>
      </c>
      <c r="H3534" s="113" t="s">
        <v>1303</v>
      </c>
      <c r="I3534" s="129">
        <v>22</v>
      </c>
      <c r="J3534" s="129">
        <v>49804</v>
      </c>
      <c r="K3534" s="201">
        <f t="shared" ref="K3534:K3573" si="299">ROUND(I3534*J3534,0)</f>
        <v>1095688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ref="AA3534:AA3576" si="300">IF(VLOOKUP(H3534,DS_131,1,0)=H3534,"","x")</f>
        <v/>
      </c>
    </row>
    <row r="3535" spans="1:27" ht="15.75" hidden="1" customHeight="1">
      <c r="A3535" s="304" t="str">
        <f>IF(B3535&lt;&gt;"",IF(AND(B3535&gt;=_TM1,B3535&lt;=_TM2,OR(TH!L3535="1111",TH!M3535="1111")),TH!D3535,""),"")</f>
        <v/>
      </c>
      <c r="B3535" s="11">
        <f t="shared" si="296"/>
        <v>12</v>
      </c>
      <c r="C3535" s="111">
        <f t="shared" si="297"/>
        <v>42709</v>
      </c>
      <c r="D3535" s="111" t="s">
        <v>1494</v>
      </c>
      <c r="E3535" s="111">
        <v>42709</v>
      </c>
      <c r="F3535" s="140" t="s">
        <v>1882</v>
      </c>
      <c r="G3535" s="310" t="s">
        <v>1571</v>
      </c>
      <c r="H3535" s="113" t="s">
        <v>1303</v>
      </c>
      <c r="I3535" s="129">
        <v>13</v>
      </c>
      <c r="J3535" s="129">
        <v>163352</v>
      </c>
      <c r="K3535" s="201">
        <f t="shared" si="299"/>
        <v>2123576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300"/>
        <v/>
      </c>
    </row>
    <row r="3536" spans="1:27" ht="15.75" hidden="1" customHeight="1">
      <c r="A3536" s="304" t="str">
        <f>IF(B3536&lt;&gt;"",IF(AND(B3536&gt;=_TM1,B3536&lt;=_TM2,OR(TH!L3536="1111",TH!M3536="1111")),TH!D3536,""),"")</f>
        <v/>
      </c>
      <c r="B3536" s="11">
        <f t="shared" si="296"/>
        <v>12</v>
      </c>
      <c r="C3536" s="111">
        <f t="shared" si="297"/>
        <v>42709</v>
      </c>
      <c r="D3536" s="111" t="s">
        <v>1494</v>
      </c>
      <c r="E3536" s="111">
        <v>42709</v>
      </c>
      <c r="F3536" s="140" t="s">
        <v>1883</v>
      </c>
      <c r="G3536" s="310" t="s">
        <v>1571</v>
      </c>
      <c r="H3536" s="113" t="s">
        <v>1303</v>
      </c>
      <c r="I3536" s="129">
        <v>17</v>
      </c>
      <c r="J3536" s="129">
        <v>31752</v>
      </c>
      <c r="K3536" s="201">
        <f t="shared" si="299"/>
        <v>539784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300"/>
        <v/>
      </c>
    </row>
    <row r="3537" spans="1:27" ht="15.75" hidden="1" customHeight="1">
      <c r="A3537" s="304" t="str">
        <f>IF(B3537&lt;&gt;"",IF(AND(B3537&gt;=_TM1,B3537&lt;=_TM2,OR(TH!L3537="1111",TH!M3537="1111")),TH!D3537,""),"")</f>
        <v/>
      </c>
      <c r="B3537" s="11">
        <f t="shared" si="296"/>
        <v>12</v>
      </c>
      <c r="C3537" s="111">
        <f t="shared" si="297"/>
        <v>42709</v>
      </c>
      <c r="D3537" s="111" t="s">
        <v>1494</v>
      </c>
      <c r="E3537" s="111">
        <v>42709</v>
      </c>
      <c r="F3537" s="140" t="s">
        <v>1884</v>
      </c>
      <c r="G3537" s="310" t="s">
        <v>1571</v>
      </c>
      <c r="H3537" s="113" t="s">
        <v>1303</v>
      </c>
      <c r="I3537" s="129">
        <v>20</v>
      </c>
      <c r="J3537" s="129">
        <v>55222</v>
      </c>
      <c r="K3537" s="201">
        <f t="shared" si="299"/>
        <v>1104440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300"/>
        <v/>
      </c>
    </row>
    <row r="3538" spans="1:27" ht="15.75" hidden="1" customHeight="1">
      <c r="A3538" s="304" t="str">
        <f>IF(B3538&lt;&gt;"",IF(AND(B3538&gt;=_TM1,B3538&lt;=_TM2,OR(TH!L3538="1111",TH!M3538="1111")),TH!D3538,""),"")</f>
        <v/>
      </c>
      <c r="B3538" s="11">
        <f t="shared" si="296"/>
        <v>12</v>
      </c>
      <c r="C3538" s="111">
        <f t="shared" si="297"/>
        <v>42709</v>
      </c>
      <c r="D3538" s="111" t="s">
        <v>1494</v>
      </c>
      <c r="E3538" s="111">
        <v>42709</v>
      </c>
      <c r="F3538" s="140" t="s">
        <v>1885</v>
      </c>
      <c r="G3538" s="310" t="s">
        <v>1571</v>
      </c>
      <c r="H3538" s="113" t="s">
        <v>1303</v>
      </c>
      <c r="I3538" s="129">
        <v>6</v>
      </c>
      <c r="J3538" s="129">
        <v>42002</v>
      </c>
      <c r="K3538" s="201">
        <f t="shared" si="299"/>
        <v>252012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300"/>
        <v/>
      </c>
    </row>
    <row r="3539" spans="1:27" ht="15.75" hidden="1" customHeight="1">
      <c r="A3539" s="304" t="str">
        <f>IF(B3539&lt;&gt;"",IF(AND(B3539&gt;=_TM1,B3539&lt;=_TM2,OR(TH!L3539="1111",TH!M3539="1111")),TH!D3539,""),"")</f>
        <v/>
      </c>
      <c r="B3539" s="11">
        <f t="shared" si="296"/>
        <v>12</v>
      </c>
      <c r="C3539" s="111">
        <f t="shared" si="297"/>
        <v>42709</v>
      </c>
      <c r="D3539" s="111" t="s">
        <v>1494</v>
      </c>
      <c r="E3539" s="111">
        <v>42709</v>
      </c>
      <c r="F3539" s="140" t="s">
        <v>1886</v>
      </c>
      <c r="G3539" s="310" t="s">
        <v>1571</v>
      </c>
      <c r="H3539" s="113" t="s">
        <v>1303</v>
      </c>
      <c r="I3539" s="129">
        <v>6</v>
      </c>
      <c r="J3539" s="129">
        <v>69440</v>
      </c>
      <c r="K3539" s="201">
        <f t="shared" si="299"/>
        <v>416640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300"/>
        <v/>
      </c>
    </row>
    <row r="3540" spans="1:27" ht="15.75" hidden="1" customHeight="1">
      <c r="A3540" s="304" t="str">
        <f>IF(B3540&lt;&gt;"",IF(AND(B3540&gt;=_TM1,B3540&lt;=_TM2,OR(TH!L3540="1111",TH!M3540="1111")),TH!D3540,""),"")</f>
        <v/>
      </c>
      <c r="B3540" s="11">
        <f t="shared" si="296"/>
        <v>12</v>
      </c>
      <c r="C3540" s="111">
        <f t="shared" si="297"/>
        <v>42709</v>
      </c>
      <c r="D3540" s="111" t="s">
        <v>1494</v>
      </c>
      <c r="E3540" s="111">
        <v>42709</v>
      </c>
      <c r="F3540" s="140" t="s">
        <v>1887</v>
      </c>
      <c r="G3540" s="310" t="s">
        <v>1571</v>
      </c>
      <c r="H3540" s="113" t="s">
        <v>1303</v>
      </c>
      <c r="I3540" s="129">
        <v>12</v>
      </c>
      <c r="J3540" s="129">
        <v>59158</v>
      </c>
      <c r="K3540" s="201">
        <f t="shared" si="299"/>
        <v>709896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300"/>
        <v/>
      </c>
    </row>
    <row r="3541" spans="1:27" ht="15.75" hidden="1" customHeight="1">
      <c r="A3541" s="304" t="str">
        <f>IF(B3541&lt;&gt;"",IF(AND(B3541&gt;=_TM1,B3541&lt;=_TM2,OR(TH!L3541="1111",TH!M3541="1111")),TH!D3541,""),"")</f>
        <v/>
      </c>
      <c r="B3541" s="11">
        <f t="shared" si="296"/>
        <v>12</v>
      </c>
      <c r="C3541" s="111">
        <f t="shared" si="297"/>
        <v>42709</v>
      </c>
      <c r="D3541" s="111" t="s">
        <v>1494</v>
      </c>
      <c r="E3541" s="111">
        <v>42709</v>
      </c>
      <c r="F3541" s="140" t="s">
        <v>1888</v>
      </c>
      <c r="G3541" s="310" t="s">
        <v>1571</v>
      </c>
      <c r="H3541" s="113" t="s">
        <v>1303</v>
      </c>
      <c r="I3541" s="129">
        <v>4</v>
      </c>
      <c r="J3541" s="129">
        <v>93139</v>
      </c>
      <c r="K3541" s="201">
        <f t="shared" si="299"/>
        <v>372556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300"/>
        <v/>
      </c>
    </row>
    <row r="3542" spans="1:27" ht="15.75" hidden="1" customHeight="1">
      <c r="A3542" s="304" t="str">
        <f>IF(B3542&lt;&gt;"",IF(AND(B3542&gt;=_TM1,B3542&lt;=_TM2,OR(TH!L3542="1111",TH!M3542="1111")),TH!D3542,""),"")</f>
        <v/>
      </c>
      <c r="B3542" s="11">
        <f t="shared" si="296"/>
        <v>12</v>
      </c>
      <c r="C3542" s="111">
        <f t="shared" si="297"/>
        <v>42709</v>
      </c>
      <c r="D3542" s="111" t="s">
        <v>1494</v>
      </c>
      <c r="E3542" s="111">
        <v>42709</v>
      </c>
      <c r="F3542" s="140" t="s">
        <v>1889</v>
      </c>
      <c r="G3542" s="310" t="s">
        <v>1571</v>
      </c>
      <c r="H3542" s="113" t="s">
        <v>1303</v>
      </c>
      <c r="I3542" s="129">
        <v>20</v>
      </c>
      <c r="J3542" s="129">
        <v>53382</v>
      </c>
      <c r="K3542" s="201">
        <f t="shared" si="299"/>
        <v>1067640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300"/>
        <v/>
      </c>
    </row>
    <row r="3543" spans="1:27" ht="15.75" hidden="1" customHeight="1">
      <c r="A3543" s="304" t="str">
        <f>IF(B3543&lt;&gt;"",IF(AND(B3543&gt;=_TM1,B3543&lt;=_TM2,OR(TH!L3543="1111",TH!M3543="1111")),TH!D3543,""),"")</f>
        <v/>
      </c>
      <c r="B3543" s="11">
        <f t="shared" si="296"/>
        <v>12</v>
      </c>
      <c r="C3543" s="111">
        <f t="shared" si="297"/>
        <v>42709</v>
      </c>
      <c r="D3543" s="111" t="s">
        <v>1494</v>
      </c>
      <c r="E3543" s="111">
        <v>42709</v>
      </c>
      <c r="F3543" s="140" t="s">
        <v>1890</v>
      </c>
      <c r="G3543" s="310" t="s">
        <v>1571</v>
      </c>
      <c r="H3543" s="113" t="s">
        <v>1303</v>
      </c>
      <c r="I3543" s="129">
        <v>15</v>
      </c>
      <c r="J3543" s="129">
        <v>21546</v>
      </c>
      <c r="K3543" s="201">
        <f t="shared" si="299"/>
        <v>323190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300"/>
        <v/>
      </c>
    </row>
    <row r="3544" spans="1:27" ht="15.75" hidden="1" customHeight="1">
      <c r="A3544" s="304" t="str">
        <f>IF(B3544&lt;&gt;"",IF(AND(B3544&gt;=_TM1,B3544&lt;=_TM2,OR(TH!L3544="1111",TH!M3544="1111")),TH!D3544,""),"")</f>
        <v/>
      </c>
      <c r="B3544" s="11">
        <f t="shared" si="296"/>
        <v>12</v>
      </c>
      <c r="C3544" s="111">
        <f t="shared" si="297"/>
        <v>42709</v>
      </c>
      <c r="D3544" s="111" t="s">
        <v>1494</v>
      </c>
      <c r="E3544" s="111">
        <v>42709</v>
      </c>
      <c r="F3544" s="140" t="s">
        <v>1891</v>
      </c>
      <c r="G3544" s="310" t="s">
        <v>1571</v>
      </c>
      <c r="H3544" s="113" t="s">
        <v>1303</v>
      </c>
      <c r="I3544" s="129">
        <v>20</v>
      </c>
      <c r="J3544" s="129">
        <v>26086</v>
      </c>
      <c r="K3544" s="201">
        <f t="shared" si="299"/>
        <v>521720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300"/>
        <v/>
      </c>
    </row>
    <row r="3545" spans="1:27" ht="15.75" hidden="1" customHeight="1">
      <c r="A3545" s="304" t="str">
        <f>IF(B3545&lt;&gt;"",IF(AND(B3545&gt;=_TM1,B3545&lt;=_TM2,OR(TH!L3545="1111",TH!M3545="1111")),TH!D3545,""),"")</f>
        <v/>
      </c>
      <c r="B3545" s="11">
        <f t="shared" si="296"/>
        <v>12</v>
      </c>
      <c r="C3545" s="111">
        <f t="shared" si="297"/>
        <v>42709</v>
      </c>
      <c r="D3545" s="111" t="s">
        <v>1494</v>
      </c>
      <c r="E3545" s="111">
        <v>42709</v>
      </c>
      <c r="F3545" s="140" t="s">
        <v>1892</v>
      </c>
      <c r="G3545" s="310" t="s">
        <v>1571</v>
      </c>
      <c r="H3545" s="113" t="s">
        <v>1303</v>
      </c>
      <c r="I3545" s="129">
        <v>15</v>
      </c>
      <c r="J3545" s="129">
        <v>24217</v>
      </c>
      <c r="K3545" s="201">
        <f t="shared" si="299"/>
        <v>363255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300"/>
        <v/>
      </c>
    </row>
    <row r="3546" spans="1:27" ht="15.75" hidden="1" customHeight="1">
      <c r="A3546" s="304" t="str">
        <f>IF(B3546&lt;&gt;"",IF(AND(B3546&gt;=_TM1,B3546&lt;=_TM2,OR(TH!L3546="1111",TH!M3546="1111")),TH!D3546,""),"")</f>
        <v/>
      </c>
      <c r="B3546" s="11">
        <f t="shared" si="296"/>
        <v>12</v>
      </c>
      <c r="C3546" s="111">
        <f t="shared" si="297"/>
        <v>42709</v>
      </c>
      <c r="D3546" s="111" t="s">
        <v>1698</v>
      </c>
      <c r="E3546" s="111">
        <v>42709</v>
      </c>
      <c r="F3546" s="140" t="s">
        <v>1893</v>
      </c>
      <c r="G3546" s="310" t="s">
        <v>1571</v>
      </c>
      <c r="H3546" s="113" t="s">
        <v>1303</v>
      </c>
      <c r="I3546" s="129">
        <v>15</v>
      </c>
      <c r="J3546" s="129">
        <v>25519</v>
      </c>
      <c r="K3546" s="201">
        <f t="shared" si="299"/>
        <v>382785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300"/>
        <v/>
      </c>
    </row>
    <row r="3547" spans="1:27" ht="15.75" hidden="1" customHeight="1">
      <c r="A3547" s="304" t="str">
        <f>IF(B3547&lt;&gt;"",IF(AND(B3547&gt;=_TM1,B3547&lt;=_TM2,OR(TH!L3547="1111",TH!M3547="1111")),TH!D3547,""),"")</f>
        <v/>
      </c>
      <c r="B3547" s="11">
        <f t="shared" si="296"/>
        <v>12</v>
      </c>
      <c r="C3547" s="111">
        <f t="shared" si="297"/>
        <v>42709</v>
      </c>
      <c r="D3547" s="111" t="s">
        <v>1698</v>
      </c>
      <c r="E3547" s="111">
        <v>42709</v>
      </c>
      <c r="F3547" s="140" t="s">
        <v>1894</v>
      </c>
      <c r="G3547" s="310" t="s">
        <v>1571</v>
      </c>
      <c r="H3547" s="113" t="s">
        <v>1303</v>
      </c>
      <c r="I3547" s="129">
        <v>15</v>
      </c>
      <c r="J3547" s="129">
        <v>36960</v>
      </c>
      <c r="K3547" s="201">
        <f t="shared" si="299"/>
        <v>554400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300"/>
        <v/>
      </c>
    </row>
    <row r="3548" spans="1:27" ht="15.75" hidden="1" customHeight="1">
      <c r="A3548" s="304" t="str">
        <f>IF(B3548&lt;&gt;"",IF(AND(B3548&gt;=_TM1,B3548&lt;=_TM2,OR(TH!L3548="1111",TH!M3548="1111")),TH!D3548,""),"")</f>
        <v/>
      </c>
      <c r="B3548" s="11">
        <f t="shared" si="296"/>
        <v>12</v>
      </c>
      <c r="C3548" s="111">
        <f t="shared" si="297"/>
        <v>42709</v>
      </c>
      <c r="D3548" s="111" t="s">
        <v>1698</v>
      </c>
      <c r="E3548" s="111">
        <v>42709</v>
      </c>
      <c r="F3548" s="140" t="s">
        <v>1895</v>
      </c>
      <c r="G3548" s="310" t="s">
        <v>1571</v>
      </c>
      <c r="H3548" s="113" t="s">
        <v>1303</v>
      </c>
      <c r="I3548" s="129">
        <v>6</v>
      </c>
      <c r="J3548" s="129">
        <v>51433</v>
      </c>
      <c r="K3548" s="201">
        <f t="shared" si="299"/>
        <v>308598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300"/>
        <v/>
      </c>
    </row>
    <row r="3549" spans="1:27" ht="15.75" hidden="1" customHeight="1">
      <c r="A3549" s="304" t="str">
        <f>IF(B3549&lt;&gt;"",IF(AND(B3549&gt;=_TM1,B3549&lt;=_TM2,OR(TH!L3549="1111",TH!M3549="1111")),TH!D3549,""),"")</f>
        <v/>
      </c>
      <c r="B3549" s="11">
        <f t="shared" si="296"/>
        <v>12</v>
      </c>
      <c r="C3549" s="111">
        <f t="shared" si="297"/>
        <v>42709</v>
      </c>
      <c r="D3549" s="111" t="s">
        <v>1698</v>
      </c>
      <c r="E3549" s="111">
        <v>42709</v>
      </c>
      <c r="F3549" s="140" t="s">
        <v>1896</v>
      </c>
      <c r="G3549" s="310" t="s">
        <v>1571</v>
      </c>
      <c r="H3549" s="113" t="s">
        <v>1303</v>
      </c>
      <c r="I3549" s="129">
        <v>3</v>
      </c>
      <c r="J3549" s="129">
        <v>69269</v>
      </c>
      <c r="K3549" s="201">
        <f t="shared" si="299"/>
        <v>207807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300"/>
        <v/>
      </c>
    </row>
    <row r="3550" spans="1:27" ht="15.75" hidden="1" customHeight="1">
      <c r="A3550" s="304" t="str">
        <f>IF(B3550&lt;&gt;"",IF(AND(B3550&gt;=_TM1,B3550&lt;=_TM2,OR(TH!L3550="1111",TH!M3550="1111")),TH!D3550,""),"")</f>
        <v/>
      </c>
      <c r="B3550" s="11">
        <f t="shared" si="296"/>
        <v>12</v>
      </c>
      <c r="C3550" s="111">
        <f t="shared" si="297"/>
        <v>42709</v>
      </c>
      <c r="D3550" s="111" t="s">
        <v>1698</v>
      </c>
      <c r="E3550" s="111">
        <v>42709</v>
      </c>
      <c r="F3550" s="140" t="s">
        <v>1897</v>
      </c>
      <c r="G3550" s="310" t="s">
        <v>1571</v>
      </c>
      <c r="H3550" s="113" t="s">
        <v>1303</v>
      </c>
      <c r="I3550" s="129">
        <v>3</v>
      </c>
      <c r="J3550" s="129">
        <v>101942</v>
      </c>
      <c r="K3550" s="201">
        <f t="shared" si="299"/>
        <v>305826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300"/>
        <v/>
      </c>
    </row>
    <row r="3551" spans="1:27" ht="15.75" hidden="1" customHeight="1">
      <c r="A3551" s="304" t="str">
        <f>IF(B3551&lt;&gt;"",IF(AND(B3551&gt;=_TM1,B3551&lt;=_TM2,OR(TH!L3551="1111",TH!M3551="1111")),TH!D3551,""),"")</f>
        <v/>
      </c>
      <c r="B3551" s="11">
        <f t="shared" ref="B3551:B3614" si="301">IF(C3551&lt;&gt;"",MONTH(C3551),"")</f>
        <v>12</v>
      </c>
      <c r="C3551" s="111">
        <f t="shared" ref="C3551:C3614" si="302">E3551</f>
        <v>42709</v>
      </c>
      <c r="D3551" s="111" t="s">
        <v>1698</v>
      </c>
      <c r="E3551" s="111">
        <v>42709</v>
      </c>
      <c r="F3551" s="140" t="s">
        <v>1898</v>
      </c>
      <c r="G3551" s="310" t="s">
        <v>1571</v>
      </c>
      <c r="H3551" s="113" t="s">
        <v>1303</v>
      </c>
      <c r="I3551" s="129">
        <v>3</v>
      </c>
      <c r="J3551" s="129">
        <v>210523</v>
      </c>
      <c r="K3551" s="201">
        <f t="shared" si="299"/>
        <v>631569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300"/>
        <v/>
      </c>
    </row>
    <row r="3552" spans="1:27" ht="15.75" hidden="1" customHeight="1">
      <c r="A3552" s="304" t="str">
        <f>IF(B3552&lt;&gt;"",IF(AND(B3552&gt;=_TM1,B3552&lt;=_TM2,OR(TH!L3552="1111",TH!M3552="1111")),TH!D3552,""),"")</f>
        <v/>
      </c>
      <c r="B3552" s="11">
        <f t="shared" si="301"/>
        <v>12</v>
      </c>
      <c r="C3552" s="111">
        <f t="shared" si="302"/>
        <v>42709</v>
      </c>
      <c r="D3552" s="111" t="s">
        <v>1698</v>
      </c>
      <c r="E3552" s="111">
        <v>42709</v>
      </c>
      <c r="F3552" s="140" t="s">
        <v>1899</v>
      </c>
      <c r="G3552" s="310" t="s">
        <v>1571</v>
      </c>
      <c r="H3552" s="113" t="s">
        <v>1303</v>
      </c>
      <c r="I3552" s="129">
        <v>3</v>
      </c>
      <c r="J3552" s="129">
        <v>52800</v>
      </c>
      <c r="K3552" s="201">
        <f t="shared" si="299"/>
        <v>158400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300"/>
        <v/>
      </c>
    </row>
    <row r="3553" spans="1:27" ht="15.75" hidden="1" customHeight="1">
      <c r="A3553" s="304" t="str">
        <f>IF(B3553&lt;&gt;"",IF(AND(B3553&gt;=_TM1,B3553&lt;=_TM2,OR(TH!L3553="1111",TH!M3553="1111")),TH!D3553,""),"")</f>
        <v/>
      </c>
      <c r="B3553" s="11">
        <f t="shared" si="301"/>
        <v>12</v>
      </c>
      <c r="C3553" s="111">
        <f t="shared" si="302"/>
        <v>42709</v>
      </c>
      <c r="D3553" s="111" t="s">
        <v>1698</v>
      </c>
      <c r="E3553" s="111">
        <v>42709</v>
      </c>
      <c r="F3553" s="139" t="s">
        <v>1900</v>
      </c>
      <c r="G3553" s="310" t="s">
        <v>1571</v>
      </c>
      <c r="H3553" s="113" t="s">
        <v>1303</v>
      </c>
      <c r="I3553" s="129">
        <v>2</v>
      </c>
      <c r="J3553" s="129">
        <v>64680</v>
      </c>
      <c r="K3553" s="201">
        <f t="shared" si="299"/>
        <v>129360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300"/>
        <v/>
      </c>
    </row>
    <row r="3554" spans="1:27" ht="15.75" hidden="1" customHeight="1">
      <c r="A3554" s="304" t="str">
        <f>IF(B3554&lt;&gt;"",IF(AND(B3554&gt;=_TM1,B3554&lt;=_TM2,OR(TH!L3554="1111",TH!M3554="1111")),TH!D3554,""),"")</f>
        <v/>
      </c>
      <c r="B3554" s="11">
        <f t="shared" si="301"/>
        <v>12</v>
      </c>
      <c r="C3554" s="111">
        <f t="shared" si="302"/>
        <v>42709</v>
      </c>
      <c r="D3554" s="111" t="s">
        <v>1698</v>
      </c>
      <c r="E3554" s="111">
        <v>42709</v>
      </c>
      <c r="F3554" s="140" t="s">
        <v>1901</v>
      </c>
      <c r="G3554" s="310" t="s">
        <v>1571</v>
      </c>
      <c r="H3554" s="113" t="s">
        <v>1303</v>
      </c>
      <c r="I3554" s="129">
        <v>3</v>
      </c>
      <c r="J3554" s="129">
        <v>4900</v>
      </c>
      <c r="K3554" s="201">
        <f t="shared" si="299"/>
        <v>14700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300"/>
        <v/>
      </c>
    </row>
    <row r="3555" spans="1:27" ht="15.75" hidden="1" customHeight="1">
      <c r="A3555" s="304" t="str">
        <f>IF(B3555&lt;&gt;"",IF(AND(B3555&gt;=_TM1,B3555&lt;=_TM2,OR(TH!L3555="1111",TH!M3555="1111")),TH!D3555,""),"")</f>
        <v/>
      </c>
      <c r="B3555" s="11">
        <f t="shared" si="301"/>
        <v>12</v>
      </c>
      <c r="C3555" s="111">
        <f t="shared" si="302"/>
        <v>42709</v>
      </c>
      <c r="D3555" s="111" t="s">
        <v>1698</v>
      </c>
      <c r="E3555" s="111">
        <v>42709</v>
      </c>
      <c r="F3555" s="140" t="s">
        <v>1902</v>
      </c>
      <c r="G3555" s="310" t="s">
        <v>1571</v>
      </c>
      <c r="H3555" s="113" t="s">
        <v>1303</v>
      </c>
      <c r="I3555" s="129">
        <v>3</v>
      </c>
      <c r="J3555" s="129">
        <v>111650</v>
      </c>
      <c r="K3555" s="201">
        <f t="shared" si="299"/>
        <v>334950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300"/>
        <v/>
      </c>
    </row>
    <row r="3556" spans="1:27" ht="15.75" hidden="1" customHeight="1">
      <c r="A3556" s="304" t="str">
        <f>IF(B3556&lt;&gt;"",IF(AND(B3556&gt;=_TM1,B3556&lt;=_TM2,OR(TH!L3556="1111",TH!M3556="1111")),TH!D3556,""),"")</f>
        <v/>
      </c>
      <c r="B3556" s="11">
        <f t="shared" si="301"/>
        <v>12</v>
      </c>
      <c r="C3556" s="111">
        <f t="shared" si="302"/>
        <v>42709</v>
      </c>
      <c r="D3556" s="111" t="s">
        <v>1698</v>
      </c>
      <c r="E3556" s="111">
        <v>42709</v>
      </c>
      <c r="F3556" s="140" t="s">
        <v>1903</v>
      </c>
      <c r="G3556" s="310" t="s">
        <v>1571</v>
      </c>
      <c r="H3556" s="113" t="s">
        <v>1303</v>
      </c>
      <c r="I3556" s="129">
        <v>1</v>
      </c>
      <c r="J3556" s="129">
        <v>30282</v>
      </c>
      <c r="K3556" s="201">
        <f t="shared" si="299"/>
        <v>30282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300"/>
        <v/>
      </c>
    </row>
    <row r="3557" spans="1:27" ht="15.75" hidden="1" customHeight="1">
      <c r="A3557" s="304" t="str">
        <f>IF(B3557&lt;&gt;"",IF(AND(B3557&gt;=_TM1,B3557&lt;=_TM2,OR(TH!L3557="1111",TH!M3557="1111")),TH!D3557,""),"")</f>
        <v/>
      </c>
      <c r="B3557" s="11">
        <f t="shared" si="301"/>
        <v>12</v>
      </c>
      <c r="C3557" s="111">
        <f t="shared" si="302"/>
        <v>42709</v>
      </c>
      <c r="D3557" s="111" t="s">
        <v>1698</v>
      </c>
      <c r="E3557" s="111">
        <v>42709</v>
      </c>
      <c r="F3557" s="140" t="s">
        <v>1904</v>
      </c>
      <c r="G3557" s="310" t="s">
        <v>1571</v>
      </c>
      <c r="H3557" s="113" t="s">
        <v>1303</v>
      </c>
      <c r="I3557" s="129">
        <v>10</v>
      </c>
      <c r="J3557" s="129">
        <v>10819</v>
      </c>
      <c r="K3557" s="201">
        <f t="shared" si="299"/>
        <v>108190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300"/>
        <v/>
      </c>
    </row>
    <row r="3558" spans="1:27" ht="15.75" hidden="1" customHeight="1">
      <c r="A3558" s="304" t="str">
        <f>IF(B3558&lt;&gt;"",IF(AND(B3558&gt;=_TM1,B3558&lt;=_TM2,OR(TH!L3558="1111",TH!M3558="1111")),TH!D3558,""),"")</f>
        <v/>
      </c>
      <c r="B3558" s="11">
        <f t="shared" si="301"/>
        <v>12</v>
      </c>
      <c r="C3558" s="111">
        <f t="shared" si="302"/>
        <v>42709</v>
      </c>
      <c r="D3558" s="111" t="s">
        <v>1699</v>
      </c>
      <c r="E3558" s="111">
        <v>42709</v>
      </c>
      <c r="F3558" s="140" t="s">
        <v>1905</v>
      </c>
      <c r="G3558" s="310" t="s">
        <v>1571</v>
      </c>
      <c r="H3558" s="113" t="s">
        <v>1303</v>
      </c>
      <c r="I3558" s="129">
        <v>3</v>
      </c>
      <c r="J3558" s="129">
        <v>85971</v>
      </c>
      <c r="K3558" s="201">
        <f t="shared" si="299"/>
        <v>257913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300"/>
        <v/>
      </c>
    </row>
    <row r="3559" spans="1:27" ht="15.75" hidden="1" customHeight="1">
      <c r="A3559" s="304" t="str">
        <f>IF(B3559&lt;&gt;"",IF(AND(B3559&gt;=_TM1,B3559&lt;=_TM2,OR(TH!L3559="1111",TH!M3559="1111")),TH!D3559,""),"")</f>
        <v/>
      </c>
      <c r="B3559" s="11">
        <f t="shared" si="301"/>
        <v>12</v>
      </c>
      <c r="C3559" s="111">
        <f t="shared" si="302"/>
        <v>42709</v>
      </c>
      <c r="D3559" s="111" t="s">
        <v>1699</v>
      </c>
      <c r="E3559" s="111">
        <v>42709</v>
      </c>
      <c r="F3559" s="140" t="s">
        <v>1906</v>
      </c>
      <c r="G3559" s="310" t="s">
        <v>1571</v>
      </c>
      <c r="H3559" s="113" t="s">
        <v>1303</v>
      </c>
      <c r="I3559" s="129">
        <v>18</v>
      </c>
      <c r="J3559" s="129">
        <v>60452</v>
      </c>
      <c r="K3559" s="201">
        <f t="shared" si="299"/>
        <v>1088136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300"/>
        <v/>
      </c>
    </row>
    <row r="3560" spans="1:27" ht="15.75" hidden="1" customHeight="1">
      <c r="A3560" s="304" t="str">
        <f>IF(B3560&lt;&gt;"",IF(AND(B3560&gt;=_TM1,B3560&lt;=_TM2,OR(TH!L3560="1111",TH!M3560="1111")),TH!D3560,""),"")</f>
        <v/>
      </c>
      <c r="B3560" s="11">
        <f t="shared" si="301"/>
        <v>12</v>
      </c>
      <c r="C3560" s="111">
        <f t="shared" si="302"/>
        <v>42709</v>
      </c>
      <c r="D3560" s="111" t="s">
        <v>1699</v>
      </c>
      <c r="E3560" s="111">
        <v>42709</v>
      </c>
      <c r="F3560" s="140" t="s">
        <v>1907</v>
      </c>
      <c r="G3560" s="310" t="s">
        <v>1571</v>
      </c>
      <c r="H3560" s="113" t="s">
        <v>1303</v>
      </c>
      <c r="I3560" s="129">
        <v>6</v>
      </c>
      <c r="J3560" s="129">
        <v>101942</v>
      </c>
      <c r="K3560" s="201">
        <f t="shared" si="299"/>
        <v>611652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300"/>
        <v/>
      </c>
    </row>
    <row r="3561" spans="1:27" ht="15.75" hidden="1" customHeight="1">
      <c r="A3561" s="304" t="str">
        <f>IF(B3561&lt;&gt;"",IF(AND(B3561&gt;=_TM1,B3561&lt;=_TM2,OR(TH!L3561="1111",TH!M3561="1111")),TH!D3561,""),"")</f>
        <v/>
      </c>
      <c r="B3561" s="11">
        <f t="shared" si="301"/>
        <v>12</v>
      </c>
      <c r="C3561" s="111">
        <f t="shared" si="302"/>
        <v>42709</v>
      </c>
      <c r="D3561" s="111" t="s">
        <v>1699</v>
      </c>
      <c r="E3561" s="111">
        <v>42709</v>
      </c>
      <c r="F3561" s="140" t="s">
        <v>1908</v>
      </c>
      <c r="G3561" s="310" t="s">
        <v>1571</v>
      </c>
      <c r="H3561" s="113" t="s">
        <v>1303</v>
      </c>
      <c r="I3561" s="129">
        <v>15</v>
      </c>
      <c r="J3561" s="129">
        <v>28644</v>
      </c>
      <c r="K3561" s="201">
        <f t="shared" si="299"/>
        <v>429660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300"/>
        <v/>
      </c>
    </row>
    <row r="3562" spans="1:27" ht="15.75" hidden="1" customHeight="1">
      <c r="A3562" s="304" t="str">
        <f>IF(B3562&lt;&gt;"",IF(AND(B3562&gt;=_TM1,B3562&lt;=_TM2,OR(TH!L3562="1111",TH!M3562="1111")),TH!D3562,""),"")</f>
        <v/>
      </c>
      <c r="B3562" s="11">
        <f t="shared" si="301"/>
        <v>12</v>
      </c>
      <c r="C3562" s="111">
        <f t="shared" si="302"/>
        <v>42709</v>
      </c>
      <c r="D3562" s="111" t="s">
        <v>1699</v>
      </c>
      <c r="E3562" s="111">
        <v>42709</v>
      </c>
      <c r="F3562" s="140" t="s">
        <v>1909</v>
      </c>
      <c r="G3562" s="310" t="s">
        <v>1571</v>
      </c>
      <c r="H3562" s="113" t="s">
        <v>1303</v>
      </c>
      <c r="I3562" s="129">
        <v>3</v>
      </c>
      <c r="J3562" s="129">
        <v>93982</v>
      </c>
      <c r="K3562" s="201">
        <f t="shared" si="299"/>
        <v>281946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300"/>
        <v/>
      </c>
    </row>
    <row r="3563" spans="1:27" ht="15.75" hidden="1" customHeight="1">
      <c r="A3563" s="304" t="str">
        <f>IF(B3563&lt;&gt;"",IF(AND(B3563&gt;=_TM1,B3563&lt;=_TM2,OR(TH!L3563="1111",TH!M3563="1111")),TH!D3563,""),"")</f>
        <v/>
      </c>
      <c r="B3563" s="11">
        <f t="shared" si="301"/>
        <v>12</v>
      </c>
      <c r="C3563" s="111">
        <f t="shared" si="302"/>
        <v>42709</v>
      </c>
      <c r="D3563" s="111" t="s">
        <v>1699</v>
      </c>
      <c r="E3563" s="111">
        <v>42709</v>
      </c>
      <c r="F3563" s="140" t="s">
        <v>1910</v>
      </c>
      <c r="G3563" s="310" t="s">
        <v>1571</v>
      </c>
      <c r="H3563" s="113" t="s">
        <v>1303</v>
      </c>
      <c r="I3563" s="129">
        <v>2</v>
      </c>
      <c r="J3563" s="129">
        <v>131068</v>
      </c>
      <c r="K3563" s="201">
        <f t="shared" si="299"/>
        <v>262136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300"/>
        <v/>
      </c>
    </row>
    <row r="3564" spans="1:27" ht="15.75" hidden="1" customHeight="1">
      <c r="A3564" s="304" t="str">
        <f>IF(B3564&lt;&gt;"",IF(AND(B3564&gt;=_TM1,B3564&lt;=_TM2,OR(TH!L3564="1111",TH!M3564="1111")),TH!D3564,""),"")</f>
        <v/>
      </c>
      <c r="B3564" s="11">
        <f t="shared" si="301"/>
        <v>12</v>
      </c>
      <c r="C3564" s="111">
        <f t="shared" si="302"/>
        <v>42709</v>
      </c>
      <c r="D3564" s="111" t="s">
        <v>1699</v>
      </c>
      <c r="E3564" s="111">
        <v>42709</v>
      </c>
      <c r="F3564" s="140" t="s">
        <v>1911</v>
      </c>
      <c r="G3564" s="310" t="s">
        <v>1571</v>
      </c>
      <c r="H3564" s="113" t="s">
        <v>1303</v>
      </c>
      <c r="I3564" s="129">
        <v>3</v>
      </c>
      <c r="J3564" s="129">
        <v>39866</v>
      </c>
      <c r="K3564" s="201">
        <f t="shared" si="299"/>
        <v>119598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300"/>
        <v/>
      </c>
    </row>
    <row r="3565" spans="1:27" ht="15.75" hidden="1" customHeight="1">
      <c r="A3565" s="304" t="str">
        <f>IF(B3565&lt;&gt;"",IF(AND(B3565&gt;=_TM1,B3565&lt;=_TM2,OR(TH!L3565="1111",TH!M3565="1111")),TH!D3565,""),"")</f>
        <v/>
      </c>
      <c r="B3565" s="11">
        <f t="shared" si="301"/>
        <v>12</v>
      </c>
      <c r="C3565" s="111">
        <f t="shared" si="302"/>
        <v>42709</v>
      </c>
      <c r="D3565" s="111" t="s">
        <v>1699</v>
      </c>
      <c r="E3565" s="111">
        <v>42709</v>
      </c>
      <c r="F3565" s="140" t="s">
        <v>1912</v>
      </c>
      <c r="G3565" s="310" t="s">
        <v>1571</v>
      </c>
      <c r="H3565" s="113" t="s">
        <v>1303</v>
      </c>
      <c r="I3565" s="129">
        <v>3</v>
      </c>
      <c r="J3565" s="129">
        <v>51232</v>
      </c>
      <c r="K3565" s="201">
        <f t="shared" si="299"/>
        <v>153696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300"/>
        <v/>
      </c>
    </row>
    <row r="3566" spans="1:27" ht="15.75" hidden="1" customHeight="1">
      <c r="A3566" s="304" t="str">
        <f>IF(B3566&lt;&gt;"",IF(AND(B3566&gt;=_TM1,B3566&lt;=_TM2,OR(TH!L3566="1111",TH!M3566="1111")),TH!D3566,""),"")</f>
        <v/>
      </c>
      <c r="B3566" s="11">
        <f t="shared" si="301"/>
        <v>12</v>
      </c>
      <c r="C3566" s="111">
        <f t="shared" si="302"/>
        <v>42709</v>
      </c>
      <c r="D3566" s="111" t="s">
        <v>1699</v>
      </c>
      <c r="E3566" s="111">
        <v>42709</v>
      </c>
      <c r="F3566" s="140" t="s">
        <v>1913</v>
      </c>
      <c r="G3566" s="310" t="s">
        <v>1571</v>
      </c>
      <c r="H3566" s="113" t="s">
        <v>1303</v>
      </c>
      <c r="I3566" s="129">
        <v>3</v>
      </c>
      <c r="J3566" s="129">
        <v>42202</v>
      </c>
      <c r="K3566" s="201">
        <f t="shared" si="299"/>
        <v>126606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300"/>
        <v/>
      </c>
    </row>
    <row r="3567" spans="1:27" ht="15.75" hidden="1" customHeight="1">
      <c r="A3567" s="304" t="str">
        <f>IF(B3567&lt;&gt;"",IF(AND(B3567&gt;=_TM1,B3567&lt;=_TM2,OR(TH!L3567="1111",TH!M3567="1111")),TH!D3567,""),"")</f>
        <v/>
      </c>
      <c r="B3567" s="11">
        <f t="shared" si="301"/>
        <v>12</v>
      </c>
      <c r="C3567" s="111">
        <f t="shared" si="302"/>
        <v>42709</v>
      </c>
      <c r="D3567" s="111" t="s">
        <v>1699</v>
      </c>
      <c r="E3567" s="111">
        <v>42709</v>
      </c>
      <c r="F3567" s="140" t="s">
        <v>1914</v>
      </c>
      <c r="G3567" s="310" t="s">
        <v>1571</v>
      </c>
      <c r="H3567" s="113" t="s">
        <v>1303</v>
      </c>
      <c r="I3567" s="129">
        <v>3</v>
      </c>
      <c r="J3567" s="129">
        <v>37296</v>
      </c>
      <c r="K3567" s="201">
        <f t="shared" si="299"/>
        <v>111888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300"/>
        <v/>
      </c>
    </row>
    <row r="3568" spans="1:27" ht="15.75" hidden="1" customHeight="1">
      <c r="A3568" s="304" t="str">
        <f>IF(B3568&lt;&gt;"",IF(AND(B3568&gt;=_TM1,B3568&lt;=_TM2,OR(TH!L3568="1111",TH!M3568="1111")),TH!D3568,""),"")</f>
        <v/>
      </c>
      <c r="B3568" s="11">
        <f t="shared" si="301"/>
        <v>12</v>
      </c>
      <c r="C3568" s="111">
        <f t="shared" si="302"/>
        <v>42709</v>
      </c>
      <c r="D3568" s="111" t="s">
        <v>1699</v>
      </c>
      <c r="E3568" s="111">
        <v>42709</v>
      </c>
      <c r="F3568" s="140" t="s">
        <v>682</v>
      </c>
      <c r="G3568" s="310" t="s">
        <v>1571</v>
      </c>
      <c r="H3568" s="113" t="s">
        <v>1303</v>
      </c>
      <c r="I3568" s="129">
        <v>66</v>
      </c>
      <c r="J3568" s="129">
        <v>36708</v>
      </c>
      <c r="K3568" s="201">
        <f t="shared" si="299"/>
        <v>2422728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300"/>
        <v/>
      </c>
    </row>
    <row r="3569" spans="1:27" ht="15.75" hidden="1" customHeight="1">
      <c r="A3569" s="304" t="str">
        <f>IF(B3569&lt;&gt;"",IF(AND(B3569&gt;=_TM1,B3569&lt;=_TM2,OR(TH!L3569="1111",TH!M3569="1111")),TH!D3569,""),"")</f>
        <v/>
      </c>
      <c r="B3569" s="11">
        <f t="shared" si="301"/>
        <v>12</v>
      </c>
      <c r="C3569" s="111">
        <f t="shared" si="302"/>
        <v>42709</v>
      </c>
      <c r="D3569" s="111" t="s">
        <v>1699</v>
      </c>
      <c r="E3569" s="111">
        <v>42709</v>
      </c>
      <c r="F3569" s="140" t="s">
        <v>1744</v>
      </c>
      <c r="G3569" s="310" t="s">
        <v>1571</v>
      </c>
      <c r="H3569" s="113" t="s">
        <v>1303</v>
      </c>
      <c r="I3569" s="129">
        <v>56</v>
      </c>
      <c r="J3569" s="129">
        <v>56092</v>
      </c>
      <c r="K3569" s="201">
        <f t="shared" si="299"/>
        <v>3141152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300"/>
        <v/>
      </c>
    </row>
    <row r="3570" spans="1:27" ht="15.75" hidden="1" customHeight="1">
      <c r="A3570" s="304" t="str">
        <f>IF(B3570&lt;&gt;"",IF(AND(B3570&gt;=_TM1,B3570&lt;=_TM2,OR(TH!L3570="1111",TH!M3570="1111")),TH!D3570,""),"")</f>
        <v/>
      </c>
      <c r="B3570" s="11">
        <f t="shared" si="301"/>
        <v>12</v>
      </c>
      <c r="C3570" s="111">
        <f t="shared" si="302"/>
        <v>42709</v>
      </c>
      <c r="D3570" s="111" t="s">
        <v>1700</v>
      </c>
      <c r="E3570" s="111">
        <v>42709</v>
      </c>
      <c r="F3570" s="140" t="s">
        <v>1915</v>
      </c>
      <c r="G3570" s="310" t="s">
        <v>1571</v>
      </c>
      <c r="H3570" s="113" t="s">
        <v>1303</v>
      </c>
      <c r="I3570" s="129">
        <v>80</v>
      </c>
      <c r="J3570" s="129">
        <v>26368</v>
      </c>
      <c r="K3570" s="201">
        <f t="shared" si="299"/>
        <v>2109440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300"/>
        <v/>
      </c>
    </row>
    <row r="3571" spans="1:27" ht="15.75" hidden="1" customHeight="1">
      <c r="A3571" s="304" t="str">
        <f>IF(B3571&lt;&gt;"",IF(AND(B3571&gt;=_TM1,B3571&lt;=_TM2,OR(TH!L3571="1111",TH!M3571="1111")),TH!D3571,""),"")</f>
        <v/>
      </c>
      <c r="B3571" s="11">
        <f t="shared" si="301"/>
        <v>12</v>
      </c>
      <c r="C3571" s="111">
        <f t="shared" si="302"/>
        <v>42709</v>
      </c>
      <c r="D3571" s="111" t="s">
        <v>1700</v>
      </c>
      <c r="E3571" s="111">
        <v>42709</v>
      </c>
      <c r="F3571" s="140" t="s">
        <v>1916</v>
      </c>
      <c r="G3571" s="310" t="s">
        <v>1571</v>
      </c>
      <c r="H3571" s="113" t="s">
        <v>1303</v>
      </c>
      <c r="I3571" s="129">
        <v>21</v>
      </c>
      <c r="J3571" s="129">
        <v>155210</v>
      </c>
      <c r="K3571" s="201">
        <f t="shared" si="299"/>
        <v>3259410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300"/>
        <v/>
      </c>
    </row>
    <row r="3572" spans="1:27" ht="15.75" hidden="1" customHeight="1">
      <c r="A3572" s="304" t="str">
        <f>IF(B3572&lt;&gt;"",IF(AND(B3572&gt;=_TM1,B3572&lt;=_TM2,OR(TH!L3572="1111",TH!M3572="1111")),TH!D3572,""),"")</f>
        <v/>
      </c>
      <c r="B3572" s="11">
        <f t="shared" si="301"/>
        <v>12</v>
      </c>
      <c r="C3572" s="111">
        <f t="shared" si="302"/>
        <v>42709</v>
      </c>
      <c r="D3572" s="111" t="s">
        <v>1700</v>
      </c>
      <c r="E3572" s="111">
        <v>42709</v>
      </c>
      <c r="F3572" s="140" t="s">
        <v>1917</v>
      </c>
      <c r="G3572" s="310" t="s">
        <v>1571</v>
      </c>
      <c r="H3572" s="113" t="s">
        <v>1303</v>
      </c>
      <c r="I3572" s="129">
        <v>40</v>
      </c>
      <c r="J3572" s="129">
        <v>107416</v>
      </c>
      <c r="K3572" s="201">
        <f t="shared" si="299"/>
        <v>4296640</v>
      </c>
      <c r="L3572" s="114" t="s">
        <v>238</v>
      </c>
      <c r="M3572" s="114" t="s">
        <v>162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300"/>
        <v/>
      </c>
    </row>
    <row r="3573" spans="1:27" ht="15.75" hidden="1" customHeight="1">
      <c r="A3573" s="304" t="str">
        <f>IF(B3573&lt;&gt;"",IF(AND(B3573&gt;=_TM1,B3573&lt;=_TM2,OR(TH!L3573="1111",TH!M3573="1111")),TH!D3573,""),"")</f>
        <v/>
      </c>
      <c r="B3573" s="11">
        <f t="shared" si="301"/>
        <v>12</v>
      </c>
      <c r="C3573" s="111">
        <f t="shared" si="302"/>
        <v>42709</v>
      </c>
      <c r="D3573" s="111" t="s">
        <v>1700</v>
      </c>
      <c r="E3573" s="111">
        <v>42709</v>
      </c>
      <c r="F3573" s="140" t="s">
        <v>1761</v>
      </c>
      <c r="G3573" s="310" t="s">
        <v>1571</v>
      </c>
      <c r="H3573" s="113" t="s">
        <v>1303</v>
      </c>
      <c r="I3573" s="129">
        <v>29</v>
      </c>
      <c r="J3573" s="129">
        <v>68110</v>
      </c>
      <c r="K3573" s="201">
        <f t="shared" si="299"/>
        <v>1975190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300"/>
        <v/>
      </c>
    </row>
    <row r="3574" spans="1:27" ht="15.75" hidden="1" customHeight="1">
      <c r="A3574" s="304" t="str">
        <f>IF(B3574&lt;&gt;"",IF(AND(B3574&gt;=_TM1,B3574&lt;=_TM2,OR(TH!L3574="1111",TH!M3574="1111")),TH!D3574,""),"")</f>
        <v/>
      </c>
      <c r="B3574" s="11">
        <f t="shared" si="301"/>
        <v>12</v>
      </c>
      <c r="C3574" s="111">
        <f t="shared" si="302"/>
        <v>42709</v>
      </c>
      <c r="D3574" s="111" t="s">
        <v>1700</v>
      </c>
      <c r="E3574" s="111">
        <v>42709</v>
      </c>
      <c r="F3574" s="140" t="s">
        <v>332</v>
      </c>
      <c r="G3574" s="310" t="s">
        <v>1571</v>
      </c>
      <c r="H3574" s="113" t="s">
        <v>1303</v>
      </c>
      <c r="I3574" s="129"/>
      <c r="J3574" s="129"/>
      <c r="K3574" s="201">
        <v>3270506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300"/>
        <v/>
      </c>
    </row>
    <row r="3575" spans="1:27" ht="15.75" hidden="1" customHeight="1">
      <c r="A3575" s="304" t="str">
        <f>IF(B3575&lt;&gt;"",IF(AND(B3575&gt;=_TM1,B3575&lt;=_TM2,OR(TH!L3575="1111",TH!M3575="1111")),TH!D3575,""),"")</f>
        <v/>
      </c>
      <c r="B3575" s="11">
        <f t="shared" si="301"/>
        <v>12</v>
      </c>
      <c r="C3575" s="111">
        <f t="shared" si="302"/>
        <v>42709</v>
      </c>
      <c r="D3575" s="111" t="s">
        <v>1701</v>
      </c>
      <c r="E3575" s="111">
        <v>42709</v>
      </c>
      <c r="F3575" s="140" t="s">
        <v>1551</v>
      </c>
      <c r="G3575" s="310" t="s">
        <v>1922</v>
      </c>
      <c r="H3575" s="4" t="s">
        <v>603</v>
      </c>
      <c r="I3575" s="129">
        <v>3990</v>
      </c>
      <c r="J3575" s="129">
        <v>9200</v>
      </c>
      <c r="K3575" s="201">
        <f>ROUND(I3575*J3575,0)</f>
        <v>36708000</v>
      </c>
      <c r="L3575" s="114" t="s">
        <v>238</v>
      </c>
      <c r="M3575" s="114" t="s">
        <v>162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/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  <c r="AA3575" s="198" t="str">
        <f t="shared" si="300"/>
        <v/>
      </c>
    </row>
    <row r="3576" spans="1:27" ht="15.75" hidden="1" customHeight="1">
      <c r="A3576" s="304" t="str">
        <f>IF(B3576&lt;&gt;"",IF(AND(B3576&gt;=_TM1,B3576&lt;=_TM2,OR(TH!L3576="1111",TH!M3576="1111")),TH!D3576,""),"")</f>
        <v/>
      </c>
      <c r="B3576" s="11">
        <f t="shared" si="301"/>
        <v>12</v>
      </c>
      <c r="C3576" s="111">
        <f t="shared" si="302"/>
        <v>42709</v>
      </c>
      <c r="D3576" s="111" t="s">
        <v>1701</v>
      </c>
      <c r="E3576" s="111">
        <v>42709</v>
      </c>
      <c r="F3576" s="140" t="s">
        <v>332</v>
      </c>
      <c r="G3576" s="310" t="s">
        <v>1922</v>
      </c>
      <c r="H3576" s="4" t="s">
        <v>603</v>
      </c>
      <c r="I3576" s="129"/>
      <c r="J3576" s="129"/>
      <c r="K3576" s="201">
        <v>3670800</v>
      </c>
      <c r="L3576" s="114" t="s">
        <v>238</v>
      </c>
      <c r="M3576" s="114" t="s">
        <v>278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/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/>
      <c r="AA3576" s="198" t="str">
        <f t="shared" si="300"/>
        <v/>
      </c>
    </row>
    <row r="3577" spans="1:27" ht="15.75" hidden="1" customHeight="1">
      <c r="A3577" s="304" t="str">
        <f>IF(B3577&lt;&gt;"",IF(AND(B3577&gt;=_TM1,B3577&lt;=_TM2,OR(TH!L3577="1111",TH!M3577="1111")),TH!D3577,""),"")</f>
        <v/>
      </c>
      <c r="B3577" s="11">
        <f t="shared" si="301"/>
        <v>12</v>
      </c>
      <c r="C3577" s="111">
        <f t="shared" si="302"/>
        <v>42710</v>
      </c>
      <c r="D3577" s="111" t="s">
        <v>2147</v>
      </c>
      <c r="E3577" s="265">
        <v>42710</v>
      </c>
      <c r="F3577" s="110" t="s">
        <v>1219</v>
      </c>
      <c r="G3577" s="310" t="s">
        <v>705</v>
      </c>
      <c r="H3577" s="113" t="s">
        <v>706</v>
      </c>
      <c r="I3577" s="129"/>
      <c r="J3577" s="129"/>
      <c r="K3577" s="201">
        <v>5000000</v>
      </c>
      <c r="L3577" s="114" t="s">
        <v>45</v>
      </c>
      <c r="M3577" s="14" t="s">
        <v>24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/>
    </row>
    <row r="3578" spans="1:27" ht="15.75" hidden="1" customHeight="1">
      <c r="A3578" s="304" t="str">
        <f>IF(B3578&lt;&gt;"",IF(AND(B3578&gt;=_TM1,B3578&lt;=_TM2,OR(TH!L3578="1111",TH!M3578="1111")),TH!D3578,""),"")</f>
        <v/>
      </c>
      <c r="B3578" s="11">
        <f t="shared" si="301"/>
        <v>12</v>
      </c>
      <c r="C3578" s="111">
        <f t="shared" si="302"/>
        <v>42710</v>
      </c>
      <c r="D3578" s="111" t="s">
        <v>2158</v>
      </c>
      <c r="E3578" s="111">
        <v>42710</v>
      </c>
      <c r="F3578" s="112" t="s">
        <v>2021</v>
      </c>
      <c r="G3578" s="310" t="s">
        <v>2024</v>
      </c>
      <c r="H3578" s="113" t="s">
        <v>464</v>
      </c>
      <c r="I3578" s="129"/>
      <c r="J3578" s="129"/>
      <c r="K3578" s="13">
        <f>391163+184183+317616</f>
        <v>892962</v>
      </c>
      <c r="L3578" s="114" t="s">
        <v>239</v>
      </c>
      <c r="M3578" s="202" t="s">
        <v>45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>x</v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>
        <v>4</v>
      </c>
      <c r="AA3578" s="198"/>
    </row>
    <row r="3579" spans="1:27" ht="15.75" hidden="1" customHeight="1">
      <c r="A3579" s="304" t="str">
        <f>IF(B3579&lt;&gt;"",IF(AND(B3579&gt;=_TM1,B3579&lt;=_TM2,OR(TH!L3579="1111",TH!M3579="1111")),TH!D3579,""),"")</f>
        <v/>
      </c>
      <c r="B3579" s="11">
        <f t="shared" si="301"/>
        <v>12</v>
      </c>
      <c r="C3579" s="111">
        <f t="shared" si="302"/>
        <v>42710</v>
      </c>
      <c r="D3579" s="111" t="s">
        <v>2158</v>
      </c>
      <c r="E3579" s="111">
        <v>42710</v>
      </c>
      <c r="F3579" s="112" t="s">
        <v>1580</v>
      </c>
      <c r="G3579" s="310" t="s">
        <v>2024</v>
      </c>
      <c r="H3579" s="113" t="s">
        <v>464</v>
      </c>
      <c r="I3579" s="129"/>
      <c r="J3579" s="129"/>
      <c r="K3579" s="13">
        <f>39116+18418+31762</f>
        <v>89296</v>
      </c>
      <c r="L3579" s="14" t="s">
        <v>9</v>
      </c>
      <c r="M3579" s="202" t="s">
        <v>45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>x</v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>
        <v>4</v>
      </c>
      <c r="AA3579" s="198"/>
    </row>
    <row r="3580" spans="1:27" ht="15.75" hidden="1" customHeight="1">
      <c r="A3580" s="304" t="str">
        <f>IF(B3580&lt;&gt;"",IF(AND(B3580&gt;=_TM1,B3580&lt;=_TM2,OR(TH!L3580="1111",TH!M3580="1111")),TH!D3580,""),"")</f>
        <v/>
      </c>
      <c r="B3580" s="11">
        <f t="shared" si="301"/>
        <v>12</v>
      </c>
      <c r="C3580" s="111">
        <f t="shared" si="302"/>
        <v>42710</v>
      </c>
      <c r="D3580" s="111" t="s">
        <v>1702</v>
      </c>
      <c r="E3580" s="111">
        <v>42710</v>
      </c>
      <c r="F3580" s="140" t="s">
        <v>1880</v>
      </c>
      <c r="G3580" s="310" t="s">
        <v>1923</v>
      </c>
      <c r="H3580" s="113" t="s">
        <v>1396</v>
      </c>
      <c r="I3580" s="129">
        <v>20</v>
      </c>
      <c r="J3580" s="129">
        <v>63434</v>
      </c>
      <c r="K3580" s="201">
        <f>ROUND(I3580*J3580,0)</f>
        <v>1268680</v>
      </c>
      <c r="L3580" s="114" t="s">
        <v>238</v>
      </c>
      <c r="M3580" s="114" t="s">
        <v>162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/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hidden="1" customHeight="1">
      <c r="A3581" s="304" t="str">
        <f>IF(B3581&lt;&gt;"",IF(AND(B3581&gt;=_TM1,B3581&lt;=_TM2,OR(TH!L3581="1111",TH!M3581="1111")),TH!D3581,""),"")</f>
        <v/>
      </c>
      <c r="B3581" s="11">
        <f t="shared" si="301"/>
        <v>12</v>
      </c>
      <c r="C3581" s="111">
        <f t="shared" si="302"/>
        <v>42710</v>
      </c>
      <c r="D3581" s="111" t="s">
        <v>1702</v>
      </c>
      <c r="E3581" s="111">
        <v>42710</v>
      </c>
      <c r="F3581" s="140" t="s">
        <v>332</v>
      </c>
      <c r="G3581" s="310" t="s">
        <v>1923</v>
      </c>
      <c r="H3581" s="113" t="s">
        <v>1396</v>
      </c>
      <c r="I3581" s="129"/>
      <c r="J3581" s="129"/>
      <c r="K3581" s="201">
        <v>126868</v>
      </c>
      <c r="L3581" s="114" t="s">
        <v>238</v>
      </c>
      <c r="M3581" s="114" t="s">
        <v>278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/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/>
      <c r="AA3581" s="198" t="str">
        <f>IF(VLOOKUP(H3581,DS_131,1,0)=H3581,"","x")</f>
        <v/>
      </c>
    </row>
    <row r="3582" spans="1:27" ht="15.75" hidden="1" customHeight="1">
      <c r="A3582" s="304" t="str">
        <f>IF(B3582&lt;&gt;"",IF(AND(B3582&gt;=_TM1,B3582&lt;=_TM2,OR(TH!L3582="1111",TH!M3582="1111")),TH!D3582,""),"")</f>
        <v/>
      </c>
      <c r="B3582" s="11">
        <f t="shared" si="301"/>
        <v>12</v>
      </c>
      <c r="C3582" s="111">
        <f t="shared" si="302"/>
        <v>42710</v>
      </c>
      <c r="D3582" s="111" t="s">
        <v>2148</v>
      </c>
      <c r="E3582" s="111">
        <v>42710</v>
      </c>
      <c r="F3582" s="140" t="s">
        <v>708</v>
      </c>
      <c r="G3582" s="310" t="s">
        <v>2104</v>
      </c>
      <c r="H3582" s="113" t="s">
        <v>1396</v>
      </c>
      <c r="I3582" s="129"/>
      <c r="J3582" s="129"/>
      <c r="K3582" s="201">
        <v>1964666</v>
      </c>
      <c r="L3582" s="114" t="s">
        <v>45</v>
      </c>
      <c r="M3582" s="114" t="s">
        <v>238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/>
      <c r="AA3582" s="198" t="str">
        <f>IF(VLOOKUP(H3582,DS_131,1,0)=H3582,"","x")</f>
        <v/>
      </c>
    </row>
    <row r="3583" spans="1:27" ht="15.75" hidden="1" customHeight="1">
      <c r="A3583" s="304" t="str">
        <f>IF(B3583&lt;&gt;"",IF(AND(B3583&gt;=_TM1,B3583&lt;=_TM2,OR(TH!L3583="1111",TH!M3583="1111")),TH!D3583,""),"")</f>
        <v/>
      </c>
      <c r="B3583" s="11">
        <f t="shared" si="301"/>
        <v>12</v>
      </c>
      <c r="C3583" s="111">
        <f t="shared" si="302"/>
        <v>42711</v>
      </c>
      <c r="D3583" s="111" t="s">
        <v>2159</v>
      </c>
      <c r="E3583" s="111">
        <v>42711</v>
      </c>
      <c r="F3583" s="112" t="s">
        <v>470</v>
      </c>
      <c r="G3583" s="310" t="s">
        <v>2074</v>
      </c>
      <c r="H3583" s="113" t="s">
        <v>765</v>
      </c>
      <c r="I3583" s="129"/>
      <c r="J3583" s="129"/>
      <c r="K3583" s="201">
        <v>696000</v>
      </c>
      <c r="L3583" s="202" t="s">
        <v>239</v>
      </c>
      <c r="M3583" s="202" t="s">
        <v>45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>x</v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>
        <v>4</v>
      </c>
    </row>
    <row r="3584" spans="1:27" ht="15.75" hidden="1" customHeight="1">
      <c r="A3584" s="304" t="str">
        <f>IF(B3584&lt;&gt;"",IF(AND(B3584&gt;=_TM1,B3584&lt;=_TM2,OR(TH!L3584="1111",TH!M3584="1111")),TH!D3584,""),"")</f>
        <v/>
      </c>
      <c r="B3584" s="11">
        <f t="shared" si="301"/>
        <v>12</v>
      </c>
      <c r="C3584" s="111">
        <f t="shared" si="302"/>
        <v>42711</v>
      </c>
      <c r="D3584" s="111" t="s">
        <v>2159</v>
      </c>
      <c r="E3584" s="111">
        <v>42711</v>
      </c>
      <c r="F3584" s="112" t="s">
        <v>471</v>
      </c>
      <c r="G3584" s="310" t="s">
        <v>2074</v>
      </c>
      <c r="H3584" s="113" t="s">
        <v>765</v>
      </c>
      <c r="I3584" s="129"/>
      <c r="J3584" s="129"/>
      <c r="K3584" s="201">
        <v>69600</v>
      </c>
      <c r="L3584" s="202" t="s">
        <v>9</v>
      </c>
      <c r="M3584" s="202" t="s">
        <v>45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>
        <v>4</v>
      </c>
    </row>
    <row r="3585" spans="1:27" ht="15.75" hidden="1" customHeight="1">
      <c r="A3585" s="304" t="str">
        <f>IF(B3585&lt;&gt;"",IF(AND(B3585&gt;=_TM1,B3585&lt;=_TM2,OR(TH!L3585="1111",TH!M3585="1111")),TH!D3585,""),"")</f>
        <v/>
      </c>
      <c r="B3585" s="11">
        <f t="shared" si="301"/>
        <v>12</v>
      </c>
      <c r="C3585" s="111">
        <f t="shared" si="302"/>
        <v>42713</v>
      </c>
      <c r="D3585" s="111" t="s">
        <v>704</v>
      </c>
      <c r="E3585" s="265">
        <v>42713</v>
      </c>
      <c r="F3585" s="110" t="s">
        <v>708</v>
      </c>
      <c r="G3585" s="310" t="s">
        <v>705</v>
      </c>
      <c r="H3585" s="4" t="s">
        <v>603</v>
      </c>
      <c r="I3585" s="129"/>
      <c r="J3585" s="129"/>
      <c r="K3585" s="201">
        <v>40378800</v>
      </c>
      <c r="L3585" s="14" t="s">
        <v>24</v>
      </c>
      <c r="M3585" s="14" t="s">
        <v>238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/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/>
    </row>
    <row r="3586" spans="1:27" ht="15.75" hidden="1" customHeight="1">
      <c r="A3586" s="304" t="str">
        <f>IF(B3586&lt;&gt;"",IF(AND(B3586&gt;=_TM1,B3586&lt;=_TM2,OR(TH!L3586="1111",TH!M3586="1111")),TH!D3586,""),"")</f>
        <v/>
      </c>
      <c r="B3586" s="11">
        <f t="shared" si="301"/>
        <v>12</v>
      </c>
      <c r="C3586" s="111">
        <f t="shared" si="302"/>
        <v>42713</v>
      </c>
      <c r="D3586" s="111" t="s">
        <v>2151</v>
      </c>
      <c r="E3586" s="265">
        <v>42713</v>
      </c>
      <c r="F3586" s="110" t="s">
        <v>1219</v>
      </c>
      <c r="G3586" s="310" t="s">
        <v>705</v>
      </c>
      <c r="H3586" s="113" t="s">
        <v>706</v>
      </c>
      <c r="I3586" s="129"/>
      <c r="J3586" s="129"/>
      <c r="K3586" s="201">
        <v>40300000</v>
      </c>
      <c r="L3586" s="114" t="s">
        <v>45</v>
      </c>
      <c r="M3586" s="14" t="s">
        <v>24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>x</v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/>
    </row>
    <row r="3587" spans="1:27" ht="15.75" hidden="1" customHeight="1">
      <c r="A3587" s="304" t="str">
        <f>IF(B3587&lt;&gt;"",IF(AND(B3587&gt;=_TM1,B3587&lt;=_TM2,OR(TH!L3587="1111",TH!M3587="1111")),TH!D3587,""),"")</f>
        <v/>
      </c>
      <c r="B3587" s="11">
        <f t="shared" si="301"/>
        <v>12</v>
      </c>
      <c r="C3587" s="111">
        <f t="shared" si="302"/>
        <v>42713</v>
      </c>
      <c r="D3587" s="12" t="s">
        <v>1684</v>
      </c>
      <c r="E3587" s="265">
        <v>42713</v>
      </c>
      <c r="F3587" s="112" t="s">
        <v>322</v>
      </c>
      <c r="G3587" s="313" t="s">
        <v>2179</v>
      </c>
      <c r="H3587" s="113" t="s">
        <v>2175</v>
      </c>
      <c r="I3587" s="129">
        <v>1024</v>
      </c>
      <c r="J3587" s="129">
        <v>9975</v>
      </c>
      <c r="K3587" s="201">
        <f t="shared" ref="K3587:K3593" si="303">ROUND(I3587*J3587,0)</f>
        <v>10214400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>x</v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hidden="1" customHeight="1">
      <c r="A3588" s="304" t="str">
        <f>IF(B3588&lt;&gt;"",IF(AND(B3588&gt;=_TM1,B3588&lt;=_TM2,OR(TH!L3588="1111",TH!M3588="1111")),TH!D3588,""),"")</f>
        <v/>
      </c>
      <c r="B3588" s="11">
        <f t="shared" si="301"/>
        <v>12</v>
      </c>
      <c r="C3588" s="111">
        <f t="shared" si="302"/>
        <v>42713</v>
      </c>
      <c r="D3588" s="12" t="s">
        <v>1684</v>
      </c>
      <c r="E3588" s="265">
        <v>42713</v>
      </c>
      <c r="F3588" s="110" t="s">
        <v>319</v>
      </c>
      <c r="G3588" s="313" t="s">
        <v>2179</v>
      </c>
      <c r="H3588" s="113" t="s">
        <v>2175</v>
      </c>
      <c r="I3588" s="129">
        <v>1000</v>
      </c>
      <c r="J3588" s="129">
        <v>7410</v>
      </c>
      <c r="K3588" s="201">
        <f t="shared" si="303"/>
        <v>7410000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hidden="1" customHeight="1">
      <c r="A3589" s="304" t="str">
        <f>IF(B3589&lt;&gt;"",IF(AND(B3589&gt;=_TM1,B3589&lt;=_TM2,OR(TH!L3589="1111",TH!M3589="1111")),TH!D3589,""),"")</f>
        <v/>
      </c>
      <c r="B3589" s="11">
        <f t="shared" si="301"/>
        <v>12</v>
      </c>
      <c r="C3589" s="111">
        <f t="shared" si="302"/>
        <v>42713</v>
      </c>
      <c r="D3589" s="12" t="s">
        <v>1684</v>
      </c>
      <c r="E3589" s="265">
        <v>42713</v>
      </c>
      <c r="F3589" s="110" t="s">
        <v>350</v>
      </c>
      <c r="G3589" s="313" t="s">
        <v>2179</v>
      </c>
      <c r="H3589" s="113" t="s">
        <v>2175</v>
      </c>
      <c r="I3589" s="129">
        <v>325</v>
      </c>
      <c r="J3589" s="129">
        <v>7628.5</v>
      </c>
      <c r="K3589" s="201">
        <f t="shared" si="303"/>
        <v>2479263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hidden="1" customHeight="1">
      <c r="A3590" s="304" t="str">
        <f>IF(B3590&lt;&gt;"",IF(AND(B3590&gt;=_TM1,B3590&lt;=_TM2,OR(TH!L3590="1111",TH!M3590="1111")),TH!D3590,""),"")</f>
        <v/>
      </c>
      <c r="B3590" s="11">
        <f t="shared" si="301"/>
        <v>12</v>
      </c>
      <c r="C3590" s="111">
        <f t="shared" si="302"/>
        <v>42713</v>
      </c>
      <c r="D3590" s="12" t="s">
        <v>1684</v>
      </c>
      <c r="E3590" s="265">
        <v>42713</v>
      </c>
      <c r="F3590" s="110" t="s">
        <v>1758</v>
      </c>
      <c r="G3590" s="313" t="s">
        <v>2179</v>
      </c>
      <c r="H3590" s="113" t="s">
        <v>2175</v>
      </c>
      <c r="I3590" s="129">
        <v>1700</v>
      </c>
      <c r="J3590" s="129">
        <v>8075</v>
      </c>
      <c r="K3590" s="201">
        <f t="shared" si="303"/>
        <v>13727500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/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hidden="1" customHeight="1">
      <c r="A3591" s="304" t="str">
        <f>IF(B3591&lt;&gt;"",IF(AND(B3591&gt;=_TM1,B3591&lt;=_TM2,OR(TH!L3591="1111",TH!M3591="1111")),TH!D3591,""),"")</f>
        <v/>
      </c>
      <c r="B3591" s="11">
        <f t="shared" si="301"/>
        <v>12</v>
      </c>
      <c r="C3591" s="111">
        <f t="shared" si="302"/>
        <v>42713</v>
      </c>
      <c r="D3591" s="12" t="s">
        <v>1684</v>
      </c>
      <c r="E3591" s="265">
        <v>42713</v>
      </c>
      <c r="F3591" s="110" t="s">
        <v>1918</v>
      </c>
      <c r="G3591" s="313" t="s">
        <v>2179</v>
      </c>
      <c r="H3591" s="113" t="s">
        <v>2175</v>
      </c>
      <c r="I3591" s="129">
        <v>2622</v>
      </c>
      <c r="J3591" s="129">
        <v>475</v>
      </c>
      <c r="K3591" s="201">
        <f t="shared" si="303"/>
        <v>1245450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hidden="1" customHeight="1">
      <c r="A3592" s="304" t="str">
        <f>IF(B3592&lt;&gt;"",IF(AND(B3592&gt;=_TM1,B3592&lt;=_TM2,OR(TH!L3592="1111",TH!M3592="1111")),TH!D3592,""),"")</f>
        <v/>
      </c>
      <c r="B3592" s="11">
        <f t="shared" si="301"/>
        <v>12</v>
      </c>
      <c r="C3592" s="111">
        <f t="shared" si="302"/>
        <v>42713</v>
      </c>
      <c r="D3592" s="12" t="s">
        <v>1684</v>
      </c>
      <c r="E3592" s="265">
        <v>42713</v>
      </c>
      <c r="F3592" s="110" t="s">
        <v>322</v>
      </c>
      <c r="G3592" s="313" t="s">
        <v>2179</v>
      </c>
      <c r="H3592" s="113" t="s">
        <v>2175</v>
      </c>
      <c r="I3592" s="129">
        <v>1379</v>
      </c>
      <c r="J3592" s="129">
        <v>10450</v>
      </c>
      <c r="K3592" s="201">
        <f t="shared" si="303"/>
        <v>14410550</v>
      </c>
      <c r="L3592" s="202" t="s">
        <v>726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>x</v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 t="str">
        <f>IF(VLOOKUP(F3592,NXT!$B$12:$B$973,1,0)=F3592,"","x")</f>
        <v/>
      </c>
    </row>
    <row r="3593" spans="1:27" ht="15.75" hidden="1" customHeight="1">
      <c r="A3593" s="304" t="str">
        <f>IF(B3593&lt;&gt;"",IF(AND(B3593&gt;=_TM1,B3593&lt;=_TM2,OR(TH!L3593="1111",TH!M3593="1111")),TH!D3593,""),"")</f>
        <v/>
      </c>
      <c r="B3593" s="11">
        <f t="shared" si="301"/>
        <v>12</v>
      </c>
      <c r="C3593" s="111">
        <f t="shared" si="302"/>
        <v>42713</v>
      </c>
      <c r="D3593" s="12" t="s">
        <v>1684</v>
      </c>
      <c r="E3593" s="265">
        <v>42713</v>
      </c>
      <c r="F3593" s="110" t="s">
        <v>1919</v>
      </c>
      <c r="G3593" s="313" t="s">
        <v>2179</v>
      </c>
      <c r="H3593" s="113" t="s">
        <v>2175</v>
      </c>
      <c r="I3593" s="129">
        <v>500</v>
      </c>
      <c r="J3593" s="129">
        <v>12207.5</v>
      </c>
      <c r="K3593" s="201">
        <f t="shared" si="303"/>
        <v>6103750</v>
      </c>
      <c r="L3593" s="202" t="s">
        <v>726</v>
      </c>
      <c r="M3593" s="202" t="s">
        <v>8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  <c r="AA3593" s="198" t="str">
        <f>IF(VLOOKUP(F3593,NXT!$B$12:$B$973,1,0)=F3593,"","x")</f>
        <v/>
      </c>
    </row>
    <row r="3594" spans="1:27" ht="15.75" hidden="1" customHeight="1">
      <c r="A3594" s="304" t="str">
        <f>IF(B3594&lt;&gt;"",IF(AND(B3594&gt;=_TM1,B3594&lt;=_TM2,OR(TH!L3594="1111",TH!M3594="1111")),TH!D3594,""),"")</f>
        <v/>
      </c>
      <c r="B3594" s="11">
        <f t="shared" si="301"/>
        <v>12</v>
      </c>
      <c r="C3594" s="111">
        <f t="shared" si="302"/>
        <v>42713</v>
      </c>
      <c r="D3594" s="12" t="s">
        <v>1684</v>
      </c>
      <c r="E3594" s="265">
        <v>42713</v>
      </c>
      <c r="F3594" s="110" t="s">
        <v>304</v>
      </c>
      <c r="G3594" s="313" t="s">
        <v>2179</v>
      </c>
      <c r="H3594" s="113" t="s">
        <v>2175</v>
      </c>
      <c r="I3594" s="129"/>
      <c r="J3594" s="129"/>
      <c r="K3594" s="201">
        <v>5559091</v>
      </c>
      <c r="L3594" s="14" t="s">
        <v>9</v>
      </c>
      <c r="M3594" s="202" t="s">
        <v>8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  <c r="AA3594" s="198"/>
    </row>
    <row r="3595" spans="1:27" ht="15.75" hidden="1" customHeight="1">
      <c r="A3595" s="304" t="str">
        <f>IF(B3595&lt;&gt;"",IF(AND(B3595&gt;=_TM1,B3595&lt;=_TM2,OR(TH!L3595="1111",TH!M3595="1111")),TH!D3595,""),"")</f>
        <v/>
      </c>
      <c r="B3595" s="11">
        <f t="shared" si="301"/>
        <v>12</v>
      </c>
      <c r="C3595" s="111">
        <f t="shared" si="302"/>
        <v>42714</v>
      </c>
      <c r="D3595" s="111" t="s">
        <v>711</v>
      </c>
      <c r="E3595" s="265">
        <v>42714</v>
      </c>
      <c r="F3595" s="110" t="s">
        <v>760</v>
      </c>
      <c r="G3595" s="310" t="s">
        <v>705</v>
      </c>
      <c r="H3595" s="113"/>
      <c r="I3595" s="129"/>
      <c r="J3595" s="129"/>
      <c r="K3595" s="201">
        <v>50000</v>
      </c>
      <c r="L3595" s="14" t="s">
        <v>81</v>
      </c>
      <c r="M3595" s="14" t="s">
        <v>24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>
        <v>4</v>
      </c>
    </row>
    <row r="3596" spans="1:27" ht="15.75" hidden="1" customHeight="1">
      <c r="A3596" s="304" t="str">
        <f>IF(B3596&lt;&gt;"",IF(AND(B3596&gt;=_TM1,B3596&lt;=_TM2,OR(TH!L3596="1111",TH!M3596="1111")),TH!D3596,""),"")</f>
        <v/>
      </c>
      <c r="B3596" s="11">
        <f t="shared" si="301"/>
        <v>12</v>
      </c>
      <c r="C3596" s="111">
        <f t="shared" si="302"/>
        <v>42714</v>
      </c>
      <c r="D3596" s="111" t="s">
        <v>711</v>
      </c>
      <c r="E3596" s="265">
        <v>42714</v>
      </c>
      <c r="F3596" s="110" t="s">
        <v>966</v>
      </c>
      <c r="G3596" s="310" t="s">
        <v>705</v>
      </c>
      <c r="H3596" s="113"/>
      <c r="I3596" s="129"/>
      <c r="J3596" s="129"/>
      <c r="K3596" s="201">
        <v>5000</v>
      </c>
      <c r="L3596" s="14" t="s">
        <v>9</v>
      </c>
      <c r="M3596" s="14" t="s">
        <v>24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>
        <v>4</v>
      </c>
    </row>
    <row r="3597" spans="1:27" ht="15.75" hidden="1" customHeight="1">
      <c r="A3597" s="304" t="str">
        <f>IF(B3597&lt;&gt;"",IF(AND(B3597&gt;=_TM1,B3597&lt;=_TM2,OR(TH!L3597="1111",TH!M3597="1111")),TH!D3597,""),"")</f>
        <v/>
      </c>
      <c r="B3597" s="11">
        <f t="shared" si="301"/>
        <v>12</v>
      </c>
      <c r="C3597" s="111">
        <f t="shared" si="302"/>
        <v>42714</v>
      </c>
      <c r="D3597" s="111" t="s">
        <v>1703</v>
      </c>
      <c r="E3597" s="111">
        <v>42714</v>
      </c>
      <c r="F3597" s="140" t="s">
        <v>322</v>
      </c>
      <c r="G3597" s="310" t="s">
        <v>1924</v>
      </c>
      <c r="H3597" s="113" t="s">
        <v>1537</v>
      </c>
      <c r="I3597" s="129">
        <v>1024</v>
      </c>
      <c r="J3597" s="129">
        <v>10500</v>
      </c>
      <c r="K3597" s="201">
        <f>ROUND(I3597*J3597,0)</f>
        <v>10752000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ref="AA3597:AA3602" si="304">IF(VLOOKUP(H3597,DS_131,1,0)=H3597,"","x")</f>
        <v/>
      </c>
    </row>
    <row r="3598" spans="1:27" ht="15.75" hidden="1" customHeight="1">
      <c r="A3598" s="304" t="str">
        <f>IF(B3598&lt;&gt;"",IF(AND(B3598&gt;=_TM1,B3598&lt;=_TM2,OR(TH!L3598="1111",TH!M3598="1111")),TH!D3598,""),"")</f>
        <v/>
      </c>
      <c r="B3598" s="11">
        <f t="shared" si="301"/>
        <v>12</v>
      </c>
      <c r="C3598" s="111">
        <f t="shared" si="302"/>
        <v>42714</v>
      </c>
      <c r="D3598" s="111" t="s">
        <v>1703</v>
      </c>
      <c r="E3598" s="111">
        <v>42714</v>
      </c>
      <c r="F3598" s="140" t="s">
        <v>1566</v>
      </c>
      <c r="G3598" s="310" t="s">
        <v>1924</v>
      </c>
      <c r="H3598" s="113" t="s">
        <v>1537</v>
      </c>
      <c r="I3598" s="129"/>
      <c r="J3598" s="129"/>
      <c r="K3598" s="201">
        <v>1075200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4"/>
        <v/>
      </c>
    </row>
    <row r="3599" spans="1:27" ht="15.75" hidden="1" customHeight="1">
      <c r="A3599" s="304" t="str">
        <f>IF(B3599&lt;&gt;"",IF(AND(B3599&gt;=_TM1,B3599&lt;=_TM2,OR(TH!L3599="1111",TH!M3599="1111")),TH!D3599,""),"")</f>
        <v/>
      </c>
      <c r="B3599" s="11">
        <f t="shared" si="301"/>
        <v>12</v>
      </c>
      <c r="C3599" s="111">
        <f t="shared" si="302"/>
        <v>42716</v>
      </c>
      <c r="D3599" s="111" t="s">
        <v>1704</v>
      </c>
      <c r="E3599" s="111">
        <v>42716</v>
      </c>
      <c r="F3599" s="110" t="s">
        <v>319</v>
      </c>
      <c r="G3599" s="310" t="s">
        <v>1925</v>
      </c>
      <c r="H3599" s="4" t="s">
        <v>710</v>
      </c>
      <c r="I3599" s="129">
        <v>1000</v>
      </c>
      <c r="J3599" s="129">
        <v>7800</v>
      </c>
      <c r="K3599" s="201">
        <f>ROUND(I3599*J3599,0)</f>
        <v>7800000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4"/>
        <v/>
      </c>
    </row>
    <row r="3600" spans="1:27" ht="15.75" hidden="1" customHeight="1">
      <c r="A3600" s="304" t="str">
        <f>IF(B3600&lt;&gt;"",IF(AND(B3600&gt;=_TM1,B3600&lt;=_TM2,OR(TH!L3600="1111",TH!M3600="1111")),TH!D3600,""),"")</f>
        <v/>
      </c>
      <c r="B3600" s="11">
        <f t="shared" si="301"/>
        <v>12</v>
      </c>
      <c r="C3600" s="111">
        <f t="shared" si="302"/>
        <v>42716</v>
      </c>
      <c r="D3600" s="111" t="s">
        <v>1704</v>
      </c>
      <c r="E3600" s="111">
        <v>42716</v>
      </c>
      <c r="F3600" s="140" t="s">
        <v>1566</v>
      </c>
      <c r="G3600" s="310" t="s">
        <v>1925</v>
      </c>
      <c r="H3600" s="4" t="s">
        <v>710</v>
      </c>
      <c r="I3600" s="129"/>
      <c r="J3600" s="129"/>
      <c r="K3600" s="201">
        <v>780000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4"/>
        <v/>
      </c>
    </row>
    <row r="3601" spans="1:27" ht="15.75" hidden="1" customHeight="1">
      <c r="A3601" s="304" t="str">
        <f>IF(B3601&lt;&gt;"",IF(AND(B3601&gt;=_TM1,B3601&lt;=_TM2,OR(TH!L3601="1111",TH!M3601="1111")),TH!D3601,""),"")</f>
        <v/>
      </c>
      <c r="B3601" s="11">
        <f t="shared" si="301"/>
        <v>12</v>
      </c>
      <c r="C3601" s="111">
        <f t="shared" si="302"/>
        <v>42716</v>
      </c>
      <c r="D3601" s="111" t="s">
        <v>1705</v>
      </c>
      <c r="E3601" s="111">
        <v>42716</v>
      </c>
      <c r="F3601" s="140" t="s">
        <v>350</v>
      </c>
      <c r="G3601" s="310" t="s">
        <v>1926</v>
      </c>
      <c r="H3601" s="266" t="s">
        <v>508</v>
      </c>
      <c r="I3601" s="129">
        <v>325</v>
      </c>
      <c r="J3601" s="129">
        <v>8030</v>
      </c>
      <c r="K3601" s="201">
        <f>ROUND(I3601*J3601,0)</f>
        <v>2609750</v>
      </c>
      <c r="L3601" s="114" t="s">
        <v>238</v>
      </c>
      <c r="M3601" s="114" t="s">
        <v>162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  <c r="AA3601" s="198" t="str">
        <f t="shared" si="304"/>
        <v/>
      </c>
    </row>
    <row r="3602" spans="1:27" ht="15.75" hidden="1" customHeight="1">
      <c r="A3602" s="304" t="str">
        <f>IF(B3602&lt;&gt;"",IF(AND(B3602&gt;=_TM1,B3602&lt;=_TM2,OR(TH!L3602="1111",TH!M3602="1111")),TH!D3602,""),"")</f>
        <v/>
      </c>
      <c r="B3602" s="11">
        <f t="shared" si="301"/>
        <v>12</v>
      </c>
      <c r="C3602" s="111">
        <f t="shared" si="302"/>
        <v>42716</v>
      </c>
      <c r="D3602" s="111" t="s">
        <v>1705</v>
      </c>
      <c r="E3602" s="111">
        <v>42716</v>
      </c>
      <c r="F3602" s="140" t="s">
        <v>332</v>
      </c>
      <c r="G3602" s="310" t="s">
        <v>1926</v>
      </c>
      <c r="H3602" s="266" t="s">
        <v>508</v>
      </c>
      <c r="I3602" s="129"/>
      <c r="J3602" s="129"/>
      <c r="K3602" s="201">
        <v>260975</v>
      </c>
      <c r="L3602" s="114" t="s">
        <v>238</v>
      </c>
      <c r="M3602" s="114" t="s">
        <v>278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  <c r="AA3602" s="198" t="str">
        <f t="shared" si="304"/>
        <v/>
      </c>
    </row>
    <row r="3603" spans="1:27" ht="15.75" hidden="1" customHeight="1">
      <c r="A3603" s="304" t="str">
        <f>IF(B3603&lt;&gt;"",IF(AND(B3603&gt;=_TM1,B3603&lt;=_TM2,OR(TH!L3603="1111",TH!M3603="1111")),TH!D3603,""),"")</f>
        <v/>
      </c>
      <c r="B3603" s="11">
        <f t="shared" si="301"/>
        <v>12</v>
      </c>
      <c r="C3603" s="111">
        <f t="shared" si="302"/>
        <v>42718</v>
      </c>
      <c r="D3603" s="111" t="s">
        <v>704</v>
      </c>
      <c r="E3603" s="265">
        <v>42718</v>
      </c>
      <c r="F3603" s="110" t="s">
        <v>708</v>
      </c>
      <c r="G3603" s="310" t="s">
        <v>705</v>
      </c>
      <c r="H3603" s="113" t="s">
        <v>531</v>
      </c>
      <c r="I3603" s="129"/>
      <c r="J3603" s="129"/>
      <c r="K3603" s="201">
        <v>150000000</v>
      </c>
      <c r="L3603" s="14" t="s">
        <v>24</v>
      </c>
      <c r="M3603" s="14" t="s">
        <v>238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/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hidden="1" customHeight="1">
      <c r="A3604" s="304" t="str">
        <f>IF(B3604&lt;&gt;"",IF(AND(B3604&gt;=_TM1,B3604&lt;=_TM2,OR(TH!L3604="1111",TH!M3604="1111")),TH!D3604,""),"")</f>
        <v/>
      </c>
      <c r="B3604" s="11">
        <f t="shared" si="301"/>
        <v>12</v>
      </c>
      <c r="C3604" s="111">
        <f t="shared" si="302"/>
        <v>42718</v>
      </c>
      <c r="D3604" s="111" t="s">
        <v>704</v>
      </c>
      <c r="E3604" s="265">
        <v>42718</v>
      </c>
      <c r="F3604" s="110" t="s">
        <v>708</v>
      </c>
      <c r="G3604" s="310" t="s">
        <v>705</v>
      </c>
      <c r="H3604" s="113" t="s">
        <v>531</v>
      </c>
      <c r="I3604" s="129"/>
      <c r="J3604" s="129"/>
      <c r="K3604" s="201">
        <v>137127500</v>
      </c>
      <c r="L3604" s="14" t="s">
        <v>24</v>
      </c>
      <c r="M3604" s="14" t="s">
        <v>238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/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hidden="1" customHeight="1">
      <c r="A3605" s="304" t="str">
        <f>IF(B3605&lt;&gt;"",IF(AND(B3605&gt;=_TM1,B3605&lt;=_TM2,OR(TH!L3605="1111",TH!M3605="1111")),TH!D3605,""),"")</f>
        <v/>
      </c>
      <c r="B3605" s="11">
        <f t="shared" si="301"/>
        <v>12</v>
      </c>
      <c r="C3605" s="111">
        <f t="shared" si="302"/>
        <v>42718</v>
      </c>
      <c r="D3605" s="111" t="s">
        <v>2152</v>
      </c>
      <c r="E3605" s="265">
        <v>42718</v>
      </c>
      <c r="F3605" s="110" t="s">
        <v>1219</v>
      </c>
      <c r="G3605" s="310" t="s">
        <v>705</v>
      </c>
      <c r="H3605" s="113" t="s">
        <v>706</v>
      </c>
      <c r="I3605" s="129"/>
      <c r="J3605" s="129"/>
      <c r="K3605" s="201">
        <v>150000000</v>
      </c>
      <c r="L3605" s="114" t="s">
        <v>45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>x</v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hidden="1" customHeight="1">
      <c r="A3606" s="304" t="str">
        <f>IF(B3606&lt;&gt;"",IF(AND(B3606&gt;=_TM1,B3606&lt;=_TM2,OR(TH!L3606="1111",TH!M3606="1111")),TH!D3606,""),"")</f>
        <v/>
      </c>
      <c r="B3606" s="11">
        <f t="shared" si="301"/>
        <v>12</v>
      </c>
      <c r="C3606" s="111">
        <f t="shared" si="302"/>
        <v>42719</v>
      </c>
      <c r="D3606" s="111" t="s">
        <v>2153</v>
      </c>
      <c r="E3606" s="265">
        <v>42719</v>
      </c>
      <c r="F3606" s="110" t="s">
        <v>1219</v>
      </c>
      <c r="G3606" s="310" t="s">
        <v>705</v>
      </c>
      <c r="H3606" s="113" t="s">
        <v>706</v>
      </c>
      <c r="I3606" s="129"/>
      <c r="J3606" s="129"/>
      <c r="K3606" s="201">
        <v>121500000</v>
      </c>
      <c r="L3606" s="114" t="s">
        <v>45</v>
      </c>
      <c r="M3606" s="14" t="s">
        <v>24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>x</v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hidden="1" customHeight="1">
      <c r="A3607" s="304" t="str">
        <f>IF(B3607&lt;&gt;"",IF(AND(B3607&gt;=_TM1,B3607&lt;=_TM2,OR(TH!L3607="1111",TH!M3607="1111")),TH!D3607,""),"")</f>
        <v/>
      </c>
      <c r="B3607" s="11">
        <f t="shared" si="301"/>
        <v>12</v>
      </c>
      <c r="C3607" s="111">
        <f t="shared" si="302"/>
        <v>42719</v>
      </c>
      <c r="D3607" s="111" t="s">
        <v>711</v>
      </c>
      <c r="E3607" s="265">
        <v>42719</v>
      </c>
      <c r="F3607" s="110" t="s">
        <v>713</v>
      </c>
      <c r="G3607" s="310" t="s">
        <v>705</v>
      </c>
      <c r="H3607" s="113" t="s">
        <v>306</v>
      </c>
      <c r="I3607" s="129"/>
      <c r="J3607" s="129"/>
      <c r="K3607" s="201">
        <f>15562889-22000</f>
        <v>15540889</v>
      </c>
      <c r="L3607" s="14" t="s">
        <v>8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/>
    </row>
    <row r="3608" spans="1:27" ht="15.75" hidden="1" customHeight="1">
      <c r="A3608" s="304" t="str">
        <f>IF(B3608&lt;&gt;"",IF(AND(B3608&gt;=_TM1,B3608&lt;=_TM2,OR(TH!L3608="1111",TH!M3608="1111")),TH!D3608,""),"")</f>
        <v/>
      </c>
      <c r="B3608" s="11">
        <f t="shared" si="301"/>
        <v>12</v>
      </c>
      <c r="C3608" s="111">
        <f t="shared" si="302"/>
        <v>42719</v>
      </c>
      <c r="D3608" s="111" t="s">
        <v>711</v>
      </c>
      <c r="E3608" s="265">
        <v>42719</v>
      </c>
      <c r="F3608" s="110" t="s">
        <v>2066</v>
      </c>
      <c r="G3608" s="310" t="s">
        <v>705</v>
      </c>
      <c r="H3608" s="113" t="s">
        <v>306</v>
      </c>
      <c r="I3608" s="129"/>
      <c r="J3608" s="129"/>
      <c r="K3608" s="201">
        <v>101</v>
      </c>
      <c r="L3608" s="14" t="s">
        <v>81</v>
      </c>
      <c r="M3608" s="14" t="s">
        <v>8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/>
    </row>
    <row r="3609" spans="1:27" ht="15.75" hidden="1" customHeight="1">
      <c r="A3609" s="304" t="str">
        <f>IF(B3609&lt;&gt;"",IF(AND(B3609&gt;=_TM1,B3609&lt;=_TM2,OR(TH!L3609="1111",TH!M3609="1111")),TH!D3609,""),"")</f>
        <v/>
      </c>
      <c r="B3609" s="11">
        <f t="shared" si="301"/>
        <v>12</v>
      </c>
      <c r="C3609" s="111">
        <f t="shared" si="302"/>
        <v>42719</v>
      </c>
      <c r="D3609" s="111" t="s">
        <v>711</v>
      </c>
      <c r="E3609" s="265">
        <v>42719</v>
      </c>
      <c r="F3609" s="110" t="s">
        <v>761</v>
      </c>
      <c r="G3609" s="310" t="s">
        <v>705</v>
      </c>
      <c r="H3609" s="113"/>
      <c r="I3609" s="129"/>
      <c r="J3609" s="129"/>
      <c r="K3609" s="201">
        <v>20000</v>
      </c>
      <c r="L3609" s="14" t="s">
        <v>81</v>
      </c>
      <c r="M3609" s="14" t="s">
        <v>24</v>
      </c>
      <c r="N3609" s="24" t="str">
        <f>IF(AND('331-CT'!$E$7=TH!H3609,OR(L3609="331",M3609="331")),"331",IF(AND(OR(L3609="131",M3609="131"),H3609='131-CT'!$E$7),"131",""))</f>
        <v/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>
        <v>4</v>
      </c>
    </row>
    <row r="3610" spans="1:27" ht="15.75" hidden="1" customHeight="1">
      <c r="A3610" s="304" t="str">
        <f>IF(B3610&lt;&gt;"",IF(AND(B3610&gt;=_TM1,B3610&lt;=_TM2,OR(TH!L3610="1111",TH!M3610="1111")),TH!D3610,""),"")</f>
        <v/>
      </c>
      <c r="B3610" s="11">
        <f t="shared" si="301"/>
        <v>12</v>
      </c>
      <c r="C3610" s="111">
        <f t="shared" si="302"/>
        <v>42719</v>
      </c>
      <c r="D3610" s="111" t="s">
        <v>711</v>
      </c>
      <c r="E3610" s="265">
        <v>42719</v>
      </c>
      <c r="F3610" s="110" t="s">
        <v>967</v>
      </c>
      <c r="G3610" s="310" t="s">
        <v>705</v>
      </c>
      <c r="H3610" s="113"/>
      <c r="I3610" s="129"/>
      <c r="J3610" s="129"/>
      <c r="K3610" s="201">
        <v>2000</v>
      </c>
      <c r="L3610" s="14" t="s">
        <v>9</v>
      </c>
      <c r="M3610" s="14" t="s">
        <v>24</v>
      </c>
      <c r="N3610" s="24" t="str">
        <f>IF(AND('331-CT'!$E$7=TH!H3610,OR(L3610="331",M3610="331")),"331",IF(AND(OR(L3610="131",M3610="131"),H3610='131-CT'!$E$7),"131",""))</f>
        <v/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>
        <v>4</v>
      </c>
    </row>
    <row r="3611" spans="1:27" ht="15.75" hidden="1" customHeight="1">
      <c r="A3611" s="304" t="str">
        <f>IF(B3611&lt;&gt;"",IF(AND(B3611&gt;=_TM1,B3611&lt;=_TM2,OR(TH!L3611="1111",TH!M3611="1111")),TH!D3611,""),"")</f>
        <v/>
      </c>
      <c r="B3611" s="11">
        <f t="shared" si="301"/>
        <v>12</v>
      </c>
      <c r="C3611" s="111">
        <f t="shared" si="302"/>
        <v>42719</v>
      </c>
      <c r="D3611" s="111" t="s">
        <v>1706</v>
      </c>
      <c r="E3611" s="111">
        <v>42719</v>
      </c>
      <c r="F3611" s="112" t="s">
        <v>1758</v>
      </c>
      <c r="G3611" s="310" t="s">
        <v>1927</v>
      </c>
      <c r="H3611" s="113" t="s">
        <v>1319</v>
      </c>
      <c r="I3611" s="129">
        <v>1700</v>
      </c>
      <c r="J3611" s="129">
        <v>8500</v>
      </c>
      <c r="K3611" s="201">
        <f>ROUND(I3611*J3611,0)</f>
        <v>14450000</v>
      </c>
      <c r="L3611" s="114" t="s">
        <v>238</v>
      </c>
      <c r="M3611" s="114" t="s">
        <v>162</v>
      </c>
      <c r="N3611" s="24" t="str">
        <f>IF(AND('331-CT'!$E$7=TH!H3611,OR(L3611="331",M3611="331")),"331",IF(AND(OR(L3611="131",M3611="131"),H3611='131-CT'!$E$7),"131",""))</f>
        <v>131</v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  <c r="AA3611" s="198" t="str">
        <f>IF(VLOOKUP(H3611,DS_131,1,0)=H3611,"","x")</f>
        <v/>
      </c>
    </row>
    <row r="3612" spans="1:27" ht="15.75" hidden="1" customHeight="1">
      <c r="A3612" s="304" t="str">
        <f>IF(B3612&lt;&gt;"",IF(AND(B3612&gt;=_TM1,B3612&lt;=_TM2,OR(TH!L3612="1111",TH!M3612="1111")),TH!D3612,""),"")</f>
        <v/>
      </c>
      <c r="B3612" s="11">
        <f t="shared" si="301"/>
        <v>12</v>
      </c>
      <c r="C3612" s="111">
        <f t="shared" si="302"/>
        <v>42719</v>
      </c>
      <c r="D3612" s="111" t="s">
        <v>1706</v>
      </c>
      <c r="E3612" s="111">
        <v>42719</v>
      </c>
      <c r="F3612" s="140" t="s">
        <v>1566</v>
      </c>
      <c r="G3612" s="310" t="s">
        <v>1927</v>
      </c>
      <c r="H3612" s="113" t="s">
        <v>1319</v>
      </c>
      <c r="I3612" s="129"/>
      <c r="J3612" s="129"/>
      <c r="K3612" s="201">
        <v>1445000</v>
      </c>
      <c r="L3612" s="114" t="s">
        <v>238</v>
      </c>
      <c r="M3612" s="114" t="s">
        <v>278</v>
      </c>
      <c r="N3612" s="24" t="str">
        <f>IF(AND('331-CT'!$E$7=TH!H3612,OR(L3612="331",M3612="331")),"331",IF(AND(OR(L3612="131",M3612="131"),H3612='131-CT'!$E$7),"131",""))</f>
        <v>131</v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/>
      <c r="AA3612" s="198" t="str">
        <f>IF(VLOOKUP(H3612,DS_131,1,0)=H3612,"","x")</f>
        <v/>
      </c>
    </row>
    <row r="3613" spans="1:27" ht="15.75" hidden="1" customHeight="1">
      <c r="A3613" s="304" t="str">
        <f>IF(B3613&lt;&gt;"",IF(AND(B3613&gt;=_TM1,B3613&lt;=_TM2,OR(TH!L3613="1111",TH!M3613="1111")),TH!D3613,""),"")</f>
        <v/>
      </c>
      <c r="B3613" s="11">
        <f t="shared" si="301"/>
        <v>12</v>
      </c>
      <c r="C3613" s="111">
        <f t="shared" si="302"/>
        <v>42720</v>
      </c>
      <c r="D3613" s="111" t="s">
        <v>704</v>
      </c>
      <c r="E3613" s="265">
        <v>42720</v>
      </c>
      <c r="F3613" s="110" t="s">
        <v>708</v>
      </c>
      <c r="G3613" s="310" t="s">
        <v>705</v>
      </c>
      <c r="H3613" s="113" t="s">
        <v>1751</v>
      </c>
      <c r="I3613" s="129"/>
      <c r="J3613" s="129"/>
      <c r="K3613" s="201">
        <v>14907200</v>
      </c>
      <c r="L3613" s="14" t="s">
        <v>24</v>
      </c>
      <c r="M3613" s="14" t="s">
        <v>238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/>
    </row>
    <row r="3614" spans="1:27" ht="15.75" hidden="1" customHeight="1">
      <c r="A3614" s="304" t="str">
        <f>IF(B3614&lt;&gt;"",IF(AND(B3614&gt;=_TM1,B3614&lt;=_TM2,OR(TH!L3614="1111",TH!M3614="1111")),TH!D3614,""),"")</f>
        <v/>
      </c>
      <c r="B3614" s="11">
        <f t="shared" si="301"/>
        <v>12</v>
      </c>
      <c r="C3614" s="111">
        <f t="shared" si="302"/>
        <v>42720</v>
      </c>
      <c r="D3614" s="12" t="s">
        <v>1685</v>
      </c>
      <c r="E3614" s="265">
        <v>42720</v>
      </c>
      <c r="F3614" s="110" t="s">
        <v>2035</v>
      </c>
      <c r="G3614" s="313" t="s">
        <v>2034</v>
      </c>
      <c r="H3614" s="113" t="s">
        <v>306</v>
      </c>
      <c r="I3614" s="129">
        <v>36</v>
      </c>
      <c r="J3614" s="129">
        <v>22581</v>
      </c>
      <c r="K3614" s="201">
        <f t="shared" ref="K3614:K3623" si="305">ROUND(I3614*J3614,0)</f>
        <v>812916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hidden="1" customHeight="1">
      <c r="A3615" s="304" t="str">
        <f>IF(B3615&lt;&gt;"",IF(AND(B3615&gt;=_TM1,B3615&lt;=_TM2,OR(TH!L3615="1111",TH!M3615="1111")),TH!D3615,""),"")</f>
        <v/>
      </c>
      <c r="B3615" s="11">
        <f t="shared" ref="B3615:B3681" si="306">IF(C3615&lt;&gt;"",MONTH(C3615),"")</f>
        <v>12</v>
      </c>
      <c r="C3615" s="111">
        <f t="shared" ref="C3615:C3681" si="307">E3615</f>
        <v>42720</v>
      </c>
      <c r="D3615" s="12" t="s">
        <v>1685</v>
      </c>
      <c r="E3615" s="265">
        <v>42720</v>
      </c>
      <c r="F3615" s="110" t="s">
        <v>2035</v>
      </c>
      <c r="G3615" s="313" t="s">
        <v>2034</v>
      </c>
      <c r="H3615" s="113" t="s">
        <v>306</v>
      </c>
      <c r="I3615" s="129">
        <v>36</v>
      </c>
      <c r="J3615" s="129">
        <v>15450</v>
      </c>
      <c r="K3615" s="201">
        <f t="shared" si="305"/>
        <v>556200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hidden="1" customHeight="1">
      <c r="A3616" s="304" t="str">
        <f>IF(B3616&lt;&gt;"",IF(AND(B3616&gt;=_TM1,B3616&lt;=_TM2,OR(TH!L3616="1111",TH!M3616="1111")),TH!D3616,""),"")</f>
        <v/>
      </c>
      <c r="B3616" s="11">
        <f t="shared" si="306"/>
        <v>12</v>
      </c>
      <c r="C3616" s="111">
        <f t="shared" si="307"/>
        <v>42720</v>
      </c>
      <c r="D3616" s="12" t="s">
        <v>1685</v>
      </c>
      <c r="E3616" s="265">
        <v>42720</v>
      </c>
      <c r="F3616" s="110" t="s">
        <v>1803</v>
      </c>
      <c r="G3616" s="313" t="s">
        <v>2034</v>
      </c>
      <c r="H3616" s="113" t="s">
        <v>306</v>
      </c>
      <c r="I3616" s="129">
        <v>30</v>
      </c>
      <c r="J3616" s="129">
        <v>25291</v>
      </c>
      <c r="K3616" s="201">
        <f t="shared" si="305"/>
        <v>758730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hidden="1" customHeight="1">
      <c r="A3617" s="304" t="str">
        <f>IF(B3617&lt;&gt;"",IF(AND(B3617&gt;=_TM1,B3617&lt;=_TM2,OR(TH!L3617="1111",TH!M3617="1111")),TH!D3617,""),"")</f>
        <v/>
      </c>
      <c r="B3617" s="11">
        <f t="shared" si="306"/>
        <v>12</v>
      </c>
      <c r="C3617" s="111">
        <f t="shared" si="307"/>
        <v>42720</v>
      </c>
      <c r="D3617" s="12" t="s">
        <v>1685</v>
      </c>
      <c r="E3617" s="265">
        <v>42720</v>
      </c>
      <c r="F3617" s="110" t="s">
        <v>1803</v>
      </c>
      <c r="G3617" s="313" t="s">
        <v>2034</v>
      </c>
      <c r="H3617" s="113" t="s">
        <v>306</v>
      </c>
      <c r="I3617" s="129">
        <v>30</v>
      </c>
      <c r="J3617" s="129">
        <v>17304</v>
      </c>
      <c r="K3617" s="201">
        <f t="shared" si="305"/>
        <v>519120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hidden="1" customHeight="1">
      <c r="A3618" s="304" t="str">
        <f>IF(B3618&lt;&gt;"",IF(AND(B3618&gt;=_TM1,B3618&lt;=_TM2,OR(TH!L3618="1111",TH!M3618="1111")),TH!D3618,""),"")</f>
        <v/>
      </c>
      <c r="B3618" s="11">
        <f t="shared" si="306"/>
        <v>12</v>
      </c>
      <c r="C3618" s="111">
        <f t="shared" si="307"/>
        <v>42720</v>
      </c>
      <c r="D3618" s="12" t="s">
        <v>1685</v>
      </c>
      <c r="E3618" s="265">
        <v>42720</v>
      </c>
      <c r="F3618" s="110" t="s">
        <v>2036</v>
      </c>
      <c r="G3618" s="313" t="s">
        <v>2034</v>
      </c>
      <c r="H3618" s="113" t="s">
        <v>306</v>
      </c>
      <c r="I3618" s="129">
        <v>27</v>
      </c>
      <c r="J3618" s="129">
        <v>26240</v>
      </c>
      <c r="K3618" s="201">
        <f t="shared" si="305"/>
        <v>708480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hidden="1" customHeight="1">
      <c r="A3619" s="304" t="str">
        <f>IF(B3619&lt;&gt;"",IF(AND(B3619&gt;=_TM1,B3619&lt;=_TM2,OR(TH!L3619="1111",TH!M3619="1111")),TH!D3619,""),"")</f>
        <v/>
      </c>
      <c r="B3619" s="11">
        <f t="shared" si="306"/>
        <v>12</v>
      </c>
      <c r="C3619" s="111">
        <f t="shared" si="307"/>
        <v>42720</v>
      </c>
      <c r="D3619" s="12" t="s">
        <v>1685</v>
      </c>
      <c r="E3619" s="265">
        <v>42720</v>
      </c>
      <c r="F3619" s="110" t="s">
        <v>2036</v>
      </c>
      <c r="G3619" s="313" t="s">
        <v>2034</v>
      </c>
      <c r="H3619" s="113" t="s">
        <v>306</v>
      </c>
      <c r="I3619" s="129">
        <v>27</v>
      </c>
      <c r="J3619" s="129">
        <v>17954</v>
      </c>
      <c r="K3619" s="201">
        <f t="shared" si="305"/>
        <v>484758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hidden="1" customHeight="1">
      <c r="A3620" s="304" t="str">
        <f>IF(B3620&lt;&gt;"",IF(AND(B3620&gt;=_TM1,B3620&lt;=_TM2,OR(TH!L3620="1111",TH!M3620="1111")),TH!D3620,""),"")</f>
        <v/>
      </c>
      <c r="B3620" s="11">
        <f t="shared" si="306"/>
        <v>12</v>
      </c>
      <c r="C3620" s="111">
        <f t="shared" si="307"/>
        <v>42720</v>
      </c>
      <c r="D3620" s="12" t="s">
        <v>1685</v>
      </c>
      <c r="E3620" s="265">
        <v>42720</v>
      </c>
      <c r="F3620" s="110" t="s">
        <v>2037</v>
      </c>
      <c r="G3620" s="313" t="s">
        <v>2034</v>
      </c>
      <c r="H3620" s="113" t="s">
        <v>306</v>
      </c>
      <c r="I3620" s="129">
        <v>35</v>
      </c>
      <c r="J3620" s="129">
        <v>34063</v>
      </c>
      <c r="K3620" s="201">
        <f t="shared" si="305"/>
        <v>1192205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hidden="1" customHeight="1">
      <c r="A3621" s="304" t="str">
        <f>IF(B3621&lt;&gt;"",IF(AND(B3621&gt;=_TM1,B3621&lt;=_TM2,OR(TH!L3621="1111",TH!M3621="1111")),TH!D3621,""),"")</f>
        <v/>
      </c>
      <c r="B3621" s="11">
        <f t="shared" si="306"/>
        <v>12</v>
      </c>
      <c r="C3621" s="111">
        <f t="shared" si="307"/>
        <v>42720</v>
      </c>
      <c r="D3621" s="12" t="s">
        <v>1685</v>
      </c>
      <c r="E3621" s="265">
        <v>42720</v>
      </c>
      <c r="F3621" s="110" t="s">
        <v>2037</v>
      </c>
      <c r="G3621" s="313" t="s">
        <v>2034</v>
      </c>
      <c r="H3621" s="113" t="s">
        <v>306</v>
      </c>
      <c r="I3621" s="129">
        <v>35</v>
      </c>
      <c r="J3621" s="129">
        <v>23306</v>
      </c>
      <c r="K3621" s="201">
        <f t="shared" si="305"/>
        <v>815710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hidden="1" customHeight="1">
      <c r="A3622" s="304" t="str">
        <f>IF(B3622&lt;&gt;"",IF(AND(B3622&gt;=_TM1,B3622&lt;=_TM2,OR(TH!L3622="1111",TH!M3622="1111")),TH!D3622,""),"")</f>
        <v/>
      </c>
      <c r="B3622" s="11">
        <f t="shared" si="306"/>
        <v>12</v>
      </c>
      <c r="C3622" s="111">
        <f t="shared" si="307"/>
        <v>42720</v>
      </c>
      <c r="D3622" s="12" t="s">
        <v>1685</v>
      </c>
      <c r="E3622" s="265">
        <v>42720</v>
      </c>
      <c r="F3622" s="110" t="s">
        <v>1798</v>
      </c>
      <c r="G3622" s="313" t="s">
        <v>2034</v>
      </c>
      <c r="H3622" s="113" t="s">
        <v>306</v>
      </c>
      <c r="I3622" s="129">
        <v>35</v>
      </c>
      <c r="J3622" s="129">
        <v>30652</v>
      </c>
      <c r="K3622" s="201">
        <f t="shared" si="305"/>
        <v>1072820</v>
      </c>
      <c r="L3622" s="202" t="s">
        <v>726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 t="str">
        <f>IF(VLOOKUP(F3622,NXT!$B$12:$B$973,1,0)=F3622,"","x")</f>
        <v/>
      </c>
    </row>
    <row r="3623" spans="1:27" ht="15.75" hidden="1" customHeight="1">
      <c r="A3623" s="304" t="str">
        <f>IF(B3623&lt;&gt;"",IF(AND(B3623&gt;=_TM1,B3623&lt;=_TM2,OR(TH!L3623="1111",TH!M3623="1111")),TH!D3623,""),"")</f>
        <v/>
      </c>
      <c r="B3623" s="11">
        <f t="shared" si="306"/>
        <v>12</v>
      </c>
      <c r="C3623" s="111">
        <f t="shared" si="307"/>
        <v>42720</v>
      </c>
      <c r="D3623" s="12" t="s">
        <v>1685</v>
      </c>
      <c r="E3623" s="265">
        <v>42720</v>
      </c>
      <c r="F3623" s="110" t="s">
        <v>1798</v>
      </c>
      <c r="G3623" s="313" t="s">
        <v>2034</v>
      </c>
      <c r="H3623" s="113" t="s">
        <v>306</v>
      </c>
      <c r="I3623" s="129">
        <v>35</v>
      </c>
      <c r="J3623" s="129">
        <v>20972</v>
      </c>
      <c r="K3623" s="201">
        <f t="shared" si="305"/>
        <v>734020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hidden="1" customHeight="1">
      <c r="A3624" s="304" t="str">
        <f>IF(B3624&lt;&gt;"",IF(AND(B3624&gt;=_TM1,B3624&lt;=_TM2,OR(TH!L3624="1111",TH!M3624="1111")),TH!D3624,""),"")</f>
        <v/>
      </c>
      <c r="B3624" s="11">
        <f t="shared" si="306"/>
        <v>12</v>
      </c>
      <c r="C3624" s="111">
        <f t="shared" si="307"/>
        <v>42720</v>
      </c>
      <c r="D3624" s="12" t="s">
        <v>1685</v>
      </c>
      <c r="E3624" s="265">
        <v>42720</v>
      </c>
      <c r="F3624" s="110" t="s">
        <v>314</v>
      </c>
      <c r="G3624" s="313" t="s">
        <v>2034</v>
      </c>
      <c r="H3624" s="113" t="s">
        <v>306</v>
      </c>
      <c r="I3624" s="129"/>
      <c r="J3624" s="129"/>
      <c r="K3624" s="201">
        <v>765493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hidden="1" customHeight="1">
      <c r="A3625" s="304" t="str">
        <f>IF(B3625&lt;&gt;"",IF(AND(B3625&gt;=_TM1,B3625&lt;=_TM2,OR(TH!L3625="1111",TH!M3625="1111")),TH!D3625,""),"")</f>
        <v/>
      </c>
      <c r="B3625" s="11">
        <f t="shared" si="306"/>
        <v>12</v>
      </c>
      <c r="C3625" s="111">
        <f t="shared" si="307"/>
        <v>42720</v>
      </c>
      <c r="D3625" s="12" t="s">
        <v>1686</v>
      </c>
      <c r="E3625" s="265">
        <v>42720</v>
      </c>
      <c r="F3625" s="110" t="s">
        <v>1823</v>
      </c>
      <c r="G3625" s="313" t="s">
        <v>2038</v>
      </c>
      <c r="H3625" s="113" t="s">
        <v>306</v>
      </c>
      <c r="I3625" s="129">
        <v>35</v>
      </c>
      <c r="J3625" s="129">
        <v>30659</v>
      </c>
      <c r="K3625" s="201">
        <f>ROUND(I3625*J3625,0)</f>
        <v>1073065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hidden="1" customHeight="1">
      <c r="A3626" s="304" t="str">
        <f>IF(B3626&lt;&gt;"",IF(AND(B3626&gt;=_TM1,B3626&lt;=_TM2,OR(TH!L3626="1111",TH!M3626="1111")),TH!D3626,""),"")</f>
        <v/>
      </c>
      <c r="B3626" s="11">
        <f t="shared" si="306"/>
        <v>12</v>
      </c>
      <c r="C3626" s="111">
        <f t="shared" si="307"/>
        <v>42720</v>
      </c>
      <c r="D3626" s="12" t="s">
        <v>1686</v>
      </c>
      <c r="E3626" s="265">
        <v>42720</v>
      </c>
      <c r="F3626" s="110" t="s">
        <v>314</v>
      </c>
      <c r="G3626" s="313" t="s">
        <v>2038</v>
      </c>
      <c r="H3626" s="113" t="s">
        <v>306</v>
      </c>
      <c r="I3626" s="129"/>
      <c r="J3626" s="129"/>
      <c r="K3626" s="201">
        <v>107307</v>
      </c>
      <c r="L3626" s="14" t="s">
        <v>9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/>
    </row>
    <row r="3627" spans="1:27" ht="15.75" hidden="1" customHeight="1">
      <c r="A3627" s="304" t="str">
        <f>IF(B3627&lt;&gt;"",IF(AND(B3627&gt;=_TM1,B3627&lt;=_TM2,OR(TH!L3627="1111",TH!M3627="1111")),TH!D3627,""),"")</f>
        <v/>
      </c>
      <c r="B3627" s="11">
        <f t="shared" si="306"/>
        <v>12</v>
      </c>
      <c r="C3627" s="111">
        <f t="shared" si="307"/>
        <v>42721</v>
      </c>
      <c r="D3627" s="12" t="s">
        <v>1687</v>
      </c>
      <c r="E3627" s="265">
        <v>42721</v>
      </c>
      <c r="F3627" s="110" t="s">
        <v>1802</v>
      </c>
      <c r="G3627" s="313" t="s">
        <v>2039</v>
      </c>
      <c r="H3627" s="113" t="s">
        <v>306</v>
      </c>
      <c r="I3627" s="129">
        <v>60</v>
      </c>
      <c r="J3627" s="129">
        <v>33285</v>
      </c>
      <c r="K3627" s="201">
        <f t="shared" ref="K3627:K3631" si="308">ROUND(I3627*J3627,0)</f>
        <v>1997100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hidden="1" customHeight="1">
      <c r="A3628" s="304" t="str">
        <f>IF(B3628&lt;&gt;"",IF(AND(B3628&gt;=_TM1,B3628&lt;=_TM2,OR(TH!L3628="1111",TH!M3628="1111")),TH!D3628,""),"")</f>
        <v/>
      </c>
      <c r="B3628" s="11">
        <f t="shared" si="306"/>
        <v>12</v>
      </c>
      <c r="C3628" s="111">
        <f t="shared" si="307"/>
        <v>42721</v>
      </c>
      <c r="D3628" s="12" t="s">
        <v>1687</v>
      </c>
      <c r="E3628" s="265">
        <v>42721</v>
      </c>
      <c r="F3628" s="110" t="s">
        <v>1802</v>
      </c>
      <c r="G3628" s="313" t="s">
        <v>2039</v>
      </c>
      <c r="H3628" s="113" t="s">
        <v>306</v>
      </c>
      <c r="I3628" s="129">
        <v>60</v>
      </c>
      <c r="J3628" s="129">
        <v>22774</v>
      </c>
      <c r="K3628" s="201">
        <f t="shared" si="308"/>
        <v>1366440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hidden="1" customHeight="1">
      <c r="A3629" s="304" t="str">
        <f>IF(B3629&lt;&gt;"",IF(AND(B3629&gt;=_TM1,B3629&lt;=_TM2,OR(TH!L3629="1111",TH!M3629="1111")),TH!D3629,""),"")</f>
        <v/>
      </c>
      <c r="B3629" s="11">
        <f t="shared" si="306"/>
        <v>12</v>
      </c>
      <c r="C3629" s="111">
        <f t="shared" si="307"/>
        <v>42721</v>
      </c>
      <c r="D3629" s="12" t="s">
        <v>1687</v>
      </c>
      <c r="E3629" s="265">
        <v>42721</v>
      </c>
      <c r="F3629" s="110" t="s">
        <v>2040</v>
      </c>
      <c r="G3629" s="313" t="s">
        <v>2039</v>
      </c>
      <c r="H3629" s="113" t="s">
        <v>306</v>
      </c>
      <c r="I3629" s="129">
        <v>25</v>
      </c>
      <c r="J3629" s="129">
        <v>31105</v>
      </c>
      <c r="K3629" s="201">
        <f t="shared" si="308"/>
        <v>777625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hidden="1" customHeight="1">
      <c r="A3630" s="304" t="str">
        <f>IF(B3630&lt;&gt;"",IF(AND(B3630&gt;=_TM1,B3630&lt;=_TM2,OR(TH!L3630="1111",TH!M3630="1111")),TH!D3630,""),"")</f>
        <v/>
      </c>
      <c r="B3630" s="11">
        <f t="shared" si="306"/>
        <v>12</v>
      </c>
      <c r="C3630" s="111">
        <f t="shared" si="307"/>
        <v>42721</v>
      </c>
      <c r="D3630" s="12" t="s">
        <v>1687</v>
      </c>
      <c r="E3630" s="265">
        <v>42721</v>
      </c>
      <c r="F3630" s="110" t="s">
        <v>2040</v>
      </c>
      <c r="G3630" s="313" t="s">
        <v>2039</v>
      </c>
      <c r="H3630" s="113" t="s">
        <v>306</v>
      </c>
      <c r="I3630" s="129">
        <v>25</v>
      </c>
      <c r="J3630" s="129">
        <v>21282</v>
      </c>
      <c r="K3630" s="201">
        <f t="shared" si="308"/>
        <v>532050</v>
      </c>
      <c r="L3630" s="202" t="s">
        <v>726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 t="str">
        <f>IF(VLOOKUP(F3630,NXT!$B$12:$B$973,1,0)=F3630,"","x")</f>
        <v/>
      </c>
    </row>
    <row r="3631" spans="1:27" ht="15.75" hidden="1" customHeight="1">
      <c r="A3631" s="304" t="str">
        <f>IF(B3631&lt;&gt;"",IF(AND(B3631&gt;=_TM1,B3631&lt;=_TM2,OR(TH!L3631="1111",TH!M3631="1111")),TH!D3631,""),"")</f>
        <v/>
      </c>
      <c r="B3631" s="11">
        <f t="shared" si="306"/>
        <v>12</v>
      </c>
      <c r="C3631" s="111">
        <f t="shared" si="307"/>
        <v>42721</v>
      </c>
      <c r="D3631" s="12" t="s">
        <v>1687</v>
      </c>
      <c r="E3631" s="265">
        <v>42721</v>
      </c>
      <c r="F3631" s="110" t="s">
        <v>2041</v>
      </c>
      <c r="G3631" s="313" t="s">
        <v>2039</v>
      </c>
      <c r="H3631" s="113" t="s">
        <v>306</v>
      </c>
      <c r="I3631" s="129">
        <v>20</v>
      </c>
      <c r="J3631" s="129">
        <v>36842</v>
      </c>
      <c r="K3631" s="201">
        <f t="shared" si="308"/>
        <v>736840</v>
      </c>
      <c r="L3631" s="202" t="s">
        <v>726</v>
      </c>
      <c r="M3631" s="202" t="s">
        <v>8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>
        <v>4</v>
      </c>
      <c r="AA3631" s="198" t="str">
        <f>IF(VLOOKUP(F3631,NXT!$B$12:$B$973,1,0)=F3631,"","x")</f>
        <v/>
      </c>
    </row>
    <row r="3632" spans="1:27" ht="15.75" hidden="1" customHeight="1">
      <c r="A3632" s="304" t="str">
        <f>IF(B3632&lt;&gt;"",IF(AND(B3632&gt;=_TM1,B3632&lt;=_TM2,OR(TH!L3632="1111",TH!M3632="1111")),TH!D3632,""),"")</f>
        <v/>
      </c>
      <c r="B3632" s="11">
        <f t="shared" si="306"/>
        <v>12</v>
      </c>
      <c r="C3632" s="111">
        <f t="shared" si="307"/>
        <v>42721</v>
      </c>
      <c r="D3632" s="12" t="s">
        <v>1687</v>
      </c>
      <c r="E3632" s="265">
        <v>42721</v>
      </c>
      <c r="F3632" s="110" t="s">
        <v>314</v>
      </c>
      <c r="G3632" s="313" t="s">
        <v>2039</v>
      </c>
      <c r="H3632" s="113" t="s">
        <v>306</v>
      </c>
      <c r="I3632" s="129"/>
      <c r="J3632" s="129"/>
      <c r="K3632" s="201">
        <v>541006</v>
      </c>
      <c r="L3632" s="14" t="s">
        <v>9</v>
      </c>
      <c r="M3632" s="202" t="s">
        <v>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>
        <v>4</v>
      </c>
      <c r="AA3632" s="198"/>
    </row>
    <row r="3633" spans="1:27" ht="15.75" hidden="1" customHeight="1">
      <c r="A3633" s="304" t="str">
        <f>IF(B3633&lt;&gt;"",IF(AND(B3633&gt;=_TM1,B3633&lt;=_TM2,OR(TH!L3633="1111",TH!M3633="1111")),TH!D3633,""),"")</f>
        <v/>
      </c>
      <c r="B3633" s="11">
        <f t="shared" si="306"/>
        <v>12</v>
      </c>
      <c r="C3633" s="111">
        <f t="shared" si="307"/>
        <v>42721</v>
      </c>
      <c r="D3633" s="111" t="s">
        <v>1707</v>
      </c>
      <c r="E3633" s="111">
        <v>42721</v>
      </c>
      <c r="F3633" s="110" t="s">
        <v>1918</v>
      </c>
      <c r="G3633" s="310" t="s">
        <v>1928</v>
      </c>
      <c r="H3633" s="113" t="s">
        <v>1929</v>
      </c>
      <c r="I3633" s="129">
        <v>2622</v>
      </c>
      <c r="J3633" s="129">
        <v>500</v>
      </c>
      <c r="K3633" s="201">
        <f>ROUND(I3633*J3633,0)</f>
        <v>1311000</v>
      </c>
      <c r="L3633" s="114" t="s">
        <v>238</v>
      </c>
      <c r="M3633" s="114" t="s">
        <v>162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/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 t="str">
        <f>IF(VLOOKUP(H3633,DS_131,1,0)=H3633,"","x")</f>
        <v/>
      </c>
    </row>
    <row r="3634" spans="1:27" ht="15.75" hidden="1" customHeight="1">
      <c r="A3634" s="304" t="str">
        <f>IF(B3634&lt;&gt;"",IF(AND(B3634&gt;=_TM1,B3634&lt;=_TM2,OR(TH!L3634="1111",TH!M3634="1111")),TH!D3634,""),"")</f>
        <v/>
      </c>
      <c r="B3634" s="11">
        <f t="shared" si="306"/>
        <v>12</v>
      </c>
      <c r="C3634" s="111">
        <f t="shared" si="307"/>
        <v>42721</v>
      </c>
      <c r="D3634" s="111" t="s">
        <v>1707</v>
      </c>
      <c r="E3634" s="111">
        <v>42721</v>
      </c>
      <c r="F3634" s="140" t="s">
        <v>1566</v>
      </c>
      <c r="G3634" s="310" t="s">
        <v>1928</v>
      </c>
      <c r="H3634" s="113" t="s">
        <v>1929</v>
      </c>
      <c r="I3634" s="129"/>
      <c r="J3634" s="129"/>
      <c r="K3634" s="201">
        <v>131100</v>
      </c>
      <c r="L3634" s="114" t="s">
        <v>238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/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 t="str">
        <f>IF(VLOOKUP(H3634,DS_131,1,0)=H3634,"","x")</f>
        <v/>
      </c>
    </row>
    <row r="3635" spans="1:27" ht="15.75" hidden="1" customHeight="1">
      <c r="A3635" s="304" t="str">
        <f>IF(B3635&lt;&gt;"",IF(AND(B3635&gt;=_TM1,B3635&lt;=_TM2,OR(TH!L3635="1111",TH!M3635="1111")),TH!D3635,""),"")</f>
        <v/>
      </c>
      <c r="B3635" s="11">
        <f t="shared" si="306"/>
        <v>12</v>
      </c>
      <c r="C3635" s="111">
        <f t="shared" si="307"/>
        <v>42721</v>
      </c>
      <c r="D3635" s="111" t="s">
        <v>2154</v>
      </c>
      <c r="E3635" s="111">
        <v>42721</v>
      </c>
      <c r="F3635" s="112" t="s">
        <v>490</v>
      </c>
      <c r="G3635" s="310" t="s">
        <v>1930</v>
      </c>
      <c r="H3635" s="113" t="s">
        <v>1934</v>
      </c>
      <c r="I3635" s="129"/>
      <c r="J3635" s="129"/>
      <c r="K3635" s="201">
        <v>9600000</v>
      </c>
      <c r="L3635" s="114" t="s">
        <v>45</v>
      </c>
      <c r="M3635" s="114" t="s">
        <v>492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>x</v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  <c r="AA3635" s="198"/>
    </row>
    <row r="3636" spans="1:27" ht="15.75" hidden="1" customHeight="1">
      <c r="A3636" s="304" t="str">
        <f>IF(B3636&lt;&gt;"",IF(AND(B3636&gt;=_TM1,B3636&lt;=_TM2,OR(TH!L3636="1111",TH!M3636="1111")),TH!D3636,""),"")</f>
        <v/>
      </c>
      <c r="B3636" s="11">
        <f t="shared" si="306"/>
        <v>12</v>
      </c>
      <c r="C3636" s="111">
        <f t="shared" si="307"/>
        <v>42721</v>
      </c>
      <c r="D3636" s="111" t="s">
        <v>2154</v>
      </c>
      <c r="E3636" s="111">
        <v>42721</v>
      </c>
      <c r="F3636" s="112" t="s">
        <v>491</v>
      </c>
      <c r="G3636" s="310" t="s">
        <v>1930</v>
      </c>
      <c r="H3636" s="113" t="s">
        <v>1934</v>
      </c>
      <c r="I3636" s="129"/>
      <c r="J3636" s="129"/>
      <c r="K3636" s="201">
        <v>960000</v>
      </c>
      <c r="L3636" s="114" t="s">
        <v>45</v>
      </c>
      <c r="M3636" s="114" t="s">
        <v>278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>x</v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  <c r="AA3636" s="198"/>
    </row>
    <row r="3637" spans="1:27" ht="15.75" hidden="1" customHeight="1">
      <c r="A3637" s="304" t="str">
        <f>IF(B3637&lt;&gt;"",IF(AND(B3637&gt;=_TM1,B3637&lt;=_TM2,OR(TH!L3637="1111",TH!M3637="1111")),TH!D3637,""),"")</f>
        <v/>
      </c>
      <c r="B3637" s="11">
        <f t="shared" si="306"/>
        <v>12</v>
      </c>
      <c r="C3637" s="111">
        <f t="shared" si="307"/>
        <v>42723</v>
      </c>
      <c r="D3637" s="111" t="s">
        <v>704</v>
      </c>
      <c r="E3637" s="265">
        <v>42723</v>
      </c>
      <c r="F3637" s="110" t="s">
        <v>708</v>
      </c>
      <c r="G3637" s="310" t="s">
        <v>705</v>
      </c>
      <c r="H3637" s="113" t="s">
        <v>1303</v>
      </c>
      <c r="I3637" s="129"/>
      <c r="J3637" s="129"/>
      <c r="K3637" s="201">
        <v>35975561</v>
      </c>
      <c r="L3637" s="14" t="s">
        <v>24</v>
      </c>
      <c r="M3637" s="14" t="s">
        <v>238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/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hidden="1" customHeight="1">
      <c r="A3638" s="304" t="str">
        <f>IF(B3638&lt;&gt;"",IF(AND(B3638&gt;=_TM1,B3638&lt;=_TM2,OR(TH!L3638="1111",TH!M3638="1111")),TH!D3638,""),"")</f>
        <v/>
      </c>
      <c r="B3638" s="11">
        <f t="shared" si="306"/>
        <v>12</v>
      </c>
      <c r="C3638" s="111">
        <f t="shared" si="307"/>
        <v>42723</v>
      </c>
      <c r="D3638" s="111" t="s">
        <v>255</v>
      </c>
      <c r="E3638" s="265">
        <v>42723</v>
      </c>
      <c r="F3638" s="110" t="s">
        <v>2066</v>
      </c>
      <c r="G3638" s="310" t="s">
        <v>705</v>
      </c>
      <c r="H3638" s="113" t="s">
        <v>1303</v>
      </c>
      <c r="I3638" s="129"/>
      <c r="J3638" s="129"/>
      <c r="K3638" s="201">
        <v>1</v>
      </c>
      <c r="L3638" s="14" t="s">
        <v>238</v>
      </c>
      <c r="M3638" s="14" t="s">
        <v>83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</row>
    <row r="3639" spans="1:27" ht="15.75" hidden="1" customHeight="1">
      <c r="A3639" s="304" t="str">
        <f>IF(B3639&lt;&gt;"",IF(AND(B3639&gt;=_TM1,B3639&lt;=_TM2,OR(TH!L3639="1111",TH!M3639="1111")),TH!D3639,""),"")</f>
        <v/>
      </c>
      <c r="B3639" s="11">
        <f t="shared" si="306"/>
        <v>12</v>
      </c>
      <c r="C3639" s="111">
        <f t="shared" si="307"/>
        <v>42723</v>
      </c>
      <c r="D3639" s="111" t="s">
        <v>2155</v>
      </c>
      <c r="E3639" s="265">
        <v>42723</v>
      </c>
      <c r="F3639" s="110" t="s">
        <v>1219</v>
      </c>
      <c r="G3639" s="310" t="s">
        <v>705</v>
      </c>
      <c r="H3639" s="113" t="s">
        <v>706</v>
      </c>
      <c r="I3639" s="129"/>
      <c r="J3639" s="129"/>
      <c r="K3639" s="201">
        <v>15000000</v>
      </c>
      <c r="L3639" s="114" t="s">
        <v>45</v>
      </c>
      <c r="M3639" s="14" t="s">
        <v>24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>x</v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</row>
    <row r="3640" spans="1:27" ht="15.75" hidden="1" customHeight="1">
      <c r="A3640" s="304" t="str">
        <f>IF(B3640&lt;&gt;"",IF(AND(B3640&gt;=_TM1,B3640&lt;=_TM2,OR(TH!L3640="1111",TH!M3640="1111")),TH!D3640,""),"")</f>
        <v/>
      </c>
      <c r="B3640" s="11">
        <f t="shared" si="306"/>
        <v>12</v>
      </c>
      <c r="C3640" s="111">
        <f t="shared" si="307"/>
        <v>42723</v>
      </c>
      <c r="D3640" s="111" t="s">
        <v>1708</v>
      </c>
      <c r="E3640" s="111">
        <v>42723</v>
      </c>
      <c r="F3640" s="140" t="s">
        <v>1919</v>
      </c>
      <c r="G3640" s="310" t="s">
        <v>1931</v>
      </c>
      <c r="H3640" s="113" t="s">
        <v>1677</v>
      </c>
      <c r="I3640" s="129">
        <v>500</v>
      </c>
      <c r="J3640" s="129">
        <v>12850</v>
      </c>
      <c r="K3640" s="201">
        <f>ROUND(I3640*J3640,0)</f>
        <v>6425000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hidden="1" customHeight="1">
      <c r="A3641" s="304" t="str">
        <f>IF(B3641&lt;&gt;"",IF(AND(B3641&gt;=_TM1,B3641&lt;=_TM2,OR(TH!L3641="1111",TH!M3641="1111")),TH!D3641,""),"")</f>
        <v/>
      </c>
      <c r="B3641" s="11">
        <f t="shared" si="306"/>
        <v>12</v>
      </c>
      <c r="C3641" s="111">
        <f t="shared" si="307"/>
        <v>42723</v>
      </c>
      <c r="D3641" s="111" t="s">
        <v>1708</v>
      </c>
      <c r="E3641" s="111">
        <v>42723</v>
      </c>
      <c r="F3641" s="140" t="s">
        <v>332</v>
      </c>
      <c r="G3641" s="310" t="s">
        <v>1931</v>
      </c>
      <c r="H3641" s="113" t="s">
        <v>1677</v>
      </c>
      <c r="I3641" s="129"/>
      <c r="J3641" s="129"/>
      <c r="K3641" s="201">
        <v>642500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hidden="1" customHeight="1">
      <c r="A3642" s="304" t="str">
        <f>IF(B3642&lt;&gt;"",IF(AND(B3642&gt;=_TM1,B3642&lt;=_TM2,OR(TH!L3642="1111",TH!M3642="1111")),TH!D3642,""),"")</f>
        <v/>
      </c>
      <c r="B3642" s="11">
        <f t="shared" si="306"/>
        <v>12</v>
      </c>
      <c r="C3642" s="111">
        <f t="shared" si="307"/>
        <v>42723</v>
      </c>
      <c r="D3642" s="111" t="s">
        <v>1709</v>
      </c>
      <c r="E3642" s="111">
        <v>42723</v>
      </c>
      <c r="F3642" s="140" t="s">
        <v>322</v>
      </c>
      <c r="G3642" s="310" t="s">
        <v>1932</v>
      </c>
      <c r="H3642" s="113" t="s">
        <v>1751</v>
      </c>
      <c r="I3642" s="129">
        <v>1379</v>
      </c>
      <c r="J3642" s="129">
        <v>11000</v>
      </c>
      <c r="K3642" s="201">
        <f>ROUND(I3642*J3642,0)</f>
        <v>15169000</v>
      </c>
      <c r="L3642" s="114" t="s">
        <v>238</v>
      </c>
      <c r="M3642" s="114" t="s">
        <v>162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/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 t="str">
        <f>IF(VLOOKUP(H3642,DS_131,1,0)=H3642,"","x")</f>
        <v/>
      </c>
    </row>
    <row r="3643" spans="1:27" ht="15.75" hidden="1" customHeight="1">
      <c r="A3643" s="304" t="str">
        <f>IF(B3643&lt;&gt;"",IF(AND(B3643&gt;=_TM1,B3643&lt;=_TM2,OR(TH!L3643="1111",TH!M3643="1111")),TH!D3643,""),"")</f>
        <v/>
      </c>
      <c r="B3643" s="11">
        <f t="shared" si="306"/>
        <v>12</v>
      </c>
      <c r="C3643" s="111">
        <f t="shared" si="307"/>
        <v>42723</v>
      </c>
      <c r="D3643" s="111" t="s">
        <v>1709</v>
      </c>
      <c r="E3643" s="111">
        <v>42723</v>
      </c>
      <c r="F3643" s="140" t="s">
        <v>1566</v>
      </c>
      <c r="G3643" s="310" t="s">
        <v>1932</v>
      </c>
      <c r="H3643" s="113" t="s">
        <v>1751</v>
      </c>
      <c r="I3643" s="129"/>
      <c r="J3643" s="129"/>
      <c r="K3643" s="201">
        <v>1516900</v>
      </c>
      <c r="L3643" s="114" t="s">
        <v>238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/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 t="str">
        <f>IF(VLOOKUP(H3643,DS_131,1,0)=H3643,"","x")</f>
        <v/>
      </c>
    </row>
    <row r="3644" spans="1:27" ht="15.75" hidden="1" customHeight="1">
      <c r="A3644" s="304" t="str">
        <f>IF(B3644&lt;&gt;"",IF(AND(B3644&gt;=_TM1,B3644&lt;=_TM2,OR(TH!L3644="1111",TH!M3644="1111")),TH!D3644,""),"")</f>
        <v/>
      </c>
      <c r="B3644" s="11">
        <f t="shared" si="306"/>
        <v>12</v>
      </c>
      <c r="C3644" s="111">
        <f t="shared" si="307"/>
        <v>42723</v>
      </c>
      <c r="D3644" s="111" t="s">
        <v>2156</v>
      </c>
      <c r="E3644" s="111">
        <v>42723</v>
      </c>
      <c r="F3644" s="112" t="s">
        <v>490</v>
      </c>
      <c r="G3644" s="310" t="s">
        <v>1933</v>
      </c>
      <c r="H3644" s="302" t="s">
        <v>495</v>
      </c>
      <c r="I3644" s="129"/>
      <c r="J3644" s="129"/>
      <c r="K3644" s="201">
        <v>2600000</v>
      </c>
      <c r="L3644" s="114" t="s">
        <v>45</v>
      </c>
      <c r="M3644" s="114" t="s">
        <v>492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  <c r="AA3644" s="198"/>
    </row>
    <row r="3645" spans="1:27" ht="15.75" hidden="1" customHeight="1">
      <c r="A3645" s="304" t="str">
        <f>IF(B3645&lt;&gt;"",IF(AND(B3645&gt;=_TM1,B3645&lt;=_TM2,OR(TH!L3645="1111",TH!M3645="1111")),TH!D3645,""),"")</f>
        <v/>
      </c>
      <c r="B3645" s="11">
        <f t="shared" si="306"/>
        <v>12</v>
      </c>
      <c r="C3645" s="111">
        <f t="shared" si="307"/>
        <v>42723</v>
      </c>
      <c r="D3645" s="111" t="s">
        <v>2156</v>
      </c>
      <c r="E3645" s="111">
        <v>42723</v>
      </c>
      <c r="F3645" s="112" t="s">
        <v>491</v>
      </c>
      <c r="G3645" s="310" t="s">
        <v>1933</v>
      </c>
      <c r="H3645" s="302" t="s">
        <v>495</v>
      </c>
      <c r="I3645" s="129"/>
      <c r="J3645" s="129"/>
      <c r="K3645" s="201">
        <v>260000</v>
      </c>
      <c r="L3645" s="114" t="s">
        <v>45</v>
      </c>
      <c r="M3645" s="114" t="s">
        <v>278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>x</v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  <c r="AA3645" s="198"/>
    </row>
    <row r="3646" spans="1:27" ht="15.75" hidden="1" customHeight="1">
      <c r="A3646" s="304" t="str">
        <f>IF(B3646&lt;&gt;"",IF(AND(B3646&gt;=_TM1,B3646&lt;=_TM2,OR(TH!L3646="1111",TH!M3646="1111")),TH!D3646,""),"")</f>
        <v/>
      </c>
      <c r="B3646" s="11">
        <f t="shared" si="306"/>
        <v>12</v>
      </c>
      <c r="C3646" s="111">
        <f t="shared" si="307"/>
        <v>42724</v>
      </c>
      <c r="D3646" s="111" t="s">
        <v>2168</v>
      </c>
      <c r="E3646" s="265">
        <v>42724</v>
      </c>
      <c r="F3646" s="110" t="s">
        <v>1219</v>
      </c>
      <c r="G3646" s="310" t="s">
        <v>705</v>
      </c>
      <c r="H3646" s="113" t="s">
        <v>706</v>
      </c>
      <c r="I3646" s="129"/>
      <c r="J3646" s="129"/>
      <c r="K3646" s="201">
        <v>30150000</v>
      </c>
      <c r="L3646" s="114" t="s">
        <v>45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>x</v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hidden="1" customHeight="1">
      <c r="A3647" s="304" t="str">
        <f>IF(B3647&lt;&gt;"",IF(AND(B3647&gt;=_TM1,B3647&lt;=_TM2,OR(TH!L3647="1111",TH!M3647="1111")),TH!D3647,""),"")</f>
        <v/>
      </c>
      <c r="B3647" s="11">
        <f t="shared" si="306"/>
        <v>12</v>
      </c>
      <c r="C3647" s="111">
        <f t="shared" si="307"/>
        <v>42724</v>
      </c>
      <c r="D3647" s="111" t="s">
        <v>711</v>
      </c>
      <c r="E3647" s="265">
        <v>42724</v>
      </c>
      <c r="F3647" s="110" t="s">
        <v>1725</v>
      </c>
      <c r="G3647" s="310" t="s">
        <v>705</v>
      </c>
      <c r="H3647" s="113"/>
      <c r="I3647" s="129"/>
      <c r="J3647" s="129"/>
      <c r="K3647" s="201">
        <v>3906533</v>
      </c>
      <c r="L3647" s="14" t="s">
        <v>961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hidden="1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2189</v>
      </c>
      <c r="G3648" s="310" t="s">
        <v>705</v>
      </c>
      <c r="H3648" s="113"/>
      <c r="I3648" s="129"/>
      <c r="J3648" s="129"/>
      <c r="K3648" s="201">
        <v>1305000</v>
      </c>
      <c r="L3648" s="14" t="s">
        <v>960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hidden="1" customHeight="1">
      <c r="A3649" s="304" t="str">
        <f>IF(B3649&lt;&gt;"",IF(AND(B3649&gt;=_TM1,B3649&lt;=_TM2,OR(TH!L3649="1111",TH!M3649="1111")),TH!D3649,""),"")</f>
        <v/>
      </c>
      <c r="B3649" s="11">
        <f t="shared" ref="B3649" si="311">IF(C3649&lt;&gt;"",MONTH(C3649),"")</f>
        <v>12</v>
      </c>
      <c r="C3649" s="111">
        <f t="shared" ref="C3649" si="312">E3649</f>
        <v>42724</v>
      </c>
      <c r="D3649" s="111" t="s">
        <v>711</v>
      </c>
      <c r="E3649" s="265">
        <v>42724</v>
      </c>
      <c r="F3649" s="110" t="s">
        <v>2190</v>
      </c>
      <c r="G3649" s="310" t="s">
        <v>705</v>
      </c>
      <c r="H3649" s="113"/>
      <c r="I3649" s="129"/>
      <c r="J3649" s="129"/>
      <c r="K3649" s="201">
        <v>580000</v>
      </c>
      <c r="L3649" s="14" t="s">
        <v>964</v>
      </c>
      <c r="M3649" s="14" t="s">
        <v>24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/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hidden="1" customHeight="1">
      <c r="A3650" s="304" t="str">
        <f>IF(B3650&lt;&gt;"",IF(AND(B3650&gt;=_TM1,B3650&lt;=_TM2,OR(TH!L3650="1111",TH!M3650="1111")),TH!D3650,""),"")</f>
        <v/>
      </c>
      <c r="B3650" s="11">
        <f t="shared" ref="B3650" si="313">IF(C3650&lt;&gt;"",MONTH(C3650),"")</f>
        <v>12</v>
      </c>
      <c r="C3650" s="111">
        <f t="shared" ref="C3650" si="314">E3650</f>
        <v>42724</v>
      </c>
      <c r="D3650" s="111" t="s">
        <v>711</v>
      </c>
      <c r="E3650" s="265">
        <v>42724</v>
      </c>
      <c r="F3650" s="110" t="s">
        <v>761</v>
      </c>
      <c r="G3650" s="310" t="s">
        <v>705</v>
      </c>
      <c r="H3650" s="113"/>
      <c r="I3650" s="129"/>
      <c r="J3650" s="129"/>
      <c r="K3650" s="695">
        <v>11000</v>
      </c>
      <c r="L3650" s="14" t="s">
        <v>81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hidden="1" customHeight="1">
      <c r="A3651" s="304" t="str">
        <f>IF(B3651&lt;&gt;"",IF(AND(B3651&gt;=_TM1,B3651&lt;=_TM2,OR(TH!L3651="1111",TH!M3651="1111")),TH!D3651,""),"")</f>
        <v/>
      </c>
      <c r="B3651" s="11">
        <f t="shared" si="306"/>
        <v>12</v>
      </c>
      <c r="C3651" s="111">
        <f t="shared" si="307"/>
        <v>42724</v>
      </c>
      <c r="D3651" s="111" t="s">
        <v>2160</v>
      </c>
      <c r="E3651" s="265">
        <v>42724</v>
      </c>
      <c r="F3651" s="110" t="s">
        <v>707</v>
      </c>
      <c r="G3651" s="310" t="s">
        <v>2077</v>
      </c>
      <c r="H3651" s="113" t="s">
        <v>706</v>
      </c>
      <c r="I3651" s="129"/>
      <c r="J3651" s="129"/>
      <c r="K3651" s="201">
        <v>12700000</v>
      </c>
      <c r="L3651" s="14" t="s">
        <v>24</v>
      </c>
      <c r="M3651" s="14" t="s">
        <v>45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>x</v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/>
      </c>
      <c r="Y3651" s="24" t="str">
        <f>IF(AND(B3651&lt;=NKC!$N$8,B3651&gt;=NKC!$M$8),"x","")</f>
        <v/>
      </c>
      <c r="Z3651" s="303"/>
    </row>
    <row r="3652" spans="1:27" ht="15.75" hidden="1" customHeight="1">
      <c r="A3652" s="304" t="str">
        <f>IF(B3652&lt;&gt;"",IF(AND(B3652&gt;=_TM1,B3652&lt;=_TM2,OR(TH!L3652="1111",TH!M3652="1111")),TH!D3652,""),"")</f>
        <v/>
      </c>
      <c r="B3652" s="11">
        <f t="shared" si="306"/>
        <v>12</v>
      </c>
      <c r="C3652" s="111">
        <f t="shared" si="307"/>
        <v>42724</v>
      </c>
      <c r="D3652" s="111" t="s">
        <v>711</v>
      </c>
      <c r="E3652" s="265">
        <v>42724</v>
      </c>
      <c r="F3652" s="110" t="s">
        <v>2087</v>
      </c>
      <c r="G3652" s="310" t="s">
        <v>2077</v>
      </c>
      <c r="H3652" s="113"/>
      <c r="I3652" s="129"/>
      <c r="J3652" s="129"/>
      <c r="K3652" s="201">
        <v>3187872</v>
      </c>
      <c r="L3652" s="14" t="s">
        <v>79</v>
      </c>
      <c r="M3652" s="14" t="s">
        <v>24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/>
    </row>
    <row r="3653" spans="1:27" ht="15.75" customHeight="1">
      <c r="A3653" s="304" t="str">
        <f>IF(B3653&lt;&gt;"",IF(AND(B3653&gt;=_TM1,B3653&lt;=_TM2,OR(TH!L3653="1111",TH!M3653="1111")),TH!D3653,""),"")</f>
        <v/>
      </c>
      <c r="B3653" s="11">
        <f t="shared" si="306"/>
        <v>12</v>
      </c>
      <c r="C3653" s="111">
        <f t="shared" si="307"/>
        <v>42724</v>
      </c>
      <c r="D3653" s="111" t="s">
        <v>711</v>
      </c>
      <c r="E3653" s="265">
        <v>42724</v>
      </c>
      <c r="F3653" s="110" t="s">
        <v>2088</v>
      </c>
      <c r="G3653" s="310" t="s">
        <v>2077</v>
      </c>
      <c r="H3653" s="113"/>
      <c r="I3653" s="129"/>
      <c r="J3653" s="129"/>
      <c r="K3653" s="201">
        <v>9420000</v>
      </c>
      <c r="L3653" s="14" t="s">
        <v>2080</v>
      </c>
      <c r="M3653" s="14" t="s">
        <v>24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>x</v>
      </c>
      <c r="Y3653" s="24" t="str">
        <f>IF(AND(B3653&lt;=NKC!$N$8,B3653&gt;=NKC!$M$8),"x","")</f>
        <v/>
      </c>
      <c r="Z3653" s="303"/>
    </row>
    <row r="3654" spans="1:27" ht="15.75" hidden="1" customHeight="1">
      <c r="A3654" s="304" t="str">
        <f>IF(B3654&lt;&gt;"",IF(AND(B3654&gt;=_TM1,B3654&lt;=_TM2,OR(TH!L3654="1111",TH!M3654="1111")),TH!D3654,""),"")</f>
        <v/>
      </c>
      <c r="B3654" s="11">
        <f t="shared" si="306"/>
        <v>12</v>
      </c>
      <c r="C3654" s="111">
        <f t="shared" si="307"/>
        <v>42724</v>
      </c>
      <c r="D3654" s="12" t="s">
        <v>1688</v>
      </c>
      <c r="E3654" s="265">
        <v>42724</v>
      </c>
      <c r="F3654" s="110" t="s">
        <v>1758</v>
      </c>
      <c r="G3654" s="313" t="s">
        <v>2178</v>
      </c>
      <c r="H3654" s="113" t="s">
        <v>2175</v>
      </c>
      <c r="I3654" s="129">
        <v>4100</v>
      </c>
      <c r="J3654" s="129">
        <v>8075</v>
      </c>
      <c r="K3654" s="201">
        <f t="shared" ref="K3654:K3656" si="315">ROUND(I3654*J3654,0)</f>
        <v>33107500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hidden="1" customHeight="1">
      <c r="A3655" s="304" t="str">
        <f>IF(B3655&lt;&gt;"",IF(AND(B3655&gt;=_TM1,B3655&lt;=_TM2,OR(TH!L3655="1111",TH!M3655="1111")),TH!D3655,""),"")</f>
        <v/>
      </c>
      <c r="B3655" s="11">
        <f t="shared" si="306"/>
        <v>12</v>
      </c>
      <c r="C3655" s="111">
        <f t="shared" si="307"/>
        <v>42724</v>
      </c>
      <c r="D3655" s="12" t="s">
        <v>1688</v>
      </c>
      <c r="E3655" s="265">
        <v>42724</v>
      </c>
      <c r="F3655" s="110" t="s">
        <v>1591</v>
      </c>
      <c r="G3655" s="313" t="s">
        <v>2178</v>
      </c>
      <c r="H3655" s="113" t="s">
        <v>2175</v>
      </c>
      <c r="I3655" s="129">
        <v>11500</v>
      </c>
      <c r="J3655" s="129">
        <v>7980</v>
      </c>
      <c r="K3655" s="201">
        <f t="shared" si="315"/>
        <v>91770000</v>
      </c>
      <c r="L3655" s="202" t="s">
        <v>726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 t="str">
        <f>IF(VLOOKUP(F3655,NXT!$B$12:$B$973,1,0)=F3655,"","x")</f>
        <v/>
      </c>
    </row>
    <row r="3656" spans="1:27" ht="15.75" hidden="1" customHeight="1">
      <c r="A3656" s="304" t="str">
        <f>IF(B3656&lt;&gt;"",IF(AND(B3656&gt;=_TM1,B3656&lt;=_TM2,OR(TH!L3656="1111",TH!M3656="1111")),TH!D3656,""),"")</f>
        <v/>
      </c>
      <c r="B3656" s="11">
        <f t="shared" si="306"/>
        <v>12</v>
      </c>
      <c r="C3656" s="111">
        <f t="shared" si="307"/>
        <v>42724</v>
      </c>
      <c r="D3656" s="12" t="s">
        <v>1688</v>
      </c>
      <c r="E3656" s="265">
        <v>42724</v>
      </c>
      <c r="F3656" s="140" t="s">
        <v>1315</v>
      </c>
      <c r="G3656" s="313" t="s">
        <v>2178</v>
      </c>
      <c r="H3656" s="113" t="s">
        <v>2175</v>
      </c>
      <c r="I3656" s="129">
        <v>300</v>
      </c>
      <c r="J3656" s="129">
        <v>30619</v>
      </c>
      <c r="K3656" s="201">
        <f t="shared" si="315"/>
        <v>9185700</v>
      </c>
      <c r="L3656" s="202" t="s">
        <v>726</v>
      </c>
      <c r="M3656" s="202" t="s">
        <v>8</v>
      </c>
      <c r="N3656" s="24" t="str">
        <f>IF(AND('331-CT'!$E$7=TH!H3656,OR(L3656="331",M3656="331")),"331",IF(AND(OR(L3656="131",M3656="131"),H3656='131-CT'!$E$7),"131",""))</f>
        <v/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>
        <v>4</v>
      </c>
      <c r="AA3656" s="198" t="str">
        <f>IF(VLOOKUP(F3656,NXT!$B$12:$B$973,1,0)=F3656,"","x")</f>
        <v/>
      </c>
    </row>
    <row r="3657" spans="1:27" ht="15.75" hidden="1" customHeight="1">
      <c r="A3657" s="304" t="str">
        <f>IF(B3657&lt;&gt;"",IF(AND(B3657&gt;=_TM1,B3657&lt;=_TM2,OR(TH!L3657="1111",TH!M3657="1111")),TH!D3657,""),"")</f>
        <v/>
      </c>
      <c r="B3657" s="11">
        <f t="shared" si="306"/>
        <v>12</v>
      </c>
      <c r="C3657" s="111">
        <f t="shared" si="307"/>
        <v>42724</v>
      </c>
      <c r="D3657" s="12" t="s">
        <v>1688</v>
      </c>
      <c r="E3657" s="265">
        <v>42724</v>
      </c>
      <c r="F3657" s="110" t="s">
        <v>1566</v>
      </c>
      <c r="G3657" s="313" t="s">
        <v>2178</v>
      </c>
      <c r="H3657" s="113" t="s">
        <v>2175</v>
      </c>
      <c r="I3657" s="129"/>
      <c r="J3657" s="129"/>
      <c r="K3657" s="201">
        <v>13406320</v>
      </c>
      <c r="L3657" s="14" t="s">
        <v>9</v>
      </c>
      <c r="M3657" s="202" t="s">
        <v>8</v>
      </c>
      <c r="N3657" s="24" t="str">
        <f>IF(AND('331-CT'!$E$7=TH!H3657,OR(L3657="331",M3657="331")),"331",IF(AND(OR(L3657="131",M3657="131"),H3657='131-CT'!$E$7),"131",""))</f>
        <v/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>
        <v>4</v>
      </c>
      <c r="AA3657" s="198"/>
    </row>
    <row r="3658" spans="1:27" ht="15.75" hidden="1" customHeight="1">
      <c r="A3658" s="304" t="str">
        <f>IF(B3658&lt;&gt;"",IF(AND(B3658&gt;=_TM1,B3658&lt;=_TM2,OR(TH!L3658="1111",TH!M3658="1111")),TH!D3658,""),"")</f>
        <v/>
      </c>
      <c r="B3658" s="11">
        <f t="shared" si="306"/>
        <v>12</v>
      </c>
      <c r="C3658" s="111">
        <f t="shared" si="307"/>
        <v>42724</v>
      </c>
      <c r="D3658" s="111" t="s">
        <v>1710</v>
      </c>
      <c r="E3658" s="111">
        <v>42724</v>
      </c>
      <c r="F3658" s="112" t="s">
        <v>1758</v>
      </c>
      <c r="G3658" s="310" t="s">
        <v>1935</v>
      </c>
      <c r="H3658" s="113" t="s">
        <v>1319</v>
      </c>
      <c r="I3658" s="129">
        <v>2000</v>
      </c>
      <c r="J3658" s="129">
        <v>8500</v>
      </c>
      <c r="K3658" s="201">
        <f>ROUND(I3658*J3658,0)</f>
        <v>17000000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>131</v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ref="AA3658:AA3663" si="316">IF(VLOOKUP(H3658,DS_131,1,0)=H3658,"","x")</f>
        <v/>
      </c>
    </row>
    <row r="3659" spans="1:27" ht="15.75" hidden="1" customHeight="1">
      <c r="A3659" s="304" t="str">
        <f>IF(B3659&lt;&gt;"",IF(AND(B3659&gt;=_TM1,B3659&lt;=_TM2,OR(TH!L3659="1111",TH!M3659="1111")),TH!D3659,""),"")</f>
        <v/>
      </c>
      <c r="B3659" s="11">
        <f t="shared" si="306"/>
        <v>12</v>
      </c>
      <c r="C3659" s="111">
        <f t="shared" si="307"/>
        <v>42724</v>
      </c>
      <c r="D3659" s="111" t="s">
        <v>1710</v>
      </c>
      <c r="E3659" s="111">
        <v>42724</v>
      </c>
      <c r="F3659" s="140" t="s">
        <v>1566</v>
      </c>
      <c r="G3659" s="310" t="s">
        <v>1935</v>
      </c>
      <c r="H3659" s="113" t="s">
        <v>1319</v>
      </c>
      <c r="I3659" s="129"/>
      <c r="J3659" s="129"/>
      <c r="K3659" s="201">
        <v>1700000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>131</v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6"/>
        <v/>
      </c>
    </row>
    <row r="3660" spans="1:27" ht="15.75" hidden="1" customHeight="1">
      <c r="A3660" s="304" t="str">
        <f>IF(B3660&lt;&gt;"",IF(AND(B3660&gt;=_TM1,B3660&lt;=_TM2,OR(TH!L3660="1111",TH!M3660="1111")),TH!D3660,""),"")</f>
        <v/>
      </c>
      <c r="B3660" s="11">
        <f t="shared" si="306"/>
        <v>12</v>
      </c>
      <c r="C3660" s="111">
        <f t="shared" si="307"/>
        <v>42724</v>
      </c>
      <c r="D3660" s="111" t="s">
        <v>1711</v>
      </c>
      <c r="E3660" s="111">
        <v>42724</v>
      </c>
      <c r="F3660" s="415" t="s">
        <v>1591</v>
      </c>
      <c r="G3660" s="310" t="s">
        <v>1936</v>
      </c>
      <c r="H3660" s="113" t="s">
        <v>946</v>
      </c>
      <c r="I3660" s="129">
        <v>11500</v>
      </c>
      <c r="J3660" s="129">
        <v>8400</v>
      </c>
      <c r="K3660" s="201">
        <f>ROUND(I3660*J3660,0)</f>
        <v>96600000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/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6"/>
        <v/>
      </c>
    </row>
    <row r="3661" spans="1:27" ht="15.75" hidden="1" customHeight="1">
      <c r="A3661" s="304" t="str">
        <f>IF(B3661&lt;&gt;"",IF(AND(B3661&gt;=_TM1,B3661&lt;=_TM2,OR(TH!L3661="1111",TH!M3661="1111")),TH!D3661,""),"")</f>
        <v/>
      </c>
      <c r="B3661" s="11">
        <f t="shared" si="306"/>
        <v>12</v>
      </c>
      <c r="C3661" s="111">
        <f t="shared" si="307"/>
        <v>42724</v>
      </c>
      <c r="D3661" s="111" t="s">
        <v>1711</v>
      </c>
      <c r="E3661" s="111">
        <v>42724</v>
      </c>
      <c r="F3661" s="112" t="s">
        <v>1839</v>
      </c>
      <c r="G3661" s="310" t="s">
        <v>1936</v>
      </c>
      <c r="H3661" s="113" t="s">
        <v>946</v>
      </c>
      <c r="I3661" s="129"/>
      <c r="J3661" s="129"/>
      <c r="K3661" s="201">
        <v>9660000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/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6"/>
        <v/>
      </c>
    </row>
    <row r="3662" spans="1:27" ht="15.75" hidden="1" customHeight="1">
      <c r="A3662" s="304" t="str">
        <f>IF(B3662&lt;&gt;"",IF(AND(B3662&gt;=_TM1,B3662&lt;=_TM2,OR(TH!L3662="1111",TH!M3662="1111")),TH!D3662,""),"")</f>
        <v/>
      </c>
      <c r="B3662" s="11">
        <f t="shared" si="306"/>
        <v>12</v>
      </c>
      <c r="C3662" s="111">
        <f t="shared" si="307"/>
        <v>42725</v>
      </c>
      <c r="D3662" s="111" t="s">
        <v>1712</v>
      </c>
      <c r="E3662" s="111">
        <v>42725</v>
      </c>
      <c r="F3662" s="112" t="s">
        <v>1758</v>
      </c>
      <c r="G3662" s="310" t="s">
        <v>1937</v>
      </c>
      <c r="H3662" s="113" t="s">
        <v>1319</v>
      </c>
      <c r="I3662" s="129">
        <v>2100</v>
      </c>
      <c r="J3662" s="129">
        <v>8500</v>
      </c>
      <c r="K3662" s="201">
        <f>ROUND(I3662*J3662,0)</f>
        <v>17850000</v>
      </c>
      <c r="L3662" s="114" t="s">
        <v>238</v>
      </c>
      <c r="M3662" s="114" t="s">
        <v>162</v>
      </c>
      <c r="N3662" s="24" t="str">
        <f>IF(AND('331-CT'!$E$7=TH!H3662,OR(L3662="331",M3662="331")),"331",IF(AND(OR(L3662="131",M3662="131"),H3662='131-CT'!$E$7),"131",""))</f>
        <v>131</v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  <c r="AA3662" s="198" t="str">
        <f t="shared" si="316"/>
        <v/>
      </c>
    </row>
    <row r="3663" spans="1:27" ht="15.75" hidden="1" customHeight="1">
      <c r="A3663" s="304" t="str">
        <f>IF(B3663&lt;&gt;"",IF(AND(B3663&gt;=_TM1,B3663&lt;=_TM2,OR(TH!L3663="1111",TH!M3663="1111")),TH!D3663,""),"")</f>
        <v/>
      </c>
      <c r="B3663" s="11">
        <f t="shared" si="306"/>
        <v>12</v>
      </c>
      <c r="C3663" s="111">
        <f t="shared" si="307"/>
        <v>42725</v>
      </c>
      <c r="D3663" s="111" t="s">
        <v>1712</v>
      </c>
      <c r="E3663" s="111">
        <v>42725</v>
      </c>
      <c r="F3663" s="140" t="s">
        <v>1566</v>
      </c>
      <c r="G3663" s="310" t="s">
        <v>1937</v>
      </c>
      <c r="H3663" s="113" t="s">
        <v>1319</v>
      </c>
      <c r="I3663" s="129"/>
      <c r="J3663" s="129"/>
      <c r="K3663" s="201">
        <v>1785000</v>
      </c>
      <c r="L3663" s="114" t="s">
        <v>238</v>
      </c>
      <c r="M3663" s="114" t="s">
        <v>278</v>
      </c>
      <c r="N3663" s="24" t="str">
        <f>IF(AND('331-CT'!$E$7=TH!H3663,OR(L3663="331",M3663="331")),"331",IF(AND(OR(L3663="131",M3663="131"),H3663='131-CT'!$E$7),"131",""))</f>
        <v>131</v>
      </c>
      <c r="O3663" s="24" t="str">
        <f>IF(AND($B3663&gt;='111'!$N$11,$B3663&lt;='111'!$O$11,OR($L3663=$O$7,$M3663=$O$7)),"x","")</f>
        <v/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  <c r="AA3663" s="198" t="str">
        <f t="shared" si="316"/>
        <v/>
      </c>
    </row>
    <row r="3664" spans="1:27" ht="15.75" hidden="1" customHeight="1">
      <c r="A3664" s="304" t="str">
        <f>IF(B3664&lt;&gt;"",IF(AND(B3664&gt;=_TM1,B3664&lt;=_TM2,OR(TH!L3664="1111",TH!M3664="1111")),TH!D3664,""),"")</f>
        <v/>
      </c>
      <c r="B3664" s="11">
        <f t="shared" si="306"/>
        <v>12</v>
      </c>
      <c r="C3664" s="111">
        <f t="shared" si="307"/>
        <v>42726</v>
      </c>
      <c r="D3664" s="111" t="s">
        <v>711</v>
      </c>
      <c r="E3664" s="265">
        <v>42726</v>
      </c>
      <c r="F3664" s="110" t="s">
        <v>708</v>
      </c>
      <c r="G3664" s="310" t="s">
        <v>2077</v>
      </c>
      <c r="H3664" s="113" t="s">
        <v>547</v>
      </c>
      <c r="I3664" s="129"/>
      <c r="J3664" s="129"/>
      <c r="K3664" s="201">
        <v>104091739</v>
      </c>
      <c r="L3664" s="14" t="s">
        <v>24</v>
      </c>
      <c r="M3664" s="14" t="s">
        <v>238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hidden="1" customHeight="1">
      <c r="A3665" s="304" t="str">
        <f>IF(B3665&lt;&gt;"",IF(AND(B3665&gt;=_TM1,B3665&lt;=_TM2,OR(TH!L3665="1111",TH!M3665="1111")),TH!D3665,""),"")</f>
        <v/>
      </c>
      <c r="B3665" s="11">
        <f t="shared" si="306"/>
        <v>12</v>
      </c>
      <c r="C3665" s="111">
        <f t="shared" si="307"/>
        <v>42726</v>
      </c>
      <c r="D3665" s="111" t="s">
        <v>2169</v>
      </c>
      <c r="E3665" s="265">
        <v>42726</v>
      </c>
      <c r="F3665" s="110" t="s">
        <v>1219</v>
      </c>
      <c r="G3665" s="310" t="s">
        <v>2077</v>
      </c>
      <c r="H3665" s="4" t="s">
        <v>706</v>
      </c>
      <c r="I3665" s="129"/>
      <c r="J3665" s="129"/>
      <c r="K3665" s="201">
        <v>84000000</v>
      </c>
      <c r="L3665" s="14" t="s">
        <v>45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>x</v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/>
    </row>
    <row r="3666" spans="1:27" ht="15.75" hidden="1" customHeight="1">
      <c r="A3666" s="304" t="str">
        <f>IF(B3666&lt;&gt;"",IF(AND(B3666&gt;=_TM1,B3666&lt;=_TM2,OR(TH!L3666="1111",TH!M3666="1111")),TH!D3666,""),"")</f>
        <v/>
      </c>
      <c r="B3666" s="11">
        <f t="shared" si="306"/>
        <v>12</v>
      </c>
      <c r="C3666" s="111">
        <f t="shared" si="307"/>
        <v>42726</v>
      </c>
      <c r="D3666" s="111" t="s">
        <v>711</v>
      </c>
      <c r="E3666" s="265">
        <v>42726</v>
      </c>
      <c r="F3666" s="110" t="s">
        <v>713</v>
      </c>
      <c r="G3666" s="310" t="s">
        <v>2077</v>
      </c>
      <c r="H3666" s="113" t="s">
        <v>299</v>
      </c>
      <c r="I3666" s="129"/>
      <c r="J3666" s="129"/>
      <c r="K3666" s="201">
        <v>20000000</v>
      </c>
      <c r="L3666" s="14" t="s">
        <v>8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hidden="1" customHeight="1">
      <c r="A3667" s="304" t="str">
        <f>IF(B3667&lt;&gt;"",IF(AND(B3667&gt;=_TM1,B3667&lt;=_TM2,OR(TH!L3667="1111",TH!M3667="1111")),TH!D3667,""),"")</f>
        <v/>
      </c>
      <c r="B3667" s="11">
        <f t="shared" si="306"/>
        <v>12</v>
      </c>
      <c r="C3667" s="111">
        <f t="shared" si="307"/>
        <v>42726</v>
      </c>
      <c r="D3667" s="111" t="s">
        <v>711</v>
      </c>
      <c r="E3667" s="265">
        <v>42726</v>
      </c>
      <c r="F3667" s="110" t="s">
        <v>761</v>
      </c>
      <c r="G3667" s="310" t="s">
        <v>2077</v>
      </c>
      <c r="H3667" s="113"/>
      <c r="I3667" s="129"/>
      <c r="J3667" s="129"/>
      <c r="K3667" s="201">
        <v>25000</v>
      </c>
      <c r="L3667" s="14" t="s">
        <v>81</v>
      </c>
      <c r="M3667" s="14" t="s">
        <v>24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>
        <v>4</v>
      </c>
    </row>
    <row r="3668" spans="1:27" ht="15.75" hidden="1" customHeight="1">
      <c r="A3668" s="304" t="str">
        <f>IF(B3668&lt;&gt;"",IF(AND(B3668&gt;=_TM1,B3668&lt;=_TM2,OR(TH!L3668="1111",TH!M3668="1111")),TH!D3668,""),"")</f>
        <v/>
      </c>
      <c r="B3668" s="11">
        <f t="shared" si="306"/>
        <v>12</v>
      </c>
      <c r="C3668" s="111">
        <f t="shared" si="307"/>
        <v>42726</v>
      </c>
      <c r="D3668" s="111" t="s">
        <v>711</v>
      </c>
      <c r="E3668" s="265">
        <v>42726</v>
      </c>
      <c r="F3668" s="110" t="s">
        <v>967</v>
      </c>
      <c r="G3668" s="310" t="s">
        <v>2077</v>
      </c>
      <c r="H3668" s="113"/>
      <c r="I3668" s="129"/>
      <c r="J3668" s="129"/>
      <c r="K3668" s="201">
        <v>2500</v>
      </c>
      <c r="L3668" s="398" t="s">
        <v>81</v>
      </c>
      <c r="M3668" s="14" t="s">
        <v>24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</row>
    <row r="3669" spans="1:27" ht="15.75" hidden="1" customHeight="1">
      <c r="A3669" s="304" t="str">
        <f>IF(B3669&lt;&gt;"",IF(AND(B3669&gt;=_TM1,B3669&lt;=_TM2,OR(TH!L3669="1111",TH!M3669="1111")),TH!D3669,""),"")</f>
        <v/>
      </c>
      <c r="B3669" s="11">
        <f t="shared" si="306"/>
        <v>12</v>
      </c>
      <c r="C3669" s="111">
        <f t="shared" si="307"/>
        <v>42726</v>
      </c>
      <c r="D3669" s="111" t="s">
        <v>1713</v>
      </c>
      <c r="E3669" s="111">
        <v>42726</v>
      </c>
      <c r="F3669" s="140" t="s">
        <v>1315</v>
      </c>
      <c r="G3669" s="310" t="s">
        <v>1938</v>
      </c>
      <c r="H3669" s="113" t="s">
        <v>1314</v>
      </c>
      <c r="I3669" s="129">
        <v>300</v>
      </c>
      <c r="J3669" s="129">
        <v>32230</v>
      </c>
      <c r="K3669" s="201">
        <f>ROUND(I3669*J3669,0)</f>
        <v>9669000</v>
      </c>
      <c r="L3669" s="114" t="s">
        <v>238</v>
      </c>
      <c r="M3669" s="114" t="s">
        <v>162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/>
      <c r="AA3669" s="198" t="str">
        <f>IF(VLOOKUP(H3669,DS_131,1,0)=H3669,"","x")</f>
        <v/>
      </c>
    </row>
    <row r="3670" spans="1:27" ht="15.75" hidden="1" customHeight="1">
      <c r="A3670" s="304" t="str">
        <f>IF(B3670&lt;&gt;"",IF(AND(B3670&gt;=_TM1,B3670&lt;=_TM2,OR(TH!L3670="1111",TH!M3670="1111")),TH!D3670,""),"")</f>
        <v/>
      </c>
      <c r="B3670" s="11">
        <f t="shared" si="306"/>
        <v>12</v>
      </c>
      <c r="C3670" s="111">
        <f t="shared" si="307"/>
        <v>42726</v>
      </c>
      <c r="D3670" s="111" t="s">
        <v>1713</v>
      </c>
      <c r="E3670" s="111">
        <v>42726</v>
      </c>
      <c r="F3670" s="140" t="s">
        <v>1566</v>
      </c>
      <c r="G3670" s="310" t="s">
        <v>1938</v>
      </c>
      <c r="H3670" s="113" t="s">
        <v>1314</v>
      </c>
      <c r="I3670" s="129"/>
      <c r="J3670" s="129"/>
      <c r="K3670" s="201">
        <v>966900</v>
      </c>
      <c r="L3670" s="114" t="s">
        <v>238</v>
      </c>
      <c r="M3670" s="114" t="s">
        <v>278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/>
      <c r="AA3670" s="198" t="str">
        <f>IF(VLOOKUP(H3670,DS_131,1,0)=H3670,"","x")</f>
        <v/>
      </c>
    </row>
    <row r="3671" spans="1:27" ht="15.75" hidden="1" customHeight="1">
      <c r="A3671" s="304" t="str">
        <f>IF(B3671&lt;&gt;"",IF(AND(B3671&gt;=_TM1,B3671&lt;=_TM2,OR(TH!L3671="1111",TH!M3671="1111")),TH!D3671,""),"")</f>
        <v/>
      </c>
      <c r="B3671" s="11">
        <f t="shared" si="306"/>
        <v>12</v>
      </c>
      <c r="C3671" s="111">
        <f t="shared" si="307"/>
        <v>42727</v>
      </c>
      <c r="D3671" s="12" t="s">
        <v>1689</v>
      </c>
      <c r="E3671" s="265">
        <v>42727</v>
      </c>
      <c r="F3671" s="112" t="s">
        <v>1046</v>
      </c>
      <c r="G3671" s="313" t="s">
        <v>2177</v>
      </c>
      <c r="H3671" s="113" t="s">
        <v>2175</v>
      </c>
      <c r="I3671" s="129">
        <v>2000</v>
      </c>
      <c r="J3671" s="129">
        <v>33250</v>
      </c>
      <c r="K3671" s="201">
        <f t="shared" ref="K3671:K3675" si="317">ROUND(I3671*J3671,0)</f>
        <v>66500000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/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hidden="1" customHeight="1">
      <c r="A3672" s="304" t="str">
        <f>IF(B3672&lt;&gt;"",IF(AND(B3672&gt;=_TM1,B3672&lt;=_TM2,OR(TH!L3672="1111",TH!M3672="1111")),TH!D3672,""),"")</f>
        <v/>
      </c>
      <c r="B3672" s="11">
        <f t="shared" si="306"/>
        <v>12</v>
      </c>
      <c r="C3672" s="111">
        <f t="shared" si="307"/>
        <v>42727</v>
      </c>
      <c r="D3672" s="12" t="s">
        <v>1689</v>
      </c>
      <c r="E3672" s="265">
        <v>42727</v>
      </c>
      <c r="F3672" s="112" t="s">
        <v>1047</v>
      </c>
      <c r="G3672" s="313" t="s">
        <v>2177</v>
      </c>
      <c r="H3672" s="113" t="s">
        <v>2175</v>
      </c>
      <c r="I3672" s="129">
        <v>1900</v>
      </c>
      <c r="J3672" s="129">
        <v>30875</v>
      </c>
      <c r="K3672" s="201">
        <f t="shared" si="317"/>
        <v>58662500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/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hidden="1" customHeight="1">
      <c r="A3673" s="304" t="str">
        <f>IF(B3673&lt;&gt;"",IF(AND(B3673&gt;=_TM1,B3673&lt;=_TM2,OR(TH!L3673="1111",TH!M3673="1111")),TH!D3673,""),"")</f>
        <v/>
      </c>
      <c r="B3673" s="11">
        <f t="shared" si="306"/>
        <v>12</v>
      </c>
      <c r="C3673" s="111">
        <f t="shared" si="307"/>
        <v>42727</v>
      </c>
      <c r="D3673" s="12" t="s">
        <v>1689</v>
      </c>
      <c r="E3673" s="265">
        <v>42727</v>
      </c>
      <c r="F3673" s="112" t="s">
        <v>322</v>
      </c>
      <c r="G3673" s="313" t="s">
        <v>2177</v>
      </c>
      <c r="H3673" s="113" t="s">
        <v>2175</v>
      </c>
      <c r="I3673" s="129">
        <v>4400</v>
      </c>
      <c r="J3673" s="129">
        <v>17575</v>
      </c>
      <c r="K3673" s="201">
        <f t="shared" si="317"/>
        <v>77330000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>x</v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hidden="1" customHeight="1">
      <c r="A3674" s="304" t="str">
        <f>IF(B3674&lt;&gt;"",IF(AND(B3674&gt;=_TM1,B3674&lt;=_TM2,OR(TH!L3674="1111",TH!M3674="1111")),TH!D3674,""),"")</f>
        <v/>
      </c>
      <c r="B3674" s="11">
        <f t="shared" si="306"/>
        <v>12</v>
      </c>
      <c r="C3674" s="111">
        <f t="shared" si="307"/>
        <v>42727</v>
      </c>
      <c r="D3674" s="12" t="s">
        <v>1689</v>
      </c>
      <c r="E3674" s="265">
        <v>42727</v>
      </c>
      <c r="F3674" s="110" t="s">
        <v>321</v>
      </c>
      <c r="G3674" s="313" t="s">
        <v>2177</v>
      </c>
      <c r="H3674" s="113" t="s">
        <v>2175</v>
      </c>
      <c r="I3674" s="129">
        <v>4200</v>
      </c>
      <c r="J3674" s="129">
        <v>17575</v>
      </c>
      <c r="K3674" s="201">
        <f t="shared" si="317"/>
        <v>73815000</v>
      </c>
      <c r="L3674" s="202" t="s">
        <v>726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>x</v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 t="str">
        <f>IF(VLOOKUP(F3674,NXT!$B$12:$B$973,1,0)=F3674,"","x")</f>
        <v/>
      </c>
    </row>
    <row r="3675" spans="1:27" ht="15.75" hidden="1" customHeight="1">
      <c r="A3675" s="304" t="str">
        <f>IF(B3675&lt;&gt;"",IF(AND(B3675&gt;=_TM1,B3675&lt;=_TM2,OR(TH!L3675="1111",TH!M3675="1111")),TH!D3675,""),"")</f>
        <v/>
      </c>
      <c r="B3675" s="11">
        <f t="shared" si="306"/>
        <v>12</v>
      </c>
      <c r="C3675" s="111">
        <f t="shared" si="307"/>
        <v>42727</v>
      </c>
      <c r="D3675" s="12" t="s">
        <v>1689</v>
      </c>
      <c r="E3675" s="265">
        <v>42727</v>
      </c>
      <c r="F3675" s="110" t="s">
        <v>1920</v>
      </c>
      <c r="G3675" s="313" t="s">
        <v>2177</v>
      </c>
      <c r="H3675" s="113" t="s">
        <v>2175</v>
      </c>
      <c r="I3675" s="129">
        <v>2350</v>
      </c>
      <c r="J3675" s="129">
        <v>28500</v>
      </c>
      <c r="K3675" s="201">
        <f t="shared" si="317"/>
        <v>66975000</v>
      </c>
      <c r="L3675" s="202" t="s">
        <v>726</v>
      </c>
      <c r="M3675" s="202" t="s">
        <v>8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>
        <v>4</v>
      </c>
      <c r="AA3675" s="198" t="str">
        <f>IF(VLOOKUP(F3675,NXT!$B$12:$B$973,1,0)=F3675,"","x")</f>
        <v/>
      </c>
    </row>
    <row r="3676" spans="1:27" ht="15.75" hidden="1" customHeight="1">
      <c r="A3676" s="304" t="str">
        <f>IF(B3676&lt;&gt;"",IF(AND(B3676&gt;=_TM1,B3676&lt;=_TM2,OR(TH!L3676="1111",TH!M3676="1111")),TH!D3676,""),"")</f>
        <v/>
      </c>
      <c r="B3676" s="11">
        <f t="shared" si="306"/>
        <v>12</v>
      </c>
      <c r="C3676" s="111">
        <f t="shared" si="307"/>
        <v>42727</v>
      </c>
      <c r="D3676" s="12" t="s">
        <v>1689</v>
      </c>
      <c r="E3676" s="265">
        <v>42727</v>
      </c>
      <c r="F3676" s="274" t="s">
        <v>304</v>
      </c>
      <c r="G3676" s="313" t="s">
        <v>2177</v>
      </c>
      <c r="H3676" s="113" t="s">
        <v>2175</v>
      </c>
      <c r="I3676" s="129"/>
      <c r="J3676" s="129"/>
      <c r="K3676" s="201">
        <v>34328250</v>
      </c>
      <c r="L3676" s="14" t="s">
        <v>9</v>
      </c>
      <c r="M3676" s="202" t="s">
        <v>8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>
        <v>4</v>
      </c>
      <c r="AA3676" s="198"/>
    </row>
    <row r="3677" spans="1:27" ht="15.75" hidden="1" customHeight="1">
      <c r="A3677" s="304" t="str">
        <f>IF(B3677&lt;&gt;"",IF(AND(B3677&gt;=_TM1,B3677&lt;=_TM2,OR(TH!L3677="1111",TH!M3677="1111")),TH!D3677,""),"")</f>
        <v/>
      </c>
      <c r="B3677" s="11">
        <f t="shared" si="306"/>
        <v>12</v>
      </c>
      <c r="C3677" s="111">
        <f t="shared" si="307"/>
        <v>42727</v>
      </c>
      <c r="D3677" s="111" t="s">
        <v>1714</v>
      </c>
      <c r="E3677" s="111">
        <v>42727</v>
      </c>
      <c r="F3677" s="271" t="s">
        <v>1046</v>
      </c>
      <c r="G3677" s="310" t="s">
        <v>1939</v>
      </c>
      <c r="H3677" s="113" t="s">
        <v>531</v>
      </c>
      <c r="I3677" s="129">
        <v>2000</v>
      </c>
      <c r="J3677" s="129">
        <v>35000</v>
      </c>
      <c r="K3677" s="201">
        <f>ROUND(I3677*J3677,0)</f>
        <v>70000000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ref="AA3677:AA3708" si="318">IF(VLOOKUP(H3677,DS_131,1,0)=H3677,"","x")</f>
        <v/>
      </c>
    </row>
    <row r="3678" spans="1:27" ht="15.75" hidden="1" customHeight="1">
      <c r="A3678" s="304" t="str">
        <f>IF(B3678&lt;&gt;"",IF(AND(B3678&gt;=_TM1,B3678&lt;=_TM2,OR(TH!L3678="1111",TH!M3678="1111")),TH!D3678,""),"")</f>
        <v/>
      </c>
      <c r="B3678" s="11">
        <f t="shared" si="306"/>
        <v>12</v>
      </c>
      <c r="C3678" s="111">
        <f t="shared" si="307"/>
        <v>42727</v>
      </c>
      <c r="D3678" s="111" t="s">
        <v>1714</v>
      </c>
      <c r="E3678" s="111">
        <v>42727</v>
      </c>
      <c r="F3678" s="271" t="s">
        <v>1047</v>
      </c>
      <c r="G3678" s="310" t="s">
        <v>1939</v>
      </c>
      <c r="H3678" s="113" t="s">
        <v>531</v>
      </c>
      <c r="I3678" s="129">
        <v>1900</v>
      </c>
      <c r="J3678" s="129">
        <v>32500</v>
      </c>
      <c r="K3678" s="201">
        <f>ROUND(I3678*J3678,0)</f>
        <v>61750000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8"/>
        <v/>
      </c>
    </row>
    <row r="3679" spans="1:27" ht="15.75" hidden="1" customHeight="1">
      <c r="A3679" s="304" t="str">
        <f>IF(B3679&lt;&gt;"",IF(AND(B3679&gt;=_TM1,B3679&lt;=_TM2,OR(TH!L3679="1111",TH!M3679="1111")),TH!D3679,""),"")</f>
        <v/>
      </c>
      <c r="B3679" s="11">
        <f t="shared" si="306"/>
        <v>12</v>
      </c>
      <c r="C3679" s="111">
        <f t="shared" si="307"/>
        <v>42727</v>
      </c>
      <c r="D3679" s="111" t="s">
        <v>1714</v>
      </c>
      <c r="E3679" s="111">
        <v>42727</v>
      </c>
      <c r="F3679" s="139" t="s">
        <v>322</v>
      </c>
      <c r="G3679" s="310" t="s">
        <v>1939</v>
      </c>
      <c r="H3679" s="113" t="s">
        <v>531</v>
      </c>
      <c r="I3679" s="129">
        <v>4400</v>
      </c>
      <c r="J3679" s="129">
        <v>18500</v>
      </c>
      <c r="K3679" s="201">
        <f>ROUND(I3679*J3679,0)</f>
        <v>81400000</v>
      </c>
      <c r="L3679" s="114" t="s">
        <v>238</v>
      </c>
      <c r="M3679" s="114" t="s">
        <v>162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8"/>
        <v/>
      </c>
    </row>
    <row r="3680" spans="1:27" ht="15.75" hidden="1" customHeight="1">
      <c r="A3680" s="304" t="str">
        <f>IF(B3680&lt;&gt;"",IF(AND(B3680&gt;=_TM1,B3680&lt;=_TM2,OR(TH!L3680="1111",TH!M3680="1111")),TH!D3680,""),"")</f>
        <v/>
      </c>
      <c r="B3680" s="11">
        <f t="shared" si="306"/>
        <v>12</v>
      </c>
      <c r="C3680" s="111">
        <f t="shared" si="307"/>
        <v>42727</v>
      </c>
      <c r="D3680" s="111" t="s">
        <v>1714</v>
      </c>
      <c r="E3680" s="111">
        <v>42727</v>
      </c>
      <c r="F3680" s="140" t="s">
        <v>321</v>
      </c>
      <c r="G3680" s="310" t="s">
        <v>1939</v>
      </c>
      <c r="H3680" s="113" t="s">
        <v>531</v>
      </c>
      <c r="I3680" s="129">
        <v>4300</v>
      </c>
      <c r="J3680" s="129">
        <v>18500</v>
      </c>
      <c r="K3680" s="201">
        <f>ROUND(I3680*J3680,0)</f>
        <v>79550000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8"/>
        <v/>
      </c>
    </row>
    <row r="3681" spans="1:27" ht="15.75" hidden="1" customHeight="1">
      <c r="A3681" s="304" t="str">
        <f>IF(B3681&lt;&gt;"",IF(AND(B3681&gt;=_TM1,B3681&lt;=_TM2,OR(TH!L3681="1111",TH!M3681="1111")),TH!D3681,""),"")</f>
        <v/>
      </c>
      <c r="B3681" s="11">
        <f t="shared" si="306"/>
        <v>12</v>
      </c>
      <c r="C3681" s="111">
        <f t="shared" si="307"/>
        <v>42727</v>
      </c>
      <c r="D3681" s="111" t="s">
        <v>1714</v>
      </c>
      <c r="E3681" s="111">
        <v>42727</v>
      </c>
      <c r="F3681" s="140" t="s">
        <v>332</v>
      </c>
      <c r="G3681" s="310" t="s">
        <v>1939</v>
      </c>
      <c r="H3681" s="113" t="s">
        <v>531</v>
      </c>
      <c r="I3681" s="129"/>
      <c r="J3681" s="129"/>
      <c r="K3681" s="201">
        <v>29270000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8"/>
        <v/>
      </c>
    </row>
    <row r="3682" spans="1:27" ht="15.75" hidden="1" customHeight="1">
      <c r="A3682" s="304" t="str">
        <f>IF(B3682&lt;&gt;"",IF(AND(B3682&gt;=_TM1,B3682&lt;=_TM2,OR(TH!L3682="1111",TH!M3682="1111")),TH!D3682,""),"")</f>
        <v/>
      </c>
      <c r="B3682" s="11">
        <f t="shared" ref="B3682:B3745" si="319">IF(C3682&lt;&gt;"",MONTH(C3682),"")</f>
        <v>12</v>
      </c>
      <c r="C3682" s="111">
        <f t="shared" ref="C3682:C3745" si="320">E3682</f>
        <v>42728</v>
      </c>
      <c r="D3682" s="111" t="s">
        <v>1715</v>
      </c>
      <c r="E3682" s="111">
        <v>42728</v>
      </c>
      <c r="F3682" s="140" t="s">
        <v>1920</v>
      </c>
      <c r="G3682" s="310" t="s">
        <v>1940</v>
      </c>
      <c r="H3682" s="113" t="s">
        <v>1862</v>
      </c>
      <c r="I3682" s="129">
        <v>430</v>
      </c>
      <c r="J3682" s="129">
        <v>30000</v>
      </c>
      <c r="K3682" s="201">
        <f>ROUND(I3682*J3682,0)</f>
        <v>12900000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8"/>
        <v/>
      </c>
    </row>
    <row r="3683" spans="1:27" ht="15.75" hidden="1" customHeight="1">
      <c r="A3683" s="304" t="str">
        <f>IF(B3683&lt;&gt;"",IF(AND(B3683&gt;=_TM1,B3683&lt;=_TM2,OR(TH!L3683="1111",TH!M3683="1111")),TH!D3683,""),"")</f>
        <v/>
      </c>
      <c r="B3683" s="11">
        <f t="shared" si="319"/>
        <v>12</v>
      </c>
      <c r="C3683" s="111">
        <f t="shared" si="320"/>
        <v>42728</v>
      </c>
      <c r="D3683" s="111" t="s">
        <v>1715</v>
      </c>
      <c r="E3683" s="111">
        <v>42728</v>
      </c>
      <c r="F3683" s="140" t="s">
        <v>332</v>
      </c>
      <c r="G3683" s="310" t="s">
        <v>1940</v>
      </c>
      <c r="H3683" s="113" t="s">
        <v>1862</v>
      </c>
      <c r="I3683" s="129"/>
      <c r="J3683" s="129"/>
      <c r="K3683" s="201">
        <v>1290000</v>
      </c>
      <c r="L3683" s="114" t="s">
        <v>238</v>
      </c>
      <c r="M3683" s="114" t="s">
        <v>278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8"/>
        <v/>
      </c>
    </row>
    <row r="3684" spans="1:27" ht="15.75" hidden="1" customHeight="1">
      <c r="A3684" s="304" t="str">
        <f>IF(B3684&lt;&gt;"",IF(AND(B3684&gt;=_TM1,B3684&lt;=_TM2,OR(TH!L3684="1111",TH!M3684="1111")),TH!D3684,""),"")</f>
        <v/>
      </c>
      <c r="B3684" s="11">
        <f t="shared" si="319"/>
        <v>12</v>
      </c>
      <c r="C3684" s="111">
        <f t="shared" si="320"/>
        <v>42728</v>
      </c>
      <c r="D3684" s="111" t="s">
        <v>1716</v>
      </c>
      <c r="E3684" s="111">
        <v>42728</v>
      </c>
      <c r="F3684" s="140" t="s">
        <v>361</v>
      </c>
      <c r="G3684" s="310" t="s">
        <v>1941</v>
      </c>
      <c r="H3684" s="4" t="s">
        <v>622</v>
      </c>
      <c r="I3684" s="129">
        <v>8</v>
      </c>
      <c r="J3684" s="129">
        <v>156966</v>
      </c>
      <c r="K3684" s="201">
        <f t="shared" ref="K3684:K3727" si="321">ROUND(I3684*J3684,0)</f>
        <v>1255728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8"/>
        <v/>
      </c>
    </row>
    <row r="3685" spans="1:27" ht="15.75" hidden="1" customHeight="1">
      <c r="A3685" s="304" t="str">
        <f>IF(B3685&lt;&gt;"",IF(AND(B3685&gt;=_TM1,B3685&lt;=_TM2,OR(TH!L3685="1111",TH!M3685="1111")),TH!D3685,""),"")</f>
        <v/>
      </c>
      <c r="B3685" s="11">
        <f t="shared" si="319"/>
        <v>12</v>
      </c>
      <c r="C3685" s="111">
        <f t="shared" si="320"/>
        <v>42728</v>
      </c>
      <c r="D3685" s="111" t="s">
        <v>1716</v>
      </c>
      <c r="E3685" s="111">
        <v>42728</v>
      </c>
      <c r="F3685" s="140" t="s">
        <v>641</v>
      </c>
      <c r="G3685" s="310" t="s">
        <v>1941</v>
      </c>
      <c r="H3685" s="4" t="s">
        <v>622</v>
      </c>
      <c r="I3685" s="129">
        <v>30</v>
      </c>
      <c r="J3685" s="129">
        <v>6513</v>
      </c>
      <c r="K3685" s="201">
        <f t="shared" si="321"/>
        <v>195390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8"/>
        <v/>
      </c>
    </row>
    <row r="3686" spans="1:27" ht="15.75" hidden="1" customHeight="1">
      <c r="A3686" s="304" t="str">
        <f>IF(B3686&lt;&gt;"",IF(AND(B3686&gt;=_TM1,B3686&lt;=_TM2,OR(TH!L3686="1111",TH!M3686="1111")),TH!D3686,""),"")</f>
        <v/>
      </c>
      <c r="B3686" s="11">
        <f t="shared" si="319"/>
        <v>12</v>
      </c>
      <c r="C3686" s="111">
        <f t="shared" si="320"/>
        <v>42728</v>
      </c>
      <c r="D3686" s="111" t="s">
        <v>1716</v>
      </c>
      <c r="E3686" s="111">
        <v>42728</v>
      </c>
      <c r="F3686" s="140" t="s">
        <v>335</v>
      </c>
      <c r="G3686" s="310" t="s">
        <v>1941</v>
      </c>
      <c r="H3686" s="4" t="s">
        <v>622</v>
      </c>
      <c r="I3686" s="129">
        <v>26</v>
      </c>
      <c r="J3686" s="129">
        <v>134686.26923076922</v>
      </c>
      <c r="K3686" s="201">
        <f t="shared" si="321"/>
        <v>3501843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8"/>
        <v/>
      </c>
    </row>
    <row r="3687" spans="1:27" ht="15.75" hidden="1" customHeight="1">
      <c r="A3687" s="304" t="str">
        <f>IF(B3687&lt;&gt;"",IF(AND(B3687&gt;=_TM1,B3687&lt;=_TM2,OR(TH!L3687="1111",TH!M3687="1111")),TH!D3687,""),"")</f>
        <v/>
      </c>
      <c r="B3687" s="11">
        <f t="shared" si="319"/>
        <v>12</v>
      </c>
      <c r="C3687" s="111">
        <f t="shared" si="320"/>
        <v>42728</v>
      </c>
      <c r="D3687" s="111" t="s">
        <v>1716</v>
      </c>
      <c r="E3687" s="111">
        <v>42728</v>
      </c>
      <c r="F3687" s="140" t="s">
        <v>626</v>
      </c>
      <c r="G3687" s="310" t="s">
        <v>1941</v>
      </c>
      <c r="H3687" s="4" t="s">
        <v>622</v>
      </c>
      <c r="I3687" s="129">
        <v>10</v>
      </c>
      <c r="J3687" s="129">
        <v>58227</v>
      </c>
      <c r="K3687" s="201">
        <f t="shared" si="321"/>
        <v>582270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8"/>
        <v/>
      </c>
    </row>
    <row r="3688" spans="1:27" ht="15.75" hidden="1" customHeight="1">
      <c r="A3688" s="304" t="str">
        <f>IF(B3688&lt;&gt;"",IF(AND(B3688&gt;=_TM1,B3688&lt;=_TM2,OR(TH!L3688="1111",TH!M3688="1111")),TH!D3688,""),"")</f>
        <v/>
      </c>
      <c r="B3688" s="11">
        <f t="shared" si="319"/>
        <v>12</v>
      </c>
      <c r="C3688" s="111">
        <f t="shared" si="320"/>
        <v>42728</v>
      </c>
      <c r="D3688" s="111" t="s">
        <v>1716</v>
      </c>
      <c r="E3688" s="111">
        <v>42728</v>
      </c>
      <c r="F3688" s="140" t="s">
        <v>630</v>
      </c>
      <c r="G3688" s="310" t="s">
        <v>1941</v>
      </c>
      <c r="H3688" s="4" t="s">
        <v>622</v>
      </c>
      <c r="I3688" s="129">
        <v>18</v>
      </c>
      <c r="J3688" s="129">
        <v>70894</v>
      </c>
      <c r="K3688" s="201">
        <f t="shared" si="321"/>
        <v>1276092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8"/>
        <v/>
      </c>
    </row>
    <row r="3689" spans="1:27" ht="15.75" hidden="1" customHeight="1">
      <c r="A3689" s="304" t="str">
        <f>IF(B3689&lt;&gt;"",IF(AND(B3689&gt;=_TM1,B3689&lt;=_TM2,OR(TH!L3689="1111",TH!M3689="1111")),TH!D3689,""),"")</f>
        <v/>
      </c>
      <c r="B3689" s="11">
        <f t="shared" si="319"/>
        <v>12</v>
      </c>
      <c r="C3689" s="111">
        <f t="shared" si="320"/>
        <v>42728</v>
      </c>
      <c r="D3689" s="111" t="s">
        <v>1716</v>
      </c>
      <c r="E3689" s="111">
        <v>42728</v>
      </c>
      <c r="F3689" s="140" t="s">
        <v>741</v>
      </c>
      <c r="G3689" s="310" t="s">
        <v>1941</v>
      </c>
      <c r="H3689" s="4" t="s">
        <v>622</v>
      </c>
      <c r="I3689" s="129">
        <v>4</v>
      </c>
      <c r="J3689" s="129">
        <v>144547</v>
      </c>
      <c r="K3689" s="201">
        <f t="shared" si="321"/>
        <v>578188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8"/>
        <v/>
      </c>
    </row>
    <row r="3690" spans="1:27" ht="15.75" hidden="1" customHeight="1">
      <c r="A3690" s="304" t="str">
        <f>IF(B3690&lt;&gt;"",IF(AND(B3690&gt;=_TM1,B3690&lt;=_TM2,OR(TH!L3690="1111",TH!M3690="1111")),TH!D3690,""),"")</f>
        <v/>
      </c>
      <c r="B3690" s="11">
        <f t="shared" si="319"/>
        <v>12</v>
      </c>
      <c r="C3690" s="111">
        <f t="shared" si="320"/>
        <v>42728</v>
      </c>
      <c r="D3690" s="111" t="s">
        <v>1716</v>
      </c>
      <c r="E3690" s="111">
        <v>42728</v>
      </c>
      <c r="F3690" s="140" t="s">
        <v>623</v>
      </c>
      <c r="G3690" s="310" t="s">
        <v>1941</v>
      </c>
      <c r="H3690" s="4" t="s">
        <v>622</v>
      </c>
      <c r="I3690" s="129">
        <v>1000</v>
      </c>
      <c r="J3690" s="129">
        <v>768</v>
      </c>
      <c r="K3690" s="201">
        <f t="shared" si="321"/>
        <v>768000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8"/>
        <v/>
      </c>
    </row>
    <row r="3691" spans="1:27" ht="15.75" hidden="1" customHeight="1">
      <c r="A3691" s="304" t="str">
        <f>IF(B3691&lt;&gt;"",IF(AND(B3691&gt;=_TM1,B3691&lt;=_TM2,OR(TH!L3691="1111",TH!M3691="1111")),TH!D3691,""),"")</f>
        <v/>
      </c>
      <c r="B3691" s="11">
        <f t="shared" si="319"/>
        <v>12</v>
      </c>
      <c r="C3691" s="111">
        <f t="shared" si="320"/>
        <v>42728</v>
      </c>
      <c r="D3691" s="111" t="s">
        <v>1716</v>
      </c>
      <c r="E3691" s="111">
        <v>42728</v>
      </c>
      <c r="F3691" s="140" t="s">
        <v>325</v>
      </c>
      <c r="G3691" s="310" t="s">
        <v>1941</v>
      </c>
      <c r="H3691" s="4" t="s">
        <v>622</v>
      </c>
      <c r="I3691" s="129">
        <v>10</v>
      </c>
      <c r="J3691" s="129">
        <v>191723</v>
      </c>
      <c r="K3691" s="201">
        <f t="shared" si="321"/>
        <v>1917230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8"/>
        <v/>
      </c>
    </row>
    <row r="3692" spans="1:27" ht="15.75" hidden="1" customHeight="1">
      <c r="A3692" s="304" t="str">
        <f>IF(B3692&lt;&gt;"",IF(AND(B3692&gt;=_TM1,B3692&lt;=_TM2,OR(TH!L3692="1111",TH!M3692="1111")),TH!D3692,""),"")</f>
        <v/>
      </c>
      <c r="B3692" s="11">
        <f t="shared" si="319"/>
        <v>12</v>
      </c>
      <c r="C3692" s="111">
        <f t="shared" si="320"/>
        <v>42728</v>
      </c>
      <c r="D3692" s="111" t="s">
        <v>1716</v>
      </c>
      <c r="E3692" s="111">
        <v>42728</v>
      </c>
      <c r="F3692" s="140" t="s">
        <v>633</v>
      </c>
      <c r="G3692" s="310" t="s">
        <v>1941</v>
      </c>
      <c r="H3692" s="4" t="s">
        <v>622</v>
      </c>
      <c r="I3692" s="129">
        <v>38</v>
      </c>
      <c r="J3692" s="129">
        <v>83677</v>
      </c>
      <c r="K3692" s="201">
        <f t="shared" si="321"/>
        <v>3179726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8"/>
        <v/>
      </c>
    </row>
    <row r="3693" spans="1:27" ht="15.75" hidden="1" customHeight="1">
      <c r="A3693" s="304" t="str">
        <f>IF(B3693&lt;&gt;"",IF(AND(B3693&gt;=_TM1,B3693&lt;=_TM2,OR(TH!L3693="1111",TH!M3693="1111")),TH!D3693,""),"")</f>
        <v/>
      </c>
      <c r="B3693" s="11">
        <f t="shared" si="319"/>
        <v>12</v>
      </c>
      <c r="C3693" s="111">
        <f t="shared" si="320"/>
        <v>42728</v>
      </c>
      <c r="D3693" s="111" t="s">
        <v>1716</v>
      </c>
      <c r="E3693" s="111">
        <v>42728</v>
      </c>
      <c r="F3693" s="140" t="s">
        <v>346</v>
      </c>
      <c r="G3693" s="310" t="s">
        <v>1941</v>
      </c>
      <c r="H3693" s="4" t="s">
        <v>622</v>
      </c>
      <c r="I3693" s="129">
        <v>4</v>
      </c>
      <c r="J3693" s="129">
        <v>84590</v>
      </c>
      <c r="K3693" s="201">
        <f t="shared" si="321"/>
        <v>338360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8"/>
        <v/>
      </c>
    </row>
    <row r="3694" spans="1:27" ht="15.75" hidden="1" customHeight="1">
      <c r="A3694" s="304" t="str">
        <f>IF(B3694&lt;&gt;"",IF(AND(B3694&gt;=_TM1,B3694&lt;=_TM2,OR(TH!L3694="1111",TH!M3694="1111")),TH!D3694,""),"")</f>
        <v/>
      </c>
      <c r="B3694" s="11">
        <f t="shared" si="319"/>
        <v>12</v>
      </c>
      <c r="C3694" s="111">
        <f t="shared" si="320"/>
        <v>42728</v>
      </c>
      <c r="D3694" s="111" t="s">
        <v>1716</v>
      </c>
      <c r="E3694" s="111">
        <v>42728</v>
      </c>
      <c r="F3694" s="140" t="s">
        <v>820</v>
      </c>
      <c r="G3694" s="310" t="s">
        <v>1941</v>
      </c>
      <c r="H3694" s="4" t="s">
        <v>622</v>
      </c>
      <c r="I3694" s="129">
        <v>30</v>
      </c>
      <c r="J3694" s="129">
        <v>84084</v>
      </c>
      <c r="K3694" s="201">
        <f t="shared" si="321"/>
        <v>2522520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8"/>
        <v/>
      </c>
    </row>
    <row r="3695" spans="1:27" ht="15.75" hidden="1" customHeight="1">
      <c r="A3695" s="304" t="str">
        <f>IF(B3695&lt;&gt;"",IF(AND(B3695&gt;=_TM1,B3695&lt;=_TM2,OR(TH!L3695="1111",TH!M3695="1111")),TH!D3695,""),"")</f>
        <v/>
      </c>
      <c r="B3695" s="11">
        <f t="shared" si="319"/>
        <v>12</v>
      </c>
      <c r="C3695" s="111">
        <f t="shared" si="320"/>
        <v>42728</v>
      </c>
      <c r="D3695" s="111" t="s">
        <v>1716</v>
      </c>
      <c r="E3695" s="111">
        <v>42728</v>
      </c>
      <c r="F3695" s="140" t="s">
        <v>1177</v>
      </c>
      <c r="G3695" s="310" t="s">
        <v>1941</v>
      </c>
      <c r="H3695" s="4" t="s">
        <v>622</v>
      </c>
      <c r="I3695" s="129">
        <v>5000</v>
      </c>
      <c r="J3695" s="129">
        <v>4250</v>
      </c>
      <c r="K3695" s="201">
        <f t="shared" si="321"/>
        <v>21250000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8"/>
        <v/>
      </c>
    </row>
    <row r="3696" spans="1:27" ht="15.75" hidden="1" customHeight="1">
      <c r="A3696" s="304" t="str">
        <f>IF(B3696&lt;&gt;"",IF(AND(B3696&gt;=_TM1,B3696&lt;=_TM2,OR(TH!L3696="1111",TH!M3696="1111")),TH!D3696,""),"")</f>
        <v/>
      </c>
      <c r="B3696" s="11">
        <f t="shared" si="319"/>
        <v>12</v>
      </c>
      <c r="C3696" s="111">
        <f t="shared" si="320"/>
        <v>42728</v>
      </c>
      <c r="D3696" s="111" t="s">
        <v>1717</v>
      </c>
      <c r="E3696" s="111">
        <v>42728</v>
      </c>
      <c r="F3696" s="140" t="s">
        <v>559</v>
      </c>
      <c r="G3696" s="310" t="s">
        <v>1941</v>
      </c>
      <c r="H3696" s="4" t="s">
        <v>622</v>
      </c>
      <c r="I3696" s="129">
        <v>100</v>
      </c>
      <c r="J3696" s="129">
        <v>4593</v>
      </c>
      <c r="K3696" s="201">
        <f t="shared" si="321"/>
        <v>459300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8"/>
        <v/>
      </c>
    </row>
    <row r="3697" spans="1:27" ht="15.75" hidden="1" customHeight="1">
      <c r="A3697" s="304" t="str">
        <f>IF(B3697&lt;&gt;"",IF(AND(B3697&gt;=_TM1,B3697&lt;=_TM2,OR(TH!L3697="1111",TH!M3697="1111")),TH!D3697,""),"")</f>
        <v/>
      </c>
      <c r="B3697" s="11">
        <f t="shared" si="319"/>
        <v>12</v>
      </c>
      <c r="C3697" s="111">
        <f t="shared" si="320"/>
        <v>42728</v>
      </c>
      <c r="D3697" s="111" t="s">
        <v>1717</v>
      </c>
      <c r="E3697" s="111">
        <v>42728</v>
      </c>
      <c r="F3697" s="140" t="s">
        <v>525</v>
      </c>
      <c r="G3697" s="310" t="s">
        <v>1941</v>
      </c>
      <c r="H3697" s="4" t="s">
        <v>622</v>
      </c>
      <c r="I3697" s="129">
        <v>1077</v>
      </c>
      <c r="J3697" s="129">
        <v>4251</v>
      </c>
      <c r="K3697" s="201">
        <f t="shared" si="321"/>
        <v>4578327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8"/>
        <v/>
      </c>
    </row>
    <row r="3698" spans="1:27" ht="15.75" hidden="1" customHeight="1">
      <c r="A3698" s="304" t="str">
        <f>IF(B3698&lt;&gt;"",IF(AND(B3698&gt;=_TM1,B3698&lt;=_TM2,OR(TH!L3698="1111",TH!M3698="1111")),TH!D3698,""),"")</f>
        <v/>
      </c>
      <c r="B3698" s="11">
        <f t="shared" si="319"/>
        <v>12</v>
      </c>
      <c r="C3698" s="111">
        <f t="shared" si="320"/>
        <v>42728</v>
      </c>
      <c r="D3698" s="111" t="s">
        <v>1717</v>
      </c>
      <c r="E3698" s="111">
        <v>42728</v>
      </c>
      <c r="F3698" s="140" t="s">
        <v>802</v>
      </c>
      <c r="G3698" s="310" t="s">
        <v>1941</v>
      </c>
      <c r="H3698" s="4" t="s">
        <v>622</v>
      </c>
      <c r="I3698" s="129">
        <v>500</v>
      </c>
      <c r="J3698" s="129">
        <v>6209</v>
      </c>
      <c r="K3698" s="201">
        <f t="shared" si="321"/>
        <v>3104500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8"/>
        <v/>
      </c>
    </row>
    <row r="3699" spans="1:27" ht="15.75" hidden="1" customHeight="1">
      <c r="A3699" s="304" t="str">
        <f>IF(B3699&lt;&gt;"",IF(AND(B3699&gt;=_TM1,B3699&lt;=_TM2,OR(TH!L3699="1111",TH!M3699="1111")),TH!D3699,""),"")</f>
        <v/>
      </c>
      <c r="B3699" s="11">
        <f t="shared" si="319"/>
        <v>12</v>
      </c>
      <c r="C3699" s="111">
        <f t="shared" si="320"/>
        <v>42728</v>
      </c>
      <c r="D3699" s="111" t="s">
        <v>1717</v>
      </c>
      <c r="E3699" s="111">
        <v>42728</v>
      </c>
      <c r="F3699" s="140" t="s">
        <v>524</v>
      </c>
      <c r="G3699" s="310" t="s">
        <v>1941</v>
      </c>
      <c r="H3699" s="4" t="s">
        <v>622</v>
      </c>
      <c r="I3699" s="129">
        <v>1050</v>
      </c>
      <c r="J3699" s="129">
        <v>6552</v>
      </c>
      <c r="K3699" s="201">
        <f t="shared" si="321"/>
        <v>6879600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8"/>
        <v/>
      </c>
    </row>
    <row r="3700" spans="1:27" ht="15.75" hidden="1" customHeight="1">
      <c r="A3700" s="304" t="str">
        <f>IF(B3700&lt;&gt;"",IF(AND(B3700&gt;=_TM1,B3700&lt;=_TM2,OR(TH!L3700="1111",TH!M3700="1111")),TH!D3700,""),"")</f>
        <v/>
      </c>
      <c r="B3700" s="11">
        <f t="shared" si="319"/>
        <v>12</v>
      </c>
      <c r="C3700" s="111">
        <f t="shared" si="320"/>
        <v>42728</v>
      </c>
      <c r="D3700" s="111" t="s">
        <v>1717</v>
      </c>
      <c r="E3700" s="111">
        <v>42728</v>
      </c>
      <c r="F3700" s="140" t="s">
        <v>496</v>
      </c>
      <c r="G3700" s="310" t="s">
        <v>1941</v>
      </c>
      <c r="H3700" s="4" t="s">
        <v>622</v>
      </c>
      <c r="I3700" s="129">
        <v>250</v>
      </c>
      <c r="J3700" s="129">
        <v>6209</v>
      </c>
      <c r="K3700" s="201">
        <f t="shared" si="321"/>
        <v>1552250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8"/>
        <v/>
      </c>
    </row>
    <row r="3701" spans="1:27" ht="15.75" hidden="1" customHeight="1">
      <c r="A3701" s="304" t="str">
        <f>IF(B3701&lt;&gt;"",IF(AND(B3701&gt;=_TM1,B3701&lt;=_TM2,OR(TH!L3701="1111",TH!M3701="1111")),TH!D3701,""),"")</f>
        <v/>
      </c>
      <c r="B3701" s="11">
        <f t="shared" si="319"/>
        <v>12</v>
      </c>
      <c r="C3701" s="111">
        <f t="shared" si="320"/>
        <v>42728</v>
      </c>
      <c r="D3701" s="111" t="s">
        <v>1717</v>
      </c>
      <c r="E3701" s="111">
        <v>42728</v>
      </c>
      <c r="F3701" s="140" t="s">
        <v>338</v>
      </c>
      <c r="G3701" s="310" t="s">
        <v>1941</v>
      </c>
      <c r="H3701" s="4" t="s">
        <v>622</v>
      </c>
      <c r="I3701" s="129">
        <v>12</v>
      </c>
      <c r="J3701" s="129">
        <v>30031</v>
      </c>
      <c r="K3701" s="201">
        <f t="shared" si="321"/>
        <v>360372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8"/>
        <v/>
      </c>
    </row>
    <row r="3702" spans="1:27" ht="15.75" hidden="1" customHeight="1">
      <c r="A3702" s="304" t="str">
        <f>IF(B3702&lt;&gt;"",IF(AND(B3702&gt;=_TM1,B3702&lt;=_TM2,OR(TH!L3702="1111",TH!M3702="1111")),TH!D3702,""),"")</f>
        <v/>
      </c>
      <c r="B3702" s="11">
        <f t="shared" si="319"/>
        <v>12</v>
      </c>
      <c r="C3702" s="111">
        <f t="shared" si="320"/>
        <v>42728</v>
      </c>
      <c r="D3702" s="111" t="s">
        <v>1717</v>
      </c>
      <c r="E3702" s="111">
        <v>42728</v>
      </c>
      <c r="F3702" s="140" t="s">
        <v>350</v>
      </c>
      <c r="G3702" s="310" t="s">
        <v>1941</v>
      </c>
      <c r="H3702" s="4" t="s">
        <v>622</v>
      </c>
      <c r="I3702" s="129">
        <v>300</v>
      </c>
      <c r="J3702" s="129">
        <v>7628</v>
      </c>
      <c r="K3702" s="201">
        <f t="shared" si="321"/>
        <v>2288400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8"/>
        <v/>
      </c>
    </row>
    <row r="3703" spans="1:27" ht="15.75" hidden="1" customHeight="1">
      <c r="A3703" s="304" t="str">
        <f>IF(B3703&lt;&gt;"",IF(AND(B3703&gt;=_TM1,B3703&lt;=_TM2,OR(TH!L3703="1111",TH!M3703="1111")),TH!D3703,""),"")</f>
        <v/>
      </c>
      <c r="B3703" s="11">
        <f t="shared" si="319"/>
        <v>12</v>
      </c>
      <c r="C3703" s="111">
        <f t="shared" si="320"/>
        <v>42728</v>
      </c>
      <c r="D3703" s="111" t="s">
        <v>1717</v>
      </c>
      <c r="E3703" s="111">
        <v>42728</v>
      </c>
      <c r="F3703" s="140" t="s">
        <v>506</v>
      </c>
      <c r="G3703" s="310" t="s">
        <v>1941</v>
      </c>
      <c r="H3703" s="4" t="s">
        <v>622</v>
      </c>
      <c r="I3703" s="129">
        <v>50</v>
      </c>
      <c r="J3703" s="129">
        <v>5639</v>
      </c>
      <c r="K3703" s="201">
        <f t="shared" si="321"/>
        <v>281950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8"/>
        <v/>
      </c>
    </row>
    <row r="3704" spans="1:27" ht="15.75" hidden="1" customHeight="1">
      <c r="A3704" s="304" t="str">
        <f>IF(B3704&lt;&gt;"",IF(AND(B3704&gt;=_TM1,B3704&lt;=_TM2,OR(TH!L3704="1111",TH!M3704="1111")),TH!D3704,""),"")</f>
        <v/>
      </c>
      <c r="B3704" s="11">
        <f t="shared" si="319"/>
        <v>12</v>
      </c>
      <c r="C3704" s="111">
        <f t="shared" si="320"/>
        <v>42728</v>
      </c>
      <c r="D3704" s="111" t="s">
        <v>1717</v>
      </c>
      <c r="E3704" s="111">
        <v>42728</v>
      </c>
      <c r="F3704" s="140" t="s">
        <v>821</v>
      </c>
      <c r="G3704" s="310" t="s">
        <v>1941</v>
      </c>
      <c r="H3704" s="4" t="s">
        <v>622</v>
      </c>
      <c r="I3704" s="129">
        <v>72</v>
      </c>
      <c r="J3704" s="129">
        <v>22641</v>
      </c>
      <c r="K3704" s="201">
        <f t="shared" si="321"/>
        <v>1630152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8"/>
        <v/>
      </c>
    </row>
    <row r="3705" spans="1:27" ht="15.75" hidden="1" customHeight="1">
      <c r="A3705" s="304" t="str">
        <f>IF(B3705&lt;&gt;"",IF(AND(B3705&gt;=_TM1,B3705&lt;=_TM2,OR(TH!L3705="1111",TH!M3705="1111")),TH!D3705,""),"")</f>
        <v/>
      </c>
      <c r="B3705" s="11">
        <f t="shared" si="319"/>
        <v>12</v>
      </c>
      <c r="C3705" s="111">
        <f t="shared" si="320"/>
        <v>42728</v>
      </c>
      <c r="D3705" s="111" t="s">
        <v>1717</v>
      </c>
      <c r="E3705" s="111">
        <v>42728</v>
      </c>
      <c r="F3705" s="140" t="s">
        <v>811</v>
      </c>
      <c r="G3705" s="310" t="s">
        <v>1941</v>
      </c>
      <c r="H3705" s="4" t="s">
        <v>622</v>
      </c>
      <c r="I3705" s="129">
        <v>90</v>
      </c>
      <c r="J3705" s="129">
        <v>48420</v>
      </c>
      <c r="K3705" s="201">
        <f t="shared" si="321"/>
        <v>4357800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8"/>
        <v/>
      </c>
    </row>
    <row r="3706" spans="1:27" ht="15.75" hidden="1" customHeight="1">
      <c r="A3706" s="304" t="str">
        <f>IF(B3706&lt;&gt;"",IF(AND(B3706&gt;=_TM1,B3706&lt;=_TM2,OR(TH!L3706="1111",TH!M3706="1111")),TH!D3706,""),"")</f>
        <v/>
      </c>
      <c r="B3706" s="11">
        <f t="shared" si="319"/>
        <v>12</v>
      </c>
      <c r="C3706" s="111">
        <f t="shared" si="320"/>
        <v>42728</v>
      </c>
      <c r="D3706" s="111" t="s">
        <v>1717</v>
      </c>
      <c r="E3706" s="111">
        <v>42728</v>
      </c>
      <c r="F3706" s="140" t="s">
        <v>330</v>
      </c>
      <c r="G3706" s="310" t="s">
        <v>1941</v>
      </c>
      <c r="H3706" s="4" t="s">
        <v>622</v>
      </c>
      <c r="I3706" s="129">
        <v>155</v>
      </c>
      <c r="J3706" s="129">
        <v>30289</v>
      </c>
      <c r="K3706" s="201">
        <f t="shared" si="321"/>
        <v>4694795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8"/>
        <v/>
      </c>
    </row>
    <row r="3707" spans="1:27" ht="15.75" hidden="1" customHeight="1">
      <c r="A3707" s="304" t="str">
        <f>IF(B3707&lt;&gt;"",IF(AND(B3707&gt;=_TM1,B3707&lt;=_TM2,OR(TH!L3707="1111",TH!M3707="1111")),TH!D3707,""),"")</f>
        <v/>
      </c>
      <c r="B3707" s="11">
        <f t="shared" si="319"/>
        <v>12</v>
      </c>
      <c r="C3707" s="111">
        <f t="shared" si="320"/>
        <v>42728</v>
      </c>
      <c r="D3707" s="111" t="s">
        <v>1717</v>
      </c>
      <c r="E3707" s="111">
        <v>42728</v>
      </c>
      <c r="F3707" s="140" t="s">
        <v>818</v>
      </c>
      <c r="G3707" s="310" t="s">
        <v>1941</v>
      </c>
      <c r="H3707" s="4" t="s">
        <v>622</v>
      </c>
      <c r="I3707" s="129">
        <v>36</v>
      </c>
      <c r="J3707" s="129">
        <v>55264</v>
      </c>
      <c r="K3707" s="201">
        <f t="shared" si="321"/>
        <v>1989504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si="318"/>
        <v/>
      </c>
    </row>
    <row r="3708" spans="1:27" ht="15.75" hidden="1" customHeight="1">
      <c r="A3708" s="304" t="str">
        <f>IF(B3708&lt;&gt;"",IF(AND(B3708&gt;=_TM1,B3708&lt;=_TM2,OR(TH!L3708="1111",TH!M3708="1111")),TH!D3708,""),"")</f>
        <v/>
      </c>
      <c r="B3708" s="11">
        <f t="shared" si="319"/>
        <v>12</v>
      </c>
      <c r="C3708" s="111">
        <f t="shared" si="320"/>
        <v>42728</v>
      </c>
      <c r="D3708" s="111" t="s">
        <v>1718</v>
      </c>
      <c r="E3708" s="111">
        <v>42728</v>
      </c>
      <c r="F3708" s="140" t="s">
        <v>625</v>
      </c>
      <c r="G3708" s="310" t="s">
        <v>1941</v>
      </c>
      <c r="H3708" s="4" t="s">
        <v>622</v>
      </c>
      <c r="I3708" s="129">
        <v>14</v>
      </c>
      <c r="J3708" s="129">
        <v>51829</v>
      </c>
      <c r="K3708" s="201">
        <f t="shared" si="321"/>
        <v>725606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hidden="1" customHeight="1">
      <c r="A3709" s="304" t="str">
        <f>IF(B3709&lt;&gt;"",IF(AND(B3709&gt;=_TM1,B3709&lt;=_TM2,OR(TH!L3709="1111",TH!M3709="1111")),TH!D3709,""),"")</f>
        <v/>
      </c>
      <c r="B3709" s="11">
        <f t="shared" si="319"/>
        <v>12</v>
      </c>
      <c r="C3709" s="111">
        <f t="shared" si="320"/>
        <v>42728</v>
      </c>
      <c r="D3709" s="111" t="s">
        <v>1718</v>
      </c>
      <c r="E3709" s="111">
        <v>42728</v>
      </c>
      <c r="F3709" s="140" t="s">
        <v>629</v>
      </c>
      <c r="G3709" s="310" t="s">
        <v>1941</v>
      </c>
      <c r="H3709" s="4" t="s">
        <v>622</v>
      </c>
      <c r="I3709" s="129">
        <v>32</v>
      </c>
      <c r="J3709" s="129">
        <v>40050</v>
      </c>
      <c r="K3709" s="201">
        <f t="shared" si="321"/>
        <v>1281600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ref="AA3709:AA3728" si="322">IF(VLOOKUP(H3709,DS_131,1,0)=H3709,"","x")</f>
        <v/>
      </c>
    </row>
    <row r="3710" spans="1:27" ht="15.75" hidden="1" customHeight="1">
      <c r="A3710" s="304" t="str">
        <f>IF(B3710&lt;&gt;"",IF(AND(B3710&gt;=_TM1,B3710&lt;=_TM2,OR(TH!L3710="1111",TH!M3710="1111")),TH!D3710,""),"")</f>
        <v/>
      </c>
      <c r="B3710" s="11">
        <f t="shared" si="319"/>
        <v>12</v>
      </c>
      <c r="C3710" s="111">
        <f t="shared" si="320"/>
        <v>42728</v>
      </c>
      <c r="D3710" s="111" t="s">
        <v>1718</v>
      </c>
      <c r="E3710" s="111">
        <v>42728</v>
      </c>
      <c r="F3710" s="140" t="s">
        <v>803</v>
      </c>
      <c r="G3710" s="310" t="s">
        <v>1941</v>
      </c>
      <c r="H3710" s="4" t="s">
        <v>622</v>
      </c>
      <c r="I3710" s="129">
        <v>180</v>
      </c>
      <c r="J3710" s="129">
        <v>35156</v>
      </c>
      <c r="K3710" s="201">
        <f t="shared" si="321"/>
        <v>6328080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22"/>
        <v/>
      </c>
    </row>
    <row r="3711" spans="1:27" ht="15.75" hidden="1" customHeight="1">
      <c r="A3711" s="304" t="str">
        <f>IF(B3711&lt;&gt;"",IF(AND(B3711&gt;=_TM1,B3711&lt;=_TM2,OR(TH!L3711="1111",TH!M3711="1111")),TH!D3711,""),"")</f>
        <v/>
      </c>
      <c r="B3711" s="11">
        <f t="shared" si="319"/>
        <v>12</v>
      </c>
      <c r="C3711" s="111">
        <f t="shared" si="320"/>
        <v>42728</v>
      </c>
      <c r="D3711" s="111" t="s">
        <v>1718</v>
      </c>
      <c r="E3711" s="111">
        <v>42728</v>
      </c>
      <c r="F3711" s="140" t="s">
        <v>745</v>
      </c>
      <c r="G3711" s="310" t="s">
        <v>1941</v>
      </c>
      <c r="H3711" s="4" t="s">
        <v>622</v>
      </c>
      <c r="I3711" s="129">
        <v>12</v>
      </c>
      <c r="J3711" s="129">
        <v>43908</v>
      </c>
      <c r="K3711" s="201">
        <f t="shared" si="321"/>
        <v>526896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22"/>
        <v/>
      </c>
    </row>
    <row r="3712" spans="1:27" ht="15.75" hidden="1" customHeight="1">
      <c r="A3712" s="304" t="str">
        <f>IF(B3712&lt;&gt;"",IF(AND(B3712&gt;=_TM1,B3712&lt;=_TM2,OR(TH!L3712="1111",TH!M3712="1111")),TH!D3712,""),"")</f>
        <v/>
      </c>
      <c r="B3712" s="11">
        <f t="shared" si="319"/>
        <v>12</v>
      </c>
      <c r="C3712" s="111">
        <f t="shared" si="320"/>
        <v>42728</v>
      </c>
      <c r="D3712" s="111" t="s">
        <v>1718</v>
      </c>
      <c r="E3712" s="111">
        <v>42728</v>
      </c>
      <c r="F3712" s="140" t="s">
        <v>334</v>
      </c>
      <c r="G3712" s="310" t="s">
        <v>1941</v>
      </c>
      <c r="H3712" s="4" t="s">
        <v>622</v>
      </c>
      <c r="I3712" s="129">
        <v>24</v>
      </c>
      <c r="J3712" s="129">
        <v>43337</v>
      </c>
      <c r="K3712" s="201">
        <f t="shared" si="321"/>
        <v>1040088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22"/>
        <v/>
      </c>
    </row>
    <row r="3713" spans="1:27" ht="15.75" hidden="1" customHeight="1">
      <c r="A3713" s="304" t="str">
        <f>IF(B3713&lt;&gt;"",IF(AND(B3713&gt;=_TM1,B3713&lt;=_TM2,OR(TH!L3713="1111",TH!M3713="1111")),TH!D3713,""),"")</f>
        <v/>
      </c>
      <c r="B3713" s="11">
        <f t="shared" si="319"/>
        <v>12</v>
      </c>
      <c r="C3713" s="111">
        <f t="shared" si="320"/>
        <v>42728</v>
      </c>
      <c r="D3713" s="111" t="s">
        <v>1718</v>
      </c>
      <c r="E3713" s="111">
        <v>42728</v>
      </c>
      <c r="F3713" s="140" t="s">
        <v>656</v>
      </c>
      <c r="G3713" s="310" t="s">
        <v>1941</v>
      </c>
      <c r="H3713" s="4" t="s">
        <v>622</v>
      </c>
      <c r="I3713" s="129">
        <v>1300</v>
      </c>
      <c r="J3713" s="129">
        <v>2236.8461538461538</v>
      </c>
      <c r="K3713" s="201">
        <f t="shared" si="321"/>
        <v>2907900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22"/>
        <v/>
      </c>
    </row>
    <row r="3714" spans="1:27" ht="15.75" hidden="1" customHeight="1">
      <c r="A3714" s="304" t="str">
        <f>IF(B3714&lt;&gt;"",IF(AND(B3714&gt;=_TM1,B3714&lt;=_TM2,OR(TH!L3714="1111",TH!M3714="1111")),TH!D3714,""),"")</f>
        <v/>
      </c>
      <c r="B3714" s="11">
        <f t="shared" si="319"/>
        <v>12</v>
      </c>
      <c r="C3714" s="111">
        <f t="shared" si="320"/>
        <v>42728</v>
      </c>
      <c r="D3714" s="111" t="s">
        <v>1718</v>
      </c>
      <c r="E3714" s="111">
        <v>42728</v>
      </c>
      <c r="F3714" s="140" t="s">
        <v>756</v>
      </c>
      <c r="G3714" s="310" t="s">
        <v>1941</v>
      </c>
      <c r="H3714" s="4" t="s">
        <v>622</v>
      </c>
      <c r="I3714" s="129">
        <v>11</v>
      </c>
      <c r="J3714" s="129">
        <v>72205</v>
      </c>
      <c r="K3714" s="201">
        <f t="shared" si="321"/>
        <v>794255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22"/>
        <v/>
      </c>
    </row>
    <row r="3715" spans="1:27" ht="15.75" hidden="1" customHeight="1">
      <c r="A3715" s="304" t="str">
        <f>IF(B3715&lt;&gt;"",IF(AND(B3715&gt;=_TM1,B3715&lt;=_TM2,OR(TH!L3715="1111",TH!M3715="1111")),TH!D3715,""),"")</f>
        <v/>
      </c>
      <c r="B3715" s="11">
        <f t="shared" si="319"/>
        <v>12</v>
      </c>
      <c r="C3715" s="111">
        <f t="shared" si="320"/>
        <v>42728</v>
      </c>
      <c r="D3715" s="111" t="s">
        <v>1718</v>
      </c>
      <c r="E3715" s="111">
        <v>42728</v>
      </c>
      <c r="F3715" s="140" t="s">
        <v>808</v>
      </c>
      <c r="G3715" s="310" t="s">
        <v>1941</v>
      </c>
      <c r="H3715" s="4" t="s">
        <v>622</v>
      </c>
      <c r="I3715" s="129">
        <v>100</v>
      </c>
      <c r="J3715" s="129">
        <v>23441</v>
      </c>
      <c r="K3715" s="201">
        <f t="shared" si="321"/>
        <v>2344100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22"/>
        <v/>
      </c>
    </row>
    <row r="3716" spans="1:27" ht="15.75" hidden="1" customHeight="1">
      <c r="A3716" s="304" t="str">
        <f>IF(B3716&lt;&gt;"",IF(AND(B3716&gt;=_TM1,B3716&lt;=_TM2,OR(TH!L3716="1111",TH!M3716="1111")),TH!D3716,""),"")</f>
        <v/>
      </c>
      <c r="B3716" s="11">
        <f t="shared" si="319"/>
        <v>12</v>
      </c>
      <c r="C3716" s="111">
        <f t="shared" si="320"/>
        <v>42728</v>
      </c>
      <c r="D3716" s="111" t="s">
        <v>1718</v>
      </c>
      <c r="E3716" s="111">
        <v>42728</v>
      </c>
      <c r="F3716" s="140" t="s">
        <v>624</v>
      </c>
      <c r="G3716" s="310" t="s">
        <v>1941</v>
      </c>
      <c r="H3716" s="4" t="s">
        <v>622</v>
      </c>
      <c r="I3716" s="129">
        <v>26</v>
      </c>
      <c r="J3716" s="129">
        <v>33433</v>
      </c>
      <c r="K3716" s="201">
        <f t="shared" si="321"/>
        <v>869258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22"/>
        <v/>
      </c>
    </row>
    <row r="3717" spans="1:27" ht="15.75" hidden="1" customHeight="1">
      <c r="A3717" s="304" t="str">
        <f>IF(B3717&lt;&gt;"",IF(AND(B3717&gt;=_TM1,B3717&lt;=_TM2,OR(TH!L3717="1111",TH!M3717="1111")),TH!D3717,""),"")</f>
        <v/>
      </c>
      <c r="B3717" s="11">
        <f t="shared" si="319"/>
        <v>12</v>
      </c>
      <c r="C3717" s="111">
        <f t="shared" si="320"/>
        <v>42728</v>
      </c>
      <c r="D3717" s="111" t="s">
        <v>1718</v>
      </c>
      <c r="E3717" s="111">
        <v>42728</v>
      </c>
      <c r="F3717" s="140" t="s">
        <v>806</v>
      </c>
      <c r="G3717" s="310" t="s">
        <v>1941</v>
      </c>
      <c r="H3717" s="4" t="s">
        <v>622</v>
      </c>
      <c r="I3717" s="129">
        <v>4</v>
      </c>
      <c r="J3717" s="129">
        <v>18113</v>
      </c>
      <c r="K3717" s="201">
        <f t="shared" si="321"/>
        <v>72452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22"/>
        <v/>
      </c>
    </row>
    <row r="3718" spans="1:27" ht="15.75" hidden="1" customHeight="1">
      <c r="A3718" s="304" t="str">
        <f>IF(B3718&lt;&gt;"",IF(AND(B3718&gt;=_TM1,B3718&lt;=_TM2,OR(TH!L3718="1111",TH!M3718="1111")),TH!D3718,""),"")</f>
        <v/>
      </c>
      <c r="B3718" s="11">
        <f t="shared" si="319"/>
        <v>12</v>
      </c>
      <c r="C3718" s="111">
        <f t="shared" si="320"/>
        <v>42728</v>
      </c>
      <c r="D3718" s="111" t="s">
        <v>1718</v>
      </c>
      <c r="E3718" s="111">
        <v>42728</v>
      </c>
      <c r="F3718" s="140" t="s">
        <v>819</v>
      </c>
      <c r="G3718" s="310" t="s">
        <v>1941</v>
      </c>
      <c r="H3718" s="4" t="s">
        <v>622</v>
      </c>
      <c r="I3718" s="129">
        <v>54</v>
      </c>
      <c r="J3718" s="129">
        <v>35219</v>
      </c>
      <c r="K3718" s="201">
        <f t="shared" si="321"/>
        <v>1901826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22"/>
        <v/>
      </c>
    </row>
    <row r="3719" spans="1:27" ht="15.75" hidden="1" customHeight="1">
      <c r="A3719" s="304" t="str">
        <f>IF(B3719&lt;&gt;"",IF(AND(B3719&gt;=_TM1,B3719&lt;=_TM2,OR(TH!L3719="1111",TH!M3719="1111")),TH!D3719,""),"")</f>
        <v/>
      </c>
      <c r="B3719" s="11">
        <f t="shared" si="319"/>
        <v>12</v>
      </c>
      <c r="C3719" s="111">
        <f t="shared" si="320"/>
        <v>42728</v>
      </c>
      <c r="D3719" s="111" t="s">
        <v>1718</v>
      </c>
      <c r="E3719" s="111">
        <v>42728</v>
      </c>
      <c r="F3719" s="140" t="s">
        <v>744</v>
      </c>
      <c r="G3719" s="310" t="s">
        <v>1941</v>
      </c>
      <c r="H3719" s="4" t="s">
        <v>622</v>
      </c>
      <c r="I3719" s="129">
        <v>36</v>
      </c>
      <c r="J3719" s="129">
        <v>49309.333333333336</v>
      </c>
      <c r="K3719" s="201">
        <f t="shared" si="321"/>
        <v>1775136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22"/>
        <v/>
      </c>
    </row>
    <row r="3720" spans="1:27" ht="15.75" hidden="1" customHeight="1">
      <c r="A3720" s="304" t="str">
        <f>IF(B3720&lt;&gt;"",IF(AND(B3720&gt;=_TM1,B3720&lt;=_TM2,OR(TH!L3720="1111",TH!M3720="1111")),TH!D3720,""),"")</f>
        <v/>
      </c>
      <c r="B3720" s="11">
        <f t="shared" si="319"/>
        <v>12</v>
      </c>
      <c r="C3720" s="111">
        <f t="shared" si="320"/>
        <v>42728</v>
      </c>
      <c r="D3720" s="111" t="s">
        <v>1719</v>
      </c>
      <c r="E3720" s="111">
        <v>42728</v>
      </c>
      <c r="F3720" s="140" t="s">
        <v>876</v>
      </c>
      <c r="G3720" s="310" t="s">
        <v>1941</v>
      </c>
      <c r="H3720" s="4" t="s">
        <v>622</v>
      </c>
      <c r="I3720" s="129">
        <v>12</v>
      </c>
      <c r="J3720" s="129">
        <v>51429</v>
      </c>
      <c r="K3720" s="201">
        <f t="shared" si="321"/>
        <v>617148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22"/>
        <v/>
      </c>
    </row>
    <row r="3721" spans="1:27" ht="15.75" hidden="1" customHeight="1">
      <c r="A3721" s="304" t="str">
        <f>IF(B3721&lt;&gt;"",IF(AND(B3721&gt;=_TM1,B3721&lt;=_TM2,OR(TH!L3721="1111",TH!M3721="1111")),TH!D3721,""),"")</f>
        <v/>
      </c>
      <c r="B3721" s="11">
        <f t="shared" si="319"/>
        <v>12</v>
      </c>
      <c r="C3721" s="111">
        <f t="shared" si="320"/>
        <v>42728</v>
      </c>
      <c r="D3721" s="111" t="s">
        <v>1719</v>
      </c>
      <c r="E3721" s="111">
        <v>42728</v>
      </c>
      <c r="F3721" s="140" t="s">
        <v>880</v>
      </c>
      <c r="G3721" s="310" t="s">
        <v>1941</v>
      </c>
      <c r="H3721" s="4" t="s">
        <v>622</v>
      </c>
      <c r="I3721" s="129">
        <v>10</v>
      </c>
      <c r="J3721" s="129">
        <v>77984</v>
      </c>
      <c r="K3721" s="201">
        <f t="shared" si="321"/>
        <v>779840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22"/>
        <v/>
      </c>
    </row>
    <row r="3722" spans="1:27" ht="15.75" hidden="1" customHeight="1">
      <c r="A3722" s="304" t="str">
        <f>IF(B3722&lt;&gt;"",IF(AND(B3722&gt;=_TM1,B3722&lt;=_TM2,OR(TH!L3722="1111",TH!M3722="1111")),TH!D3722,""),"")</f>
        <v/>
      </c>
      <c r="B3722" s="11">
        <f t="shared" si="319"/>
        <v>12</v>
      </c>
      <c r="C3722" s="111">
        <f t="shared" si="320"/>
        <v>42728</v>
      </c>
      <c r="D3722" s="111" t="s">
        <v>1719</v>
      </c>
      <c r="E3722" s="111">
        <v>42728</v>
      </c>
      <c r="F3722" s="140" t="s">
        <v>687</v>
      </c>
      <c r="G3722" s="310" t="s">
        <v>1941</v>
      </c>
      <c r="H3722" s="4" t="s">
        <v>622</v>
      </c>
      <c r="I3722" s="129">
        <v>4</v>
      </c>
      <c r="J3722" s="129">
        <v>77340</v>
      </c>
      <c r="K3722" s="201">
        <f t="shared" si="321"/>
        <v>309360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22"/>
        <v/>
      </c>
    </row>
    <row r="3723" spans="1:27" ht="15.75" hidden="1" customHeight="1">
      <c r="A3723" s="304" t="str">
        <f>IF(B3723&lt;&gt;"",IF(AND(B3723&gt;=_TM1,B3723&lt;=_TM2,OR(TH!L3723="1111",TH!M3723="1111")),TH!D3723,""),"")</f>
        <v/>
      </c>
      <c r="B3723" s="11">
        <f t="shared" si="319"/>
        <v>12</v>
      </c>
      <c r="C3723" s="111">
        <f t="shared" si="320"/>
        <v>42728</v>
      </c>
      <c r="D3723" s="111" t="s">
        <v>1719</v>
      </c>
      <c r="E3723" s="111">
        <v>42728</v>
      </c>
      <c r="F3723" s="140" t="s">
        <v>883</v>
      </c>
      <c r="G3723" s="310" t="s">
        <v>1941</v>
      </c>
      <c r="H3723" s="4" t="s">
        <v>622</v>
      </c>
      <c r="I3723" s="129">
        <v>196</v>
      </c>
      <c r="J3723" s="129">
        <v>64078.326530612248</v>
      </c>
      <c r="K3723" s="201">
        <f t="shared" si="321"/>
        <v>12559352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22"/>
        <v/>
      </c>
    </row>
    <row r="3724" spans="1:27" ht="15.75" hidden="1" customHeight="1">
      <c r="A3724" s="304" t="str">
        <f>IF(B3724&lt;&gt;"",IF(AND(B3724&gt;=_TM1,B3724&lt;=_TM2,OR(TH!L3724="1111",TH!M3724="1111")),TH!D3724,""),"")</f>
        <v/>
      </c>
      <c r="B3724" s="11">
        <f t="shared" si="319"/>
        <v>12</v>
      </c>
      <c r="C3724" s="111">
        <f t="shared" si="320"/>
        <v>42728</v>
      </c>
      <c r="D3724" s="111" t="s">
        <v>1719</v>
      </c>
      <c r="E3724" s="111">
        <v>42728</v>
      </c>
      <c r="F3724" s="140" t="s">
        <v>812</v>
      </c>
      <c r="G3724" s="310" t="s">
        <v>1941</v>
      </c>
      <c r="H3724" s="4" t="s">
        <v>622</v>
      </c>
      <c r="I3724" s="129">
        <v>61</v>
      </c>
      <c r="J3724" s="129">
        <v>46021</v>
      </c>
      <c r="K3724" s="201">
        <f t="shared" si="321"/>
        <v>2807281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22"/>
        <v/>
      </c>
    </row>
    <row r="3725" spans="1:27" ht="15.75" hidden="1" customHeight="1">
      <c r="A3725" s="304" t="str">
        <f>IF(B3725&lt;&gt;"",IF(AND(B3725&gt;=_TM1,B3725&lt;=_TM2,OR(TH!L3725="1111",TH!M3725="1111")),TH!D3725,""),"")</f>
        <v/>
      </c>
      <c r="B3725" s="11">
        <f t="shared" si="319"/>
        <v>12</v>
      </c>
      <c r="C3725" s="111">
        <f t="shared" si="320"/>
        <v>42728</v>
      </c>
      <c r="D3725" s="111" t="s">
        <v>1719</v>
      </c>
      <c r="E3725" s="111">
        <v>42728</v>
      </c>
      <c r="F3725" s="140" t="s">
        <v>1408</v>
      </c>
      <c r="G3725" s="310" t="s">
        <v>1941</v>
      </c>
      <c r="H3725" s="4" t="s">
        <v>622</v>
      </c>
      <c r="I3725" s="129">
        <v>21</v>
      </c>
      <c r="J3725" s="129">
        <v>46200</v>
      </c>
      <c r="K3725" s="201">
        <f t="shared" si="321"/>
        <v>970200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22"/>
        <v/>
      </c>
    </row>
    <row r="3726" spans="1:27" ht="15.75" hidden="1" customHeight="1">
      <c r="A3726" s="304" t="str">
        <f>IF(B3726&lt;&gt;"",IF(AND(B3726&gt;=_TM1,B3726&lt;=_TM2,OR(TH!L3726="1111",TH!M3726="1111")),TH!D3726,""),"")</f>
        <v/>
      </c>
      <c r="B3726" s="11">
        <f t="shared" si="319"/>
        <v>12</v>
      </c>
      <c r="C3726" s="111">
        <f t="shared" si="320"/>
        <v>42728</v>
      </c>
      <c r="D3726" s="111" t="s">
        <v>1719</v>
      </c>
      <c r="E3726" s="111">
        <v>42728</v>
      </c>
      <c r="F3726" s="140" t="s">
        <v>1416</v>
      </c>
      <c r="G3726" s="310" t="s">
        <v>1941</v>
      </c>
      <c r="H3726" s="4" t="s">
        <v>622</v>
      </c>
      <c r="I3726" s="129">
        <v>52</v>
      </c>
      <c r="J3726" s="129">
        <v>46000</v>
      </c>
      <c r="K3726" s="201">
        <f t="shared" si="321"/>
        <v>2392000</v>
      </c>
      <c r="L3726" s="114" t="s">
        <v>238</v>
      </c>
      <c r="M3726" s="114" t="s">
        <v>162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22"/>
        <v/>
      </c>
    </row>
    <row r="3727" spans="1:27" ht="15.75" hidden="1" customHeight="1">
      <c r="A3727" s="304" t="str">
        <f>IF(B3727&lt;&gt;"",IF(AND(B3727&gt;=_TM1,B3727&lt;=_TM2,OR(TH!L3727="1111",TH!M3727="1111")),TH!D3727,""),"")</f>
        <v/>
      </c>
      <c r="B3727" s="11">
        <f t="shared" si="319"/>
        <v>12</v>
      </c>
      <c r="C3727" s="111">
        <f t="shared" si="320"/>
        <v>42728</v>
      </c>
      <c r="D3727" s="111" t="s">
        <v>1719</v>
      </c>
      <c r="E3727" s="111">
        <v>42728</v>
      </c>
      <c r="F3727" s="110" t="s">
        <v>1920</v>
      </c>
      <c r="G3727" s="310" t="s">
        <v>1941</v>
      </c>
      <c r="H3727" s="4" t="s">
        <v>622</v>
      </c>
      <c r="I3727" s="129">
        <v>1320</v>
      </c>
      <c r="J3727" s="129">
        <v>30000</v>
      </c>
      <c r="K3727" s="201">
        <f t="shared" si="321"/>
        <v>39600000</v>
      </c>
      <c r="L3727" s="114" t="s">
        <v>238</v>
      </c>
      <c r="M3727" s="114" t="s">
        <v>162</v>
      </c>
      <c r="N3727" s="24" t="str">
        <f>IF(AND('331-CT'!$E$7=TH!H3727,OR(L3727="331",M3727="331")),"331",IF(AND(OR(L3727="131",M3727="131"),H3727='131-CT'!$E$7),"131",""))</f>
        <v/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  <c r="AA3727" s="198" t="str">
        <f t="shared" si="322"/>
        <v/>
      </c>
    </row>
    <row r="3728" spans="1:27" ht="15.75" hidden="1" customHeight="1">
      <c r="A3728" s="304" t="str">
        <f>IF(B3728&lt;&gt;"",IF(AND(B3728&gt;=_TM1,B3728&lt;=_TM2,OR(TH!L3728="1111",TH!M3728="1111")),TH!D3728,""),"")</f>
        <v/>
      </c>
      <c r="B3728" s="11">
        <f t="shared" si="319"/>
        <v>12</v>
      </c>
      <c r="C3728" s="111">
        <f t="shared" si="320"/>
        <v>42728</v>
      </c>
      <c r="D3728" s="111" t="s">
        <v>1719</v>
      </c>
      <c r="E3728" s="111">
        <v>42728</v>
      </c>
      <c r="F3728" s="140" t="s">
        <v>332</v>
      </c>
      <c r="G3728" s="310" t="s">
        <v>1941</v>
      </c>
      <c r="H3728" s="4" t="s">
        <v>622</v>
      </c>
      <c r="I3728" s="129"/>
      <c r="J3728" s="129"/>
      <c r="K3728" s="201">
        <v>15014468</v>
      </c>
      <c r="L3728" s="114" t="s">
        <v>238</v>
      </c>
      <c r="M3728" s="114" t="s">
        <v>278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/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  <c r="AA3728" s="198" t="str">
        <f t="shared" si="322"/>
        <v/>
      </c>
    </row>
    <row r="3729" spans="1:27" ht="15.75" hidden="1" customHeight="1">
      <c r="A3729" s="304" t="str">
        <f>IF(B3729&lt;&gt;"",IF(AND(B3729&gt;=_TM1,B3729&lt;=_TM2,OR(TH!L3729="1111",TH!M3729="1111")),TH!D3729,""),"")</f>
        <v/>
      </c>
      <c r="B3729" s="11">
        <f t="shared" si="319"/>
        <v>12</v>
      </c>
      <c r="C3729" s="111">
        <f t="shared" si="320"/>
        <v>42730</v>
      </c>
      <c r="D3729" s="111" t="s">
        <v>704</v>
      </c>
      <c r="E3729" s="265">
        <v>42730</v>
      </c>
      <c r="F3729" s="110" t="s">
        <v>708</v>
      </c>
      <c r="G3729" s="310" t="s">
        <v>705</v>
      </c>
      <c r="H3729" s="113" t="s">
        <v>1319</v>
      </c>
      <c r="I3729" s="129"/>
      <c r="J3729" s="129"/>
      <c r="K3729" s="201">
        <v>32923000</v>
      </c>
      <c r="L3729" s="14" t="s">
        <v>24</v>
      </c>
      <c r="M3729" s="14" t="s">
        <v>238</v>
      </c>
      <c r="N3729" s="24" t="str">
        <f>IF(AND('331-CT'!$E$7=TH!H3729,OR(L3729="331",M3729="331")),"331",IF(AND(OR(L3729="131",M3729="131"),H3729='131-CT'!$E$7),"131",""))</f>
        <v>131</v>
      </c>
      <c r="O3729" s="24" t="str">
        <f>IF(AND($B3729&gt;='111'!$N$11,$B3729&lt;='111'!$O$11,OR($L3729=$O$7,$M3729=$O$7)),"x","")</f>
        <v/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/>
    </row>
    <row r="3730" spans="1:27" ht="15.75" hidden="1" customHeight="1">
      <c r="A3730" s="304" t="str">
        <f>IF(B3730&lt;&gt;"",IF(AND(B3730&gt;=_TM1,B3730&lt;=_TM2,OR(TH!L3730="1111",TH!M3730="1111")),TH!D3730,""),"")</f>
        <v/>
      </c>
      <c r="B3730" s="11">
        <f t="shared" si="319"/>
        <v>12</v>
      </c>
      <c r="C3730" s="111">
        <f t="shared" si="320"/>
        <v>42730</v>
      </c>
      <c r="D3730" s="111" t="s">
        <v>2170</v>
      </c>
      <c r="E3730" s="265">
        <v>42730</v>
      </c>
      <c r="F3730" s="110" t="s">
        <v>1219</v>
      </c>
      <c r="G3730" s="310" t="s">
        <v>705</v>
      </c>
      <c r="H3730" s="113" t="s">
        <v>706</v>
      </c>
      <c r="I3730" s="129"/>
      <c r="J3730" s="129"/>
      <c r="K3730" s="201">
        <v>33000000</v>
      </c>
      <c r="L3730" s="114" t="s">
        <v>45</v>
      </c>
      <c r="M3730" s="14" t="s">
        <v>24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/>
    </row>
    <row r="3731" spans="1:27" ht="15.75" hidden="1" customHeight="1">
      <c r="A3731" s="304" t="str">
        <f>IF(B3731&lt;&gt;"",IF(AND(B3731&gt;=_TM1,B3731&lt;=_TM2,OR(TH!L3731="1111",TH!M3731="1111")),TH!D3731,""),"")</f>
        <v/>
      </c>
      <c r="B3731" s="11">
        <f t="shared" si="319"/>
        <v>12</v>
      </c>
      <c r="C3731" s="111">
        <f t="shared" si="320"/>
        <v>42730</v>
      </c>
      <c r="D3731" s="111" t="s">
        <v>2161</v>
      </c>
      <c r="E3731" s="111">
        <v>42730</v>
      </c>
      <c r="F3731" s="112" t="s">
        <v>771</v>
      </c>
      <c r="G3731" s="310" t="s">
        <v>2075</v>
      </c>
      <c r="H3731" s="113" t="s">
        <v>2076</v>
      </c>
      <c r="I3731" s="129"/>
      <c r="J3731" s="129"/>
      <c r="K3731" s="201">
        <v>18008409</v>
      </c>
      <c r="L3731" s="202" t="s">
        <v>81</v>
      </c>
      <c r="M3731" s="202" t="s">
        <v>45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>x</v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>
        <v>4</v>
      </c>
    </row>
    <row r="3732" spans="1:27" ht="15.75" hidden="1" customHeight="1">
      <c r="A3732" s="304" t="str">
        <f>IF(B3732&lt;&gt;"",IF(AND(B3732&gt;=_TM1,B3732&lt;=_TM2,OR(TH!L3732="1111",TH!M3732="1111")),TH!D3732,""),"")</f>
        <v/>
      </c>
      <c r="B3732" s="11">
        <f t="shared" si="319"/>
        <v>12</v>
      </c>
      <c r="C3732" s="111">
        <f t="shared" si="320"/>
        <v>42730</v>
      </c>
      <c r="D3732" s="111" t="s">
        <v>2161</v>
      </c>
      <c r="E3732" s="111">
        <v>42730</v>
      </c>
      <c r="F3732" s="112" t="s">
        <v>772</v>
      </c>
      <c r="G3732" s="310" t="s">
        <v>2075</v>
      </c>
      <c r="H3732" s="113" t="s">
        <v>2076</v>
      </c>
      <c r="I3732" s="129"/>
      <c r="J3732" s="129"/>
      <c r="K3732" s="201">
        <v>1800841</v>
      </c>
      <c r="L3732" s="14" t="s">
        <v>9</v>
      </c>
      <c r="M3732" s="202" t="s">
        <v>45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>x</v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>
        <v>4</v>
      </c>
    </row>
    <row r="3733" spans="1:27" ht="15.75" hidden="1" customHeight="1">
      <c r="A3733" s="304" t="str">
        <f>IF(B3733&lt;&gt;"",IF(AND(B3733&gt;=_TM1,B3733&lt;=_TM2,OR(TH!L3733="1111",TH!M3733="1111")),TH!D3733,""),"")</f>
        <v/>
      </c>
      <c r="B3733" s="11">
        <f t="shared" si="319"/>
        <v>12</v>
      </c>
      <c r="C3733" s="111">
        <f t="shared" si="320"/>
        <v>42730</v>
      </c>
      <c r="D3733" s="111" t="s">
        <v>2051</v>
      </c>
      <c r="E3733" s="111">
        <v>42730</v>
      </c>
      <c r="F3733" s="140" t="s">
        <v>1920</v>
      </c>
      <c r="G3733" s="310" t="s">
        <v>1942</v>
      </c>
      <c r="H3733" s="113" t="s">
        <v>1862</v>
      </c>
      <c r="I3733" s="129">
        <v>500</v>
      </c>
      <c r="J3733" s="129">
        <v>30000</v>
      </c>
      <c r="K3733" s="201">
        <f>ROUND(I3733*J3733,0)</f>
        <v>15000000</v>
      </c>
      <c r="L3733" s="114" t="s">
        <v>238</v>
      </c>
      <c r="M3733" s="114" t="s">
        <v>162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  <c r="AA3733" s="198" t="str">
        <f>IF(VLOOKUP(H3733,DS_131,1,0)=H3733,"","x")</f>
        <v/>
      </c>
    </row>
    <row r="3734" spans="1:27" ht="15.75" hidden="1" customHeight="1">
      <c r="A3734" s="304" t="str">
        <f>IF(B3734&lt;&gt;"",IF(AND(B3734&gt;=_TM1,B3734&lt;=_TM2,OR(TH!L3734="1111",TH!M3734="1111")),TH!D3734,""),"")</f>
        <v/>
      </c>
      <c r="B3734" s="11">
        <f t="shared" si="319"/>
        <v>12</v>
      </c>
      <c r="C3734" s="111">
        <f t="shared" si="320"/>
        <v>42730</v>
      </c>
      <c r="D3734" s="111" t="s">
        <v>2051</v>
      </c>
      <c r="E3734" s="111">
        <v>42730</v>
      </c>
      <c r="F3734" s="140" t="s">
        <v>332</v>
      </c>
      <c r="G3734" s="310" t="s">
        <v>1942</v>
      </c>
      <c r="H3734" s="113" t="s">
        <v>1862</v>
      </c>
      <c r="I3734" s="129"/>
      <c r="J3734" s="129"/>
      <c r="K3734" s="201">
        <v>1500000</v>
      </c>
      <c r="L3734" s="114" t="s">
        <v>238</v>
      </c>
      <c r="M3734" s="114" t="s">
        <v>278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/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 t="str">
        <f>IF(VLOOKUP(H3734,DS_131,1,0)=H3734,"","x")</f>
        <v/>
      </c>
    </row>
    <row r="3735" spans="1:27" ht="15.75" hidden="1" customHeight="1">
      <c r="A3735" s="304" t="str">
        <f>IF(B3735&lt;&gt;"",IF(AND(B3735&gt;=_TM1,B3735&lt;=_TM2,OR(TH!L3735="1111",TH!M3735="1111")),TH!D3735,""),"")</f>
        <v/>
      </c>
      <c r="B3735" s="11">
        <f t="shared" si="319"/>
        <v>12</v>
      </c>
      <c r="C3735" s="111">
        <f t="shared" si="320"/>
        <v>42731</v>
      </c>
      <c r="D3735" s="111" t="s">
        <v>704</v>
      </c>
      <c r="E3735" s="265">
        <v>42731</v>
      </c>
      <c r="F3735" s="110" t="s">
        <v>708</v>
      </c>
      <c r="G3735" s="310" t="s">
        <v>705</v>
      </c>
      <c r="H3735" s="113" t="s">
        <v>1929</v>
      </c>
      <c r="I3735" s="129"/>
      <c r="J3735" s="129"/>
      <c r="K3735" s="201">
        <v>1442100</v>
      </c>
      <c r="L3735" s="14" t="s">
        <v>24</v>
      </c>
      <c r="M3735" s="14" t="s">
        <v>238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/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</row>
    <row r="3736" spans="1:27" ht="15.75" hidden="1" customHeight="1">
      <c r="A3736" s="304" t="str">
        <f>IF(B3736&lt;&gt;"",IF(AND(B3736&gt;=_TM1,B3736&lt;=_TM2,OR(TH!L3736="1111",TH!M3736="1111")),TH!D3736,""),"")</f>
        <v/>
      </c>
      <c r="B3736" s="11">
        <f t="shared" si="319"/>
        <v>12</v>
      </c>
      <c r="C3736" s="111">
        <f t="shared" si="320"/>
        <v>42731</v>
      </c>
      <c r="D3736" s="111" t="s">
        <v>2173</v>
      </c>
      <c r="E3736" s="111">
        <v>42731</v>
      </c>
      <c r="F3736" s="112" t="s">
        <v>490</v>
      </c>
      <c r="G3736" s="310" t="s">
        <v>1943</v>
      </c>
      <c r="H3736" s="302" t="s">
        <v>495</v>
      </c>
      <c r="I3736" s="129"/>
      <c r="J3736" s="129"/>
      <c r="K3736" s="201">
        <v>2200000</v>
      </c>
      <c r="L3736" s="114" t="s">
        <v>45</v>
      </c>
      <c r="M3736" s="114" t="s">
        <v>492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>x</v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  <c r="AA3736" s="198"/>
    </row>
    <row r="3737" spans="1:27" ht="15.75" hidden="1" customHeight="1">
      <c r="A3737" s="304" t="str">
        <f>IF(B3737&lt;&gt;"",IF(AND(B3737&gt;=_TM1,B3737&lt;=_TM2,OR(TH!L3737="1111",TH!M3737="1111")),TH!D3737,""),"")</f>
        <v/>
      </c>
      <c r="B3737" s="11">
        <f t="shared" si="319"/>
        <v>12</v>
      </c>
      <c r="C3737" s="111">
        <f t="shared" si="320"/>
        <v>42731</v>
      </c>
      <c r="D3737" s="111" t="s">
        <v>2173</v>
      </c>
      <c r="E3737" s="111">
        <v>42731</v>
      </c>
      <c r="F3737" s="112" t="s">
        <v>491</v>
      </c>
      <c r="G3737" s="310" t="s">
        <v>1943</v>
      </c>
      <c r="H3737" s="302" t="s">
        <v>495</v>
      </c>
      <c r="I3737" s="129"/>
      <c r="J3737" s="129"/>
      <c r="K3737" s="201">
        <v>220000</v>
      </c>
      <c r="L3737" s="114" t="s">
        <v>45</v>
      </c>
      <c r="M3737" s="114" t="s">
        <v>278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  <c r="AA3737" s="198"/>
    </row>
    <row r="3738" spans="1:27" ht="15.75" hidden="1" customHeight="1">
      <c r="A3738" s="304" t="str">
        <f>IF(B3738&lt;&gt;"",IF(AND(B3738&gt;=_TM1,B3738&lt;=_TM2,OR(TH!L3738="1111",TH!M3738="1111")),TH!D3738,""),"")</f>
        <v/>
      </c>
      <c r="B3738" s="11">
        <f t="shared" si="319"/>
        <v>12</v>
      </c>
      <c r="C3738" s="111">
        <f t="shared" si="320"/>
        <v>42732</v>
      </c>
      <c r="D3738" s="111" t="s">
        <v>711</v>
      </c>
      <c r="E3738" s="265">
        <v>42732</v>
      </c>
      <c r="F3738" s="110" t="s">
        <v>1725</v>
      </c>
      <c r="G3738" s="310" t="s">
        <v>705</v>
      </c>
      <c r="H3738" s="113"/>
      <c r="I3738" s="129"/>
      <c r="J3738" s="129"/>
      <c r="K3738" s="201">
        <v>1461000</v>
      </c>
      <c r="L3738" s="14" t="s">
        <v>961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27" ht="15.75" hidden="1" customHeight="1">
      <c r="A3739" s="304" t="str">
        <f>IF(B3739&lt;&gt;"",IF(AND(B3739&gt;=_TM1,B3739&lt;=_TM2,OR(TH!L3739="1111",TH!M3739="1111")),TH!D3739,""),"")</f>
        <v/>
      </c>
      <c r="B3739" s="11">
        <f t="shared" si="319"/>
        <v>12</v>
      </c>
      <c r="C3739" s="111">
        <f t="shared" si="320"/>
        <v>42734</v>
      </c>
      <c r="D3739" s="111" t="s">
        <v>2162</v>
      </c>
      <c r="E3739" s="265">
        <v>42734</v>
      </c>
      <c r="F3739" s="112" t="s">
        <v>707</v>
      </c>
      <c r="G3739" s="310" t="s">
        <v>705</v>
      </c>
      <c r="H3739" s="113" t="s">
        <v>706</v>
      </c>
      <c r="I3739" s="129"/>
      <c r="J3739" s="129"/>
      <c r="K3739" s="201">
        <v>9300000</v>
      </c>
      <c r="L3739" s="14" t="s">
        <v>24</v>
      </c>
      <c r="M3739" s="14" t="s">
        <v>45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>x</v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/>
    </row>
    <row r="3740" spans="1:27" ht="15.75" hidden="1" customHeight="1">
      <c r="A3740" s="304" t="str">
        <f>IF(B3740&lt;&gt;"",IF(AND(B3740&gt;=_TM1,B3740&lt;=_TM2,OR(TH!L3740="1111",TH!M3740="1111")),TH!D3740,""),"")</f>
        <v/>
      </c>
      <c r="B3740" s="11">
        <f t="shared" si="319"/>
        <v>12</v>
      </c>
      <c r="C3740" s="111">
        <f t="shared" si="320"/>
        <v>42734</v>
      </c>
      <c r="D3740" s="111" t="s">
        <v>711</v>
      </c>
      <c r="E3740" s="265">
        <v>42734</v>
      </c>
      <c r="F3740" s="110" t="s">
        <v>713</v>
      </c>
      <c r="G3740" s="310" t="s">
        <v>705</v>
      </c>
      <c r="H3740" s="113" t="s">
        <v>306</v>
      </c>
      <c r="I3740" s="129"/>
      <c r="J3740" s="129"/>
      <c r="K3740" s="201">
        <v>9304531</v>
      </c>
      <c r="L3740" s="14" t="s">
        <v>8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/>
    </row>
    <row r="3741" spans="1:27" ht="15.75" hidden="1" customHeight="1">
      <c r="A3741" s="304" t="str">
        <f>IF(B3741&lt;&gt;"",IF(AND(B3741&gt;=_TM1,B3741&lt;=_TM2,OR(TH!L3741="1111",TH!M3741="1111")),TH!D3741,""),"")</f>
        <v/>
      </c>
      <c r="B3741" s="11">
        <f t="shared" si="319"/>
        <v>12</v>
      </c>
      <c r="C3741" s="111">
        <f t="shared" si="320"/>
        <v>42734</v>
      </c>
      <c r="D3741" s="111" t="s">
        <v>711</v>
      </c>
      <c r="E3741" s="265">
        <v>42734</v>
      </c>
      <c r="F3741" s="110" t="s">
        <v>761</v>
      </c>
      <c r="G3741" s="310" t="s">
        <v>705</v>
      </c>
      <c r="H3741" s="4"/>
      <c r="I3741" s="129"/>
      <c r="J3741" s="129"/>
      <c r="K3741" s="201">
        <v>20000</v>
      </c>
      <c r="L3741" s="14" t="s">
        <v>81</v>
      </c>
      <c r="M3741" s="14" t="s">
        <v>24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>
        <v>4</v>
      </c>
    </row>
    <row r="3742" spans="1:27" ht="15.75" hidden="1" customHeight="1">
      <c r="A3742" s="304" t="str">
        <f>IF(B3742&lt;&gt;"",IF(AND(B3742&gt;=_TM1,B3742&lt;=_TM2,OR(TH!L3742="1111",TH!M3742="1111")),TH!D3742,""),"")</f>
        <v/>
      </c>
      <c r="B3742" s="11">
        <f t="shared" si="319"/>
        <v>12</v>
      </c>
      <c r="C3742" s="111">
        <f t="shared" si="320"/>
        <v>42734</v>
      </c>
      <c r="D3742" s="111" t="s">
        <v>711</v>
      </c>
      <c r="E3742" s="265">
        <v>42734</v>
      </c>
      <c r="F3742" s="110" t="s">
        <v>967</v>
      </c>
      <c r="G3742" s="310" t="s">
        <v>705</v>
      </c>
      <c r="H3742" s="4"/>
      <c r="I3742" s="129"/>
      <c r="J3742" s="129"/>
      <c r="K3742" s="201">
        <v>2000</v>
      </c>
      <c r="L3742" s="14" t="s">
        <v>9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27" ht="15.75" hidden="1" customHeight="1">
      <c r="A3743" s="304" t="str">
        <f>IF(B3743&lt;&gt;"",IF(AND(B3743&gt;=_TM1,B3743&lt;=_TM2,OR(TH!L3743="1111",TH!M3743="1111")),TH!D3743,""),"")</f>
        <v/>
      </c>
      <c r="B3743" s="11">
        <f t="shared" si="319"/>
        <v>12</v>
      </c>
      <c r="C3743" s="111">
        <f t="shared" si="320"/>
        <v>42735</v>
      </c>
      <c r="D3743" s="111" t="s">
        <v>704</v>
      </c>
      <c r="E3743" s="265">
        <v>42735</v>
      </c>
      <c r="F3743" s="110" t="s">
        <v>709</v>
      </c>
      <c r="G3743" s="310" t="s">
        <v>705</v>
      </c>
      <c r="H3743" s="4"/>
      <c r="I3743" s="129"/>
      <c r="J3743" s="129"/>
      <c r="K3743" s="201">
        <v>2336</v>
      </c>
      <c r="L3743" s="14" t="s">
        <v>24</v>
      </c>
      <c r="M3743" s="14" t="s">
        <v>38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/>
    </row>
    <row r="3744" spans="1:27" ht="15.75" hidden="1" customHeight="1">
      <c r="A3744" s="304" t="str">
        <f>IF(B3744&lt;&gt;"",IF(AND(B3744&gt;=_TM1,B3744&lt;=_TM2,OR(TH!L3744="1111",TH!M3744="1111")),TH!D3744,""),"")</f>
        <v/>
      </c>
      <c r="B3744" s="11">
        <f t="shared" si="319"/>
        <v>12</v>
      </c>
      <c r="C3744" s="111">
        <f t="shared" si="320"/>
        <v>42735</v>
      </c>
      <c r="D3744" s="111" t="s">
        <v>711</v>
      </c>
      <c r="E3744" s="265">
        <v>42735</v>
      </c>
      <c r="F3744" s="110" t="s">
        <v>1722</v>
      </c>
      <c r="G3744" s="310" t="s">
        <v>705</v>
      </c>
      <c r="H3744" s="113"/>
      <c r="I3744" s="129"/>
      <c r="J3744" s="129"/>
      <c r="K3744" s="201">
        <v>10000</v>
      </c>
      <c r="L3744" s="14" t="s">
        <v>81</v>
      </c>
      <c r="M3744" s="14" t="s">
        <v>24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03">
        <v>4</v>
      </c>
    </row>
    <row r="3745" spans="1:30" ht="15.75" hidden="1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111">
        <f t="shared" si="320"/>
        <v>42735</v>
      </c>
      <c r="D3745" s="111" t="s">
        <v>711</v>
      </c>
      <c r="E3745" s="265">
        <v>42735</v>
      </c>
      <c r="F3745" s="110" t="s">
        <v>1723</v>
      </c>
      <c r="G3745" s="310" t="s">
        <v>705</v>
      </c>
      <c r="H3745" s="113"/>
      <c r="I3745" s="129"/>
      <c r="J3745" s="129"/>
      <c r="K3745" s="201">
        <v>1000</v>
      </c>
      <c r="L3745" s="14" t="s">
        <v>9</v>
      </c>
      <c r="M3745" s="14" t="s">
        <v>24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03">
        <v>4</v>
      </c>
    </row>
    <row r="3746" spans="1:30" ht="15.75" hidden="1" customHeight="1">
      <c r="A3746" s="304" t="str">
        <f>IF(B3746&lt;&gt;"",IF(AND(B3746&gt;=_TM1,B3746&lt;=_TM2,OR(TH!L3746="1111",TH!M3746="1111")),TH!D3746,""),"")</f>
        <v/>
      </c>
      <c r="B3746" s="11">
        <f t="shared" ref="B3746:B3809" si="323">IF(C3746&lt;&gt;"",MONTH(C3746),"")</f>
        <v>12</v>
      </c>
      <c r="C3746" s="346">
        <f t="shared" ref="C3746:C3809" si="324">E3746</f>
        <v>42735</v>
      </c>
      <c r="D3746" s="346" t="s">
        <v>255</v>
      </c>
      <c r="E3746" s="346">
        <v>42735</v>
      </c>
      <c r="F3746" s="348" t="s">
        <v>1182</v>
      </c>
      <c r="G3746" s="375">
        <f>K3746</f>
        <v>11000000</v>
      </c>
      <c r="H3746" s="350"/>
      <c r="I3746" s="351"/>
      <c r="J3746" s="351"/>
      <c r="K3746" s="352">
        <v>11000000</v>
      </c>
      <c r="L3746" s="376" t="s">
        <v>81</v>
      </c>
      <c r="M3746" s="376" t="s">
        <v>240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/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hidden="1" customHeight="1">
      <c r="A3747" s="304" t="str">
        <f>IF(B3747&lt;&gt;"",IF(AND(B3747&gt;=_TM1,B3747&lt;=_TM2,OR(TH!L3747="1111",TH!M3747="1111")),TH!D3747,""),"")</f>
        <v/>
      </c>
      <c r="B3747" s="11">
        <f t="shared" si="323"/>
        <v>12</v>
      </c>
      <c r="C3747" s="346">
        <f t="shared" si="324"/>
        <v>42735</v>
      </c>
      <c r="D3747" s="346" t="s">
        <v>255</v>
      </c>
      <c r="E3747" s="346">
        <v>42735</v>
      </c>
      <c r="F3747" s="348" t="s">
        <v>1183</v>
      </c>
      <c r="G3747" s="375">
        <f>K3747</f>
        <v>3500000</v>
      </c>
      <c r="H3747" s="350"/>
      <c r="I3747" s="351"/>
      <c r="J3747" s="351"/>
      <c r="K3747" s="352">
        <v>3500000</v>
      </c>
      <c r="L3747" s="376" t="s">
        <v>81</v>
      </c>
      <c r="M3747" s="376" t="s">
        <v>240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hidden="1" customHeight="1">
      <c r="A3748" s="304" t="str">
        <f>IF(B3748&lt;&gt;"",IF(AND(B3748&gt;=_TM1,B3748&lt;=_TM2,OR(TH!L3748="1111",TH!M3748="1111")),TH!D3748,""),"")</f>
        <v/>
      </c>
      <c r="B3748" s="11">
        <f t="shared" si="323"/>
        <v>12</v>
      </c>
      <c r="C3748" s="346">
        <f t="shared" si="324"/>
        <v>42735</v>
      </c>
      <c r="D3748" s="347" t="s">
        <v>2163</v>
      </c>
      <c r="E3748" s="346">
        <v>42735</v>
      </c>
      <c r="F3748" s="348" t="s">
        <v>1833</v>
      </c>
      <c r="G3748" s="375"/>
      <c r="H3748" s="4" t="s">
        <v>706</v>
      </c>
      <c r="I3748" s="351"/>
      <c r="J3748" s="351"/>
      <c r="K3748" s="352">
        <v>12977500</v>
      </c>
      <c r="L3748" s="376" t="s">
        <v>240</v>
      </c>
      <c r="M3748" s="376" t="s">
        <v>45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>x</v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hidden="1" customHeight="1">
      <c r="A3749" s="304" t="str">
        <f>IF(B3749&lt;&gt;"",IF(AND(B3749&gt;=_TM1,B3749&lt;=_TM2,OR(TH!L3749="1111",TH!M3749="1111")),TH!D3749,""),"")</f>
        <v/>
      </c>
      <c r="B3749" s="11">
        <f t="shared" si="323"/>
        <v>12</v>
      </c>
      <c r="C3749" s="346">
        <f t="shared" si="324"/>
        <v>42735</v>
      </c>
      <c r="D3749" s="346" t="s">
        <v>255</v>
      </c>
      <c r="E3749" s="346">
        <v>42735</v>
      </c>
      <c r="F3749" s="348" t="s">
        <v>1186</v>
      </c>
      <c r="G3749" s="375" t="s">
        <v>1187</v>
      </c>
      <c r="H3749" s="350"/>
      <c r="I3749" s="351"/>
      <c r="J3749" s="351"/>
      <c r="K3749" s="352">
        <f>ROUND(G3746*$G3749,0)</f>
        <v>880000</v>
      </c>
      <c r="L3749" s="378" t="s">
        <v>240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hidden="1" customHeight="1">
      <c r="A3750" s="304" t="str">
        <f>IF(B3750&lt;&gt;"",IF(AND(B3750&gt;=_TM1,B3750&lt;=_TM2,OR(TH!L3750="1111",TH!M3750="1111")),TH!D3750,""),"")</f>
        <v/>
      </c>
      <c r="B3750" s="11">
        <f t="shared" si="323"/>
        <v>12</v>
      </c>
      <c r="C3750" s="346">
        <f t="shared" si="324"/>
        <v>42735</v>
      </c>
      <c r="D3750" s="346" t="s">
        <v>255</v>
      </c>
      <c r="E3750" s="346">
        <v>42735</v>
      </c>
      <c r="F3750" s="348" t="s">
        <v>1197</v>
      </c>
      <c r="G3750" s="375"/>
      <c r="H3750" s="350"/>
      <c r="I3750" s="351"/>
      <c r="J3750" s="351"/>
      <c r="K3750" s="352">
        <f>ROUND(G3749*G3747,0)</f>
        <v>280000</v>
      </c>
      <c r="L3750" s="376" t="s">
        <v>240</v>
      </c>
      <c r="M3750" s="379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hidden="1" customHeight="1">
      <c r="A3751" s="304" t="str">
        <f>IF(B3751&lt;&gt;"",IF(AND(B3751&gt;=_TM1,B3751&lt;=_TM2,OR(TH!L3751="1111",TH!M3751="1111")),TH!D3751,""),"")</f>
        <v/>
      </c>
      <c r="B3751" s="11">
        <f t="shared" si="323"/>
        <v>12</v>
      </c>
      <c r="C3751" s="346">
        <f t="shared" si="324"/>
        <v>42735</v>
      </c>
      <c r="D3751" s="347" t="s">
        <v>255</v>
      </c>
      <c r="E3751" s="346">
        <v>42735</v>
      </c>
      <c r="F3751" s="348" t="s">
        <v>1188</v>
      </c>
      <c r="G3751" s="375" t="s">
        <v>1189</v>
      </c>
      <c r="H3751" s="4"/>
      <c r="I3751" s="351"/>
      <c r="J3751" s="351"/>
      <c r="K3751" s="352">
        <f>ROUND(G3746*$G3751,0)</f>
        <v>1980000</v>
      </c>
      <c r="L3751" s="378" t="s">
        <v>239</v>
      </c>
      <c r="M3751" s="378" t="s">
        <v>961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hidden="1" customHeight="1">
      <c r="A3752" s="304" t="str">
        <f>IF(B3752&lt;&gt;"",IF(AND(B3752&gt;=_TM1,B3752&lt;=_TM2,OR(TH!L3752="1111",TH!M3752="1111")),TH!D3752,""),"")</f>
        <v/>
      </c>
      <c r="B3752" s="11">
        <f t="shared" si="323"/>
        <v>12</v>
      </c>
      <c r="C3752" s="346">
        <f t="shared" si="324"/>
        <v>42735</v>
      </c>
      <c r="D3752" s="346" t="s">
        <v>255</v>
      </c>
      <c r="E3752" s="346">
        <v>42735</v>
      </c>
      <c r="F3752" s="348" t="s">
        <v>1198</v>
      </c>
      <c r="G3752" s="375"/>
      <c r="H3752" s="350"/>
      <c r="I3752" s="351"/>
      <c r="J3752" s="351"/>
      <c r="K3752" s="352">
        <f>ROUND(G3747*$G3751,0)</f>
        <v>630000</v>
      </c>
      <c r="L3752" s="376" t="s">
        <v>81</v>
      </c>
      <c r="M3752" s="378" t="s">
        <v>961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hidden="1" customHeight="1">
      <c r="A3753" s="304" t="str">
        <f>IF(B3753&lt;&gt;"",IF(AND(B3753&gt;=_TM1,B3753&lt;=_TM2,OR(TH!L3753="1111",TH!M3753="1111")),TH!D3753,""),"")</f>
        <v/>
      </c>
      <c r="B3753" s="11">
        <f t="shared" si="323"/>
        <v>12</v>
      </c>
      <c r="C3753" s="346">
        <f t="shared" si="324"/>
        <v>42735</v>
      </c>
      <c r="D3753" s="346" t="s">
        <v>255</v>
      </c>
      <c r="E3753" s="346">
        <v>42735</v>
      </c>
      <c r="F3753" s="348" t="s">
        <v>1190</v>
      </c>
      <c r="G3753" s="375" t="s">
        <v>1191</v>
      </c>
      <c r="H3753" s="350"/>
      <c r="I3753" s="351"/>
      <c r="J3753" s="351"/>
      <c r="K3753" s="352">
        <f>G3746*$G3753</f>
        <v>165000</v>
      </c>
      <c r="L3753" s="378" t="s">
        <v>240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hidden="1" customHeight="1">
      <c r="A3754" s="304" t="str">
        <f>IF(B3754&lt;&gt;"",IF(AND(B3754&gt;=_TM1,B3754&lt;=_TM2,OR(TH!L3754="1111",TH!M3754="1111")),TH!D3754,""),"")</f>
        <v/>
      </c>
      <c r="B3754" s="11">
        <f t="shared" si="323"/>
        <v>12</v>
      </c>
      <c r="C3754" s="346">
        <f t="shared" si="324"/>
        <v>42735</v>
      </c>
      <c r="D3754" s="347" t="s">
        <v>255</v>
      </c>
      <c r="E3754" s="346">
        <v>42735</v>
      </c>
      <c r="F3754" s="348" t="s">
        <v>1199</v>
      </c>
      <c r="G3754" s="375"/>
      <c r="H3754" s="4"/>
      <c r="I3754" s="351"/>
      <c r="J3754" s="351"/>
      <c r="K3754" s="352">
        <f>G3747*$G3753</f>
        <v>52500</v>
      </c>
      <c r="L3754" s="378" t="s">
        <v>240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hidden="1" customHeight="1">
      <c r="A3755" s="304" t="str">
        <f>IF(B3755&lt;&gt;"",IF(AND(B3755&gt;=_TM1,B3755&lt;=_TM2,OR(TH!L3755="1111",TH!M3755="1111")),TH!D3755,""),"")</f>
        <v/>
      </c>
      <c r="B3755" s="11">
        <f t="shared" si="323"/>
        <v>12</v>
      </c>
      <c r="C3755" s="346">
        <f t="shared" si="324"/>
        <v>42735</v>
      </c>
      <c r="D3755" s="346" t="s">
        <v>255</v>
      </c>
      <c r="E3755" s="346">
        <v>42735</v>
      </c>
      <c r="F3755" s="348" t="s">
        <v>1192</v>
      </c>
      <c r="G3755" s="375" t="s">
        <v>1193</v>
      </c>
      <c r="H3755" s="350"/>
      <c r="I3755" s="351"/>
      <c r="J3755" s="351"/>
      <c r="K3755" s="352">
        <f>G3746*$G3755</f>
        <v>330000</v>
      </c>
      <c r="L3755" s="378" t="s">
        <v>239</v>
      </c>
      <c r="M3755" s="378" t="s">
        <v>960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hidden="1" customHeight="1">
      <c r="A3756" s="304" t="str">
        <f>IF(B3756&lt;&gt;"",IF(AND(B3756&gt;=_TM1,B3756&lt;=_TM2,OR(TH!L3756="1111",TH!M3756="1111")),TH!D3756,""),"")</f>
        <v/>
      </c>
      <c r="B3756" s="11">
        <f t="shared" si="323"/>
        <v>12</v>
      </c>
      <c r="C3756" s="346">
        <f t="shared" si="324"/>
        <v>42735</v>
      </c>
      <c r="D3756" s="346" t="s">
        <v>255</v>
      </c>
      <c r="E3756" s="346">
        <v>42735</v>
      </c>
      <c r="F3756" s="348" t="s">
        <v>1200</v>
      </c>
      <c r="G3756" s="375"/>
      <c r="H3756" s="350"/>
      <c r="I3756" s="351"/>
      <c r="J3756" s="351"/>
      <c r="K3756" s="352">
        <f>G3747*$G3755</f>
        <v>105000</v>
      </c>
      <c r="L3756" s="376" t="s">
        <v>81</v>
      </c>
      <c r="M3756" s="378" t="s">
        <v>960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hidden="1" customHeight="1">
      <c r="A3757" s="304" t="str">
        <f>IF(B3757&lt;&gt;"",IF(AND(B3757&gt;=_TM1,B3757&lt;=_TM2,OR(TH!L3757="1111",TH!M3757="1111")),TH!D3757,""),"")</f>
        <v/>
      </c>
      <c r="B3757" s="11">
        <f t="shared" si="323"/>
        <v>12</v>
      </c>
      <c r="C3757" s="346">
        <f t="shared" si="324"/>
        <v>42735</v>
      </c>
      <c r="D3757" s="347" t="s">
        <v>255</v>
      </c>
      <c r="E3757" s="346">
        <v>42735</v>
      </c>
      <c r="F3757" s="348" t="s">
        <v>1194</v>
      </c>
      <c r="G3757" s="375" t="s">
        <v>1195</v>
      </c>
      <c r="H3757" s="4"/>
      <c r="I3757" s="351"/>
      <c r="J3757" s="351"/>
      <c r="K3757" s="352">
        <f>G3746*$G3757</f>
        <v>110000</v>
      </c>
      <c r="L3757" s="378" t="s">
        <v>240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hidden="1" customHeight="1">
      <c r="A3758" s="304" t="str">
        <f>IF(B3758&lt;&gt;"",IF(AND(B3758&gt;=_TM1,B3758&lt;=_TM2,OR(TH!L3758="1111",TH!M3758="1111")),TH!D3758,""),"")</f>
        <v/>
      </c>
      <c r="B3758" s="11">
        <f t="shared" si="323"/>
        <v>12</v>
      </c>
      <c r="C3758" s="346">
        <f t="shared" si="324"/>
        <v>42735</v>
      </c>
      <c r="D3758" s="346" t="s">
        <v>255</v>
      </c>
      <c r="E3758" s="346">
        <v>42735</v>
      </c>
      <c r="F3758" s="348" t="s">
        <v>1201</v>
      </c>
      <c r="G3758" s="375"/>
      <c r="H3758" s="350"/>
      <c r="I3758" s="351"/>
      <c r="J3758" s="351"/>
      <c r="K3758" s="352">
        <f>G3747*$G3757</f>
        <v>35000</v>
      </c>
      <c r="L3758" s="378" t="s">
        <v>240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hidden="1" customHeight="1">
      <c r="A3759" s="304" t="str">
        <f>IF(B3759&lt;&gt;"",IF(AND(B3759&gt;=_TM1,B3759&lt;=_TM2,OR(TH!L3759="1111",TH!M3759="1111")),TH!D3759,""),"")</f>
        <v/>
      </c>
      <c r="B3759" s="11">
        <f t="shared" si="323"/>
        <v>12</v>
      </c>
      <c r="C3759" s="346">
        <f t="shared" si="324"/>
        <v>42735</v>
      </c>
      <c r="D3759" s="346" t="s">
        <v>255</v>
      </c>
      <c r="E3759" s="346">
        <v>42735</v>
      </c>
      <c r="F3759" s="348" t="s">
        <v>1196</v>
      </c>
      <c r="G3759" s="375" t="s">
        <v>1195</v>
      </c>
      <c r="H3759" s="350"/>
      <c r="I3759" s="351"/>
      <c r="J3759" s="351"/>
      <c r="K3759" s="352">
        <f>K3757</f>
        <v>110000</v>
      </c>
      <c r="L3759" s="378" t="s">
        <v>239</v>
      </c>
      <c r="M3759" s="378" t="s">
        <v>964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hidden="1" customHeight="1">
      <c r="A3760" s="304" t="str">
        <f>IF(B3760&lt;&gt;"",IF(AND(B3760&gt;=_TM1,B3760&lt;=_TM2,OR(TH!L3760="1111",TH!M3760="1111")),TH!D3760,""),"")</f>
        <v/>
      </c>
      <c r="B3760" s="11">
        <f t="shared" si="323"/>
        <v>12</v>
      </c>
      <c r="C3760" s="346">
        <f t="shared" si="324"/>
        <v>42735</v>
      </c>
      <c r="D3760" s="347" t="s">
        <v>255</v>
      </c>
      <c r="E3760" s="346">
        <v>42735</v>
      </c>
      <c r="F3760" s="348" t="s">
        <v>1202</v>
      </c>
      <c r="G3760" s="375"/>
      <c r="H3760" s="4"/>
      <c r="I3760" s="351"/>
      <c r="J3760" s="351"/>
      <c r="K3760" s="352">
        <f>K3758</f>
        <v>35000</v>
      </c>
      <c r="L3760" s="376" t="s">
        <v>81</v>
      </c>
      <c r="M3760" s="378" t="s">
        <v>964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77"/>
      <c r="AA3760" s="198"/>
      <c r="AD3760" s="198"/>
    </row>
    <row r="3761" spans="1:30" ht="15.75" hidden="1" customHeight="1">
      <c r="A3761" s="304" t="str">
        <f>IF(B3761&lt;&gt;"",IF(AND(B3761&gt;=_TM1,B3761&lt;=_TM2,OR(TH!L3761="1111",TH!M3761="1111")),TH!D3761,""),"")</f>
        <v/>
      </c>
      <c r="B3761" s="11">
        <f t="shared" si="323"/>
        <v>12</v>
      </c>
      <c r="C3761" s="346">
        <f t="shared" si="324"/>
        <v>42735</v>
      </c>
      <c r="D3761" s="347" t="s">
        <v>255</v>
      </c>
      <c r="E3761" s="346">
        <v>42735</v>
      </c>
      <c r="F3761" s="348" t="s">
        <v>1206</v>
      </c>
      <c r="G3761" s="375"/>
      <c r="H3761" s="4"/>
      <c r="I3761" s="351"/>
      <c r="J3761" s="351"/>
      <c r="K3761" s="352">
        <v>11496</v>
      </c>
      <c r="L3761" s="378" t="s">
        <v>85</v>
      </c>
      <c r="M3761" s="378" t="s">
        <v>961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77"/>
      <c r="AA3761" s="198"/>
      <c r="AD3761" s="198"/>
    </row>
    <row r="3762" spans="1:30" ht="15.75" hidden="1" customHeight="1">
      <c r="A3762" s="304" t="str">
        <f>IF(B3762&lt;&gt;"",IF(AND(B3762&gt;=_TM1,B3762&lt;=_TM2,OR(TH!L3762="1111",TH!M3762="1111")),TH!D3762,""),"")</f>
        <v/>
      </c>
      <c r="B3762" s="11">
        <f t="shared" si="323"/>
        <v>12</v>
      </c>
      <c r="C3762" s="111">
        <f t="shared" si="324"/>
        <v>42735</v>
      </c>
      <c r="D3762" s="12" t="s">
        <v>1690</v>
      </c>
      <c r="E3762" s="265">
        <v>42735</v>
      </c>
      <c r="F3762" s="110" t="s">
        <v>2042</v>
      </c>
      <c r="G3762" s="313" t="s">
        <v>2044</v>
      </c>
      <c r="H3762" s="113" t="s">
        <v>306</v>
      </c>
      <c r="I3762" s="129">
        <v>125</v>
      </c>
      <c r="J3762" s="129">
        <v>13154</v>
      </c>
      <c r="K3762" s="201">
        <f t="shared" ref="K3762:K3764" si="325">ROUND(I3762*J3762,0)</f>
        <v>1644250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30" ht="15.75" hidden="1" customHeight="1">
      <c r="A3763" s="304" t="str">
        <f>IF(B3763&lt;&gt;"",IF(AND(B3763&gt;=_TM1,B3763&lt;=_TM2,OR(TH!L3763="1111",TH!M3763="1111")),TH!D3763,""),"")</f>
        <v/>
      </c>
      <c r="B3763" s="11">
        <f t="shared" si="323"/>
        <v>12</v>
      </c>
      <c r="C3763" s="111">
        <f t="shared" si="324"/>
        <v>42735</v>
      </c>
      <c r="D3763" s="12" t="s">
        <v>1690</v>
      </c>
      <c r="E3763" s="265">
        <v>42735</v>
      </c>
      <c r="F3763" s="110" t="s">
        <v>2043</v>
      </c>
      <c r="G3763" s="313" t="s">
        <v>2044</v>
      </c>
      <c r="H3763" s="113" t="s">
        <v>306</v>
      </c>
      <c r="I3763" s="129">
        <v>167</v>
      </c>
      <c r="J3763" s="129">
        <v>27252</v>
      </c>
      <c r="K3763" s="201">
        <f t="shared" si="325"/>
        <v>4551084</v>
      </c>
      <c r="L3763" s="202" t="s">
        <v>726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 t="str">
        <f>IF(VLOOKUP(F3763,NXT!$B$12:$B$973,1,0)=F3763,"","x")</f>
        <v/>
      </c>
    </row>
    <row r="3764" spans="1:30" ht="15.75" hidden="1" customHeight="1">
      <c r="A3764" s="304" t="str">
        <f>IF(B3764&lt;&gt;"",IF(AND(B3764&gt;=_TM1,B3764&lt;=_TM2,OR(TH!L3764="1111",TH!M3764="1111")),TH!D3764,""),"")</f>
        <v/>
      </c>
      <c r="B3764" s="11">
        <f t="shared" si="323"/>
        <v>12</v>
      </c>
      <c r="C3764" s="111">
        <f t="shared" si="324"/>
        <v>42735</v>
      </c>
      <c r="D3764" s="12" t="s">
        <v>1690</v>
      </c>
      <c r="E3764" s="265">
        <v>42735</v>
      </c>
      <c r="F3764" s="110" t="s">
        <v>1264</v>
      </c>
      <c r="G3764" s="313" t="s">
        <v>2044</v>
      </c>
      <c r="H3764" s="113" t="s">
        <v>306</v>
      </c>
      <c r="I3764" s="129">
        <v>167</v>
      </c>
      <c r="J3764" s="129">
        <v>13493</v>
      </c>
      <c r="K3764" s="201">
        <f t="shared" si="325"/>
        <v>2253331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30" ht="15.75" hidden="1" customHeight="1">
      <c r="A3765" s="304" t="str">
        <f>IF(B3765&lt;&gt;"",IF(AND(B3765&gt;=_TM1,B3765&lt;=_TM2,OR(TH!L3765="1111",TH!M3765="1111")),TH!D3765,""),"")</f>
        <v/>
      </c>
      <c r="B3765" s="11">
        <f t="shared" si="323"/>
        <v>12</v>
      </c>
      <c r="C3765" s="111">
        <f t="shared" si="324"/>
        <v>42735</v>
      </c>
      <c r="D3765" s="12" t="s">
        <v>1690</v>
      </c>
      <c r="E3765" s="265">
        <v>42735</v>
      </c>
      <c r="F3765" s="110" t="s">
        <v>314</v>
      </c>
      <c r="G3765" s="313" t="s">
        <v>2044</v>
      </c>
      <c r="H3765" s="113" t="s">
        <v>306</v>
      </c>
      <c r="I3765" s="129"/>
      <c r="J3765" s="129"/>
      <c r="K3765" s="201">
        <v>844867</v>
      </c>
      <c r="L3765" s="14" t="s">
        <v>9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/>
    </row>
    <row r="3766" spans="1:30" ht="15.75" hidden="1" customHeight="1">
      <c r="A3766" s="304" t="str">
        <f>IF(B3766&lt;&gt;"",IF(AND(B3766&gt;=_TM1,B3766&lt;=_TM2,OR(TH!L3766="1111",TH!M3766="1111")),TH!D3766,""),"")</f>
        <v/>
      </c>
      <c r="B3766" s="11">
        <f t="shared" si="323"/>
        <v>12</v>
      </c>
      <c r="C3766" s="111">
        <f t="shared" si="324"/>
        <v>42735</v>
      </c>
      <c r="D3766" s="12" t="s">
        <v>1691</v>
      </c>
      <c r="E3766" s="265">
        <v>42735</v>
      </c>
      <c r="F3766" s="110" t="s">
        <v>1947</v>
      </c>
      <c r="G3766" s="313" t="s">
        <v>2073</v>
      </c>
      <c r="H3766" s="113" t="s">
        <v>1266</v>
      </c>
      <c r="I3766" s="129">
        <v>90</v>
      </c>
      <c r="J3766" s="129">
        <v>49690</v>
      </c>
      <c r="K3766" s="201">
        <f t="shared" ref="K3766:K3829" si="326">ROUND(I3766*J3766,0)</f>
        <v>4472100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30" ht="15.75" hidden="1" customHeight="1">
      <c r="A3767" s="304" t="str">
        <f>IF(B3767&lt;&gt;"",IF(AND(B3767&gt;=_TM1,B3767&lt;=_TM2,OR(TH!L3767="1111",TH!M3767="1111")),TH!D3767,""),"")</f>
        <v/>
      </c>
      <c r="B3767" s="11">
        <f t="shared" si="323"/>
        <v>12</v>
      </c>
      <c r="C3767" s="111">
        <f t="shared" si="324"/>
        <v>42735</v>
      </c>
      <c r="D3767" s="12" t="s">
        <v>1691</v>
      </c>
      <c r="E3767" s="265">
        <v>42735</v>
      </c>
      <c r="F3767" s="110" t="s">
        <v>1948</v>
      </c>
      <c r="G3767" s="313" t="s">
        <v>2073</v>
      </c>
      <c r="H3767" s="113" t="s">
        <v>1266</v>
      </c>
      <c r="I3767" s="129">
        <v>10</v>
      </c>
      <c r="J3767" s="129">
        <v>67800</v>
      </c>
      <c r="K3767" s="201">
        <f t="shared" si="326"/>
        <v>678000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30" ht="15.75" hidden="1" customHeight="1">
      <c r="A3768" s="304" t="str">
        <f>IF(B3768&lt;&gt;"",IF(AND(B3768&gt;=_TM1,B3768&lt;=_TM2,OR(TH!L3768="1111",TH!M3768="1111")),TH!D3768,""),"")</f>
        <v/>
      </c>
      <c r="B3768" s="11">
        <f t="shared" si="323"/>
        <v>12</v>
      </c>
      <c r="C3768" s="111">
        <f t="shared" si="324"/>
        <v>42735</v>
      </c>
      <c r="D3768" s="12" t="s">
        <v>1691</v>
      </c>
      <c r="E3768" s="265">
        <v>42735</v>
      </c>
      <c r="F3768" s="110" t="s">
        <v>1949</v>
      </c>
      <c r="G3768" s="313" t="s">
        <v>2073</v>
      </c>
      <c r="H3768" s="113" t="s">
        <v>1266</v>
      </c>
      <c r="I3768" s="129">
        <v>30</v>
      </c>
      <c r="J3768" s="129">
        <v>74630</v>
      </c>
      <c r="K3768" s="201">
        <f t="shared" si="326"/>
        <v>2238900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30" ht="15.75" hidden="1" customHeight="1">
      <c r="A3769" s="304" t="str">
        <f>IF(B3769&lt;&gt;"",IF(AND(B3769&gt;=_TM1,B3769&lt;=_TM2,OR(TH!L3769="1111",TH!M3769="1111")),TH!D3769,""),"")</f>
        <v/>
      </c>
      <c r="B3769" s="11">
        <f t="shared" si="323"/>
        <v>12</v>
      </c>
      <c r="C3769" s="111">
        <f t="shared" si="324"/>
        <v>42735</v>
      </c>
      <c r="D3769" s="12" t="s">
        <v>1691</v>
      </c>
      <c r="E3769" s="265">
        <v>42735</v>
      </c>
      <c r="F3769" s="112" t="s">
        <v>1875</v>
      </c>
      <c r="G3769" s="313" t="s">
        <v>2073</v>
      </c>
      <c r="H3769" s="113" t="s">
        <v>1266</v>
      </c>
      <c r="I3769" s="129">
        <v>4</v>
      </c>
      <c r="J3769" s="129">
        <v>99510</v>
      </c>
      <c r="K3769" s="201">
        <f t="shared" si="326"/>
        <v>398040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30" ht="15.75" hidden="1" customHeight="1">
      <c r="A3770" s="304" t="str">
        <f>IF(B3770&lt;&gt;"",IF(AND(B3770&gt;=_TM1,B3770&lt;=_TM2,OR(TH!L3770="1111",TH!M3770="1111")),TH!D3770,""),"")</f>
        <v/>
      </c>
      <c r="B3770" s="11">
        <f t="shared" si="323"/>
        <v>12</v>
      </c>
      <c r="C3770" s="111">
        <f t="shared" si="324"/>
        <v>42735</v>
      </c>
      <c r="D3770" s="12" t="s">
        <v>1691</v>
      </c>
      <c r="E3770" s="265">
        <v>42735</v>
      </c>
      <c r="F3770" s="110" t="s">
        <v>361</v>
      </c>
      <c r="G3770" s="313" t="s">
        <v>2073</v>
      </c>
      <c r="H3770" s="113" t="s">
        <v>1266</v>
      </c>
      <c r="I3770" s="129">
        <v>18</v>
      </c>
      <c r="J3770" s="129">
        <v>161870</v>
      </c>
      <c r="K3770" s="201">
        <f t="shared" si="326"/>
        <v>2913660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30" ht="15.75" hidden="1" customHeight="1">
      <c r="A3771" s="304" t="str">
        <f>IF(B3771&lt;&gt;"",IF(AND(B3771&gt;=_TM1,B3771&lt;=_TM2,OR(TH!L3771="1111",TH!M3771="1111")),TH!D3771,""),"")</f>
        <v/>
      </c>
      <c r="B3771" s="11">
        <f t="shared" si="323"/>
        <v>12</v>
      </c>
      <c r="C3771" s="111">
        <f t="shared" si="324"/>
        <v>42735</v>
      </c>
      <c r="D3771" s="12" t="s">
        <v>1691</v>
      </c>
      <c r="E3771" s="265">
        <v>42735</v>
      </c>
      <c r="F3771" s="110" t="s">
        <v>361</v>
      </c>
      <c r="G3771" s="313" t="s">
        <v>2073</v>
      </c>
      <c r="H3771" s="113" t="s">
        <v>1266</v>
      </c>
      <c r="I3771" s="129">
        <v>3</v>
      </c>
      <c r="J3771" s="129">
        <v>82070</v>
      </c>
      <c r="K3771" s="201">
        <f t="shared" si="326"/>
        <v>246210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30" ht="15.75" hidden="1" customHeight="1">
      <c r="A3772" s="304" t="str">
        <f>IF(B3772&lt;&gt;"",IF(AND(B3772&gt;=_TM1,B3772&lt;=_TM2,OR(TH!L3772="1111",TH!M3772="1111")),TH!D3772,""),"")</f>
        <v/>
      </c>
      <c r="B3772" s="11">
        <f t="shared" si="323"/>
        <v>12</v>
      </c>
      <c r="C3772" s="111">
        <f t="shared" si="324"/>
        <v>42735</v>
      </c>
      <c r="D3772" s="12" t="s">
        <v>1691</v>
      </c>
      <c r="E3772" s="265">
        <v>42735</v>
      </c>
      <c r="F3772" s="140" t="s">
        <v>750</v>
      </c>
      <c r="G3772" s="313" t="s">
        <v>2073</v>
      </c>
      <c r="H3772" s="113" t="s">
        <v>1266</v>
      </c>
      <c r="I3772" s="129">
        <v>4</v>
      </c>
      <c r="J3772" s="129">
        <v>162820</v>
      </c>
      <c r="K3772" s="201">
        <f t="shared" si="326"/>
        <v>651280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30" ht="15.75" hidden="1" customHeight="1">
      <c r="A3773" s="304" t="str">
        <f>IF(B3773&lt;&gt;"",IF(AND(B3773&gt;=_TM1,B3773&lt;=_TM2,OR(TH!L3773="1111",TH!M3773="1111")),TH!D3773,""),"")</f>
        <v/>
      </c>
      <c r="B3773" s="11">
        <f t="shared" si="323"/>
        <v>12</v>
      </c>
      <c r="C3773" s="111">
        <f t="shared" si="324"/>
        <v>42735</v>
      </c>
      <c r="D3773" s="12" t="s">
        <v>1691</v>
      </c>
      <c r="E3773" s="265">
        <v>42735</v>
      </c>
      <c r="F3773" s="112" t="s">
        <v>1950</v>
      </c>
      <c r="G3773" s="313" t="s">
        <v>2073</v>
      </c>
      <c r="H3773" s="113" t="s">
        <v>1266</v>
      </c>
      <c r="I3773" s="129">
        <v>10</v>
      </c>
      <c r="J3773" s="129">
        <v>37760</v>
      </c>
      <c r="K3773" s="201">
        <f t="shared" si="326"/>
        <v>377600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30" ht="15.75" hidden="1" customHeight="1">
      <c r="A3774" s="304" t="str">
        <f>IF(B3774&lt;&gt;"",IF(AND(B3774&gt;=_TM1,B3774&lt;=_TM2,OR(TH!L3774="1111",TH!M3774="1111")),TH!D3774,""),"")</f>
        <v/>
      </c>
      <c r="B3774" s="11">
        <f t="shared" si="323"/>
        <v>12</v>
      </c>
      <c r="C3774" s="111">
        <f t="shared" si="324"/>
        <v>42735</v>
      </c>
      <c r="D3774" s="12" t="s">
        <v>1691</v>
      </c>
      <c r="E3774" s="265">
        <v>42735</v>
      </c>
      <c r="F3774" s="110" t="s">
        <v>1951</v>
      </c>
      <c r="G3774" s="313" t="s">
        <v>2073</v>
      </c>
      <c r="H3774" s="113" t="s">
        <v>1266</v>
      </c>
      <c r="I3774" s="129">
        <v>6</v>
      </c>
      <c r="J3774" s="129">
        <v>96540</v>
      </c>
      <c r="K3774" s="201">
        <f t="shared" si="326"/>
        <v>579240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30" ht="15.75" hidden="1" customHeight="1">
      <c r="A3775" s="304" t="str">
        <f>IF(B3775&lt;&gt;"",IF(AND(B3775&gt;=_TM1,B3775&lt;=_TM2,OR(TH!L3775="1111",TH!M3775="1111")),TH!D3775,""),"")</f>
        <v/>
      </c>
      <c r="B3775" s="11">
        <f t="shared" si="323"/>
        <v>12</v>
      </c>
      <c r="C3775" s="111">
        <f t="shared" si="324"/>
        <v>42735</v>
      </c>
      <c r="D3775" s="12" t="s">
        <v>1691</v>
      </c>
      <c r="E3775" s="265">
        <v>42735</v>
      </c>
      <c r="F3775" s="110" t="s">
        <v>1952</v>
      </c>
      <c r="G3775" s="313" t="s">
        <v>2073</v>
      </c>
      <c r="H3775" s="113" t="s">
        <v>1266</v>
      </c>
      <c r="I3775" s="129">
        <v>5</v>
      </c>
      <c r="J3775" s="129">
        <v>57290</v>
      </c>
      <c r="K3775" s="201">
        <f t="shared" si="326"/>
        <v>286450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30" ht="15.75" hidden="1" customHeight="1">
      <c r="A3776" s="304" t="str">
        <f>IF(B3776&lt;&gt;"",IF(AND(B3776&gt;=_TM1,B3776&lt;=_TM2,OR(TH!L3776="1111",TH!M3776="1111")),TH!D3776,""),"")</f>
        <v/>
      </c>
      <c r="B3776" s="11">
        <f t="shared" si="323"/>
        <v>12</v>
      </c>
      <c r="C3776" s="111">
        <f t="shared" si="324"/>
        <v>42735</v>
      </c>
      <c r="D3776" s="12" t="s">
        <v>1691</v>
      </c>
      <c r="E3776" s="265">
        <v>42735</v>
      </c>
      <c r="F3776" s="112" t="s">
        <v>342</v>
      </c>
      <c r="G3776" s="313" t="s">
        <v>2073</v>
      </c>
      <c r="H3776" s="113" t="s">
        <v>1266</v>
      </c>
      <c r="I3776" s="129">
        <v>4</v>
      </c>
      <c r="J3776" s="129">
        <v>55450</v>
      </c>
      <c r="K3776" s="201">
        <f t="shared" si="326"/>
        <v>221800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hidden="1" customHeight="1">
      <c r="A3777" s="304" t="str">
        <f>IF(B3777&lt;&gt;"",IF(AND(B3777&gt;=_TM1,B3777&lt;=_TM2,OR(TH!L3777="1111",TH!M3777="1111")),TH!D3777,""),"")</f>
        <v/>
      </c>
      <c r="B3777" s="11">
        <f t="shared" si="323"/>
        <v>12</v>
      </c>
      <c r="C3777" s="111">
        <f t="shared" si="324"/>
        <v>42735</v>
      </c>
      <c r="D3777" s="12" t="s">
        <v>1691</v>
      </c>
      <c r="E3777" s="265">
        <v>42735</v>
      </c>
      <c r="F3777" s="110" t="s">
        <v>1953</v>
      </c>
      <c r="G3777" s="313" t="s">
        <v>2073</v>
      </c>
      <c r="H3777" s="113" t="s">
        <v>1266</v>
      </c>
      <c r="I3777" s="129">
        <v>50</v>
      </c>
      <c r="J3777" s="129">
        <v>48930</v>
      </c>
      <c r="K3777" s="201">
        <f t="shared" si="326"/>
        <v>2446500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hidden="1" customHeight="1">
      <c r="A3778" s="304" t="str">
        <f>IF(B3778&lt;&gt;"",IF(AND(B3778&gt;=_TM1,B3778&lt;=_TM2,OR(TH!L3778="1111",TH!M3778="1111")),TH!D3778,""),"")</f>
        <v/>
      </c>
      <c r="B3778" s="11">
        <f t="shared" si="323"/>
        <v>12</v>
      </c>
      <c r="C3778" s="111">
        <f t="shared" si="324"/>
        <v>42735</v>
      </c>
      <c r="D3778" s="12" t="s">
        <v>1692</v>
      </c>
      <c r="E3778" s="265">
        <v>42735</v>
      </c>
      <c r="F3778" s="110" t="s">
        <v>685</v>
      </c>
      <c r="G3778" s="313" t="s">
        <v>2073</v>
      </c>
      <c r="H3778" s="113" t="s">
        <v>1266</v>
      </c>
      <c r="I3778" s="129">
        <v>9</v>
      </c>
      <c r="J3778" s="129">
        <v>212520</v>
      </c>
      <c r="K3778" s="201">
        <f t="shared" si="326"/>
        <v>1912680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hidden="1" customHeight="1">
      <c r="A3779" s="304" t="str">
        <f>IF(B3779&lt;&gt;"",IF(AND(B3779&gt;=_TM1,B3779&lt;=_TM2,OR(TH!L3779="1111",TH!M3779="1111")),TH!D3779,""),"")</f>
        <v/>
      </c>
      <c r="B3779" s="11">
        <f t="shared" si="323"/>
        <v>12</v>
      </c>
      <c r="C3779" s="111">
        <f t="shared" si="324"/>
        <v>42735</v>
      </c>
      <c r="D3779" s="12" t="s">
        <v>1692</v>
      </c>
      <c r="E3779" s="265">
        <v>42735</v>
      </c>
      <c r="F3779" s="110" t="s">
        <v>1954</v>
      </c>
      <c r="G3779" s="313" t="s">
        <v>2073</v>
      </c>
      <c r="H3779" s="113" t="s">
        <v>1266</v>
      </c>
      <c r="I3779" s="129">
        <v>12</v>
      </c>
      <c r="J3779" s="129">
        <v>111800</v>
      </c>
      <c r="K3779" s="201">
        <f t="shared" si="326"/>
        <v>1341600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hidden="1" customHeight="1">
      <c r="A3780" s="304" t="str">
        <f>IF(B3780&lt;&gt;"",IF(AND(B3780&gt;=_TM1,B3780&lt;=_TM2,OR(TH!L3780="1111",TH!M3780="1111")),TH!D3780,""),"")</f>
        <v/>
      </c>
      <c r="B3780" s="11">
        <f t="shared" si="323"/>
        <v>12</v>
      </c>
      <c r="C3780" s="111">
        <f t="shared" si="324"/>
        <v>42735</v>
      </c>
      <c r="D3780" s="12" t="s">
        <v>1692</v>
      </c>
      <c r="E3780" s="265">
        <v>42735</v>
      </c>
      <c r="F3780" s="110" t="s">
        <v>1626</v>
      </c>
      <c r="G3780" s="313" t="s">
        <v>2073</v>
      </c>
      <c r="H3780" s="113" t="s">
        <v>1266</v>
      </c>
      <c r="I3780" s="129">
        <v>40</v>
      </c>
      <c r="J3780" s="129">
        <v>64230</v>
      </c>
      <c r="K3780" s="201">
        <f t="shared" si="326"/>
        <v>2569200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hidden="1" customHeight="1">
      <c r="A3781" s="304" t="str">
        <f>IF(B3781&lt;&gt;"",IF(AND(B3781&gt;=_TM1,B3781&lt;=_TM2,OR(TH!L3781="1111",TH!M3781="1111")),TH!D3781,""),"")</f>
        <v/>
      </c>
      <c r="B3781" s="11">
        <f t="shared" si="323"/>
        <v>12</v>
      </c>
      <c r="C3781" s="111">
        <f t="shared" si="324"/>
        <v>42735</v>
      </c>
      <c r="D3781" s="12" t="s">
        <v>1692</v>
      </c>
      <c r="E3781" s="265">
        <v>42735</v>
      </c>
      <c r="F3781" s="110" t="s">
        <v>1955</v>
      </c>
      <c r="G3781" s="313" t="s">
        <v>2073</v>
      </c>
      <c r="H3781" s="113" t="s">
        <v>1266</v>
      </c>
      <c r="I3781" s="129">
        <v>10</v>
      </c>
      <c r="J3781" s="129">
        <v>62770</v>
      </c>
      <c r="K3781" s="201">
        <f t="shared" si="326"/>
        <v>627700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hidden="1" customHeight="1">
      <c r="A3782" s="304" t="str">
        <f>IF(B3782&lt;&gt;"",IF(AND(B3782&gt;=_TM1,B3782&lt;=_TM2,OR(TH!L3782="1111",TH!M3782="1111")),TH!D3782,""),"")</f>
        <v/>
      </c>
      <c r="B3782" s="11">
        <f t="shared" si="323"/>
        <v>12</v>
      </c>
      <c r="C3782" s="111">
        <f t="shared" si="324"/>
        <v>42735</v>
      </c>
      <c r="D3782" s="12" t="s">
        <v>1692</v>
      </c>
      <c r="E3782" s="265">
        <v>42735</v>
      </c>
      <c r="F3782" s="110" t="s">
        <v>686</v>
      </c>
      <c r="G3782" s="313" t="s">
        <v>2073</v>
      </c>
      <c r="H3782" s="113" t="s">
        <v>1266</v>
      </c>
      <c r="I3782" s="129">
        <v>12</v>
      </c>
      <c r="J3782" s="129">
        <v>149060</v>
      </c>
      <c r="K3782" s="201">
        <f t="shared" si="326"/>
        <v>1788720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hidden="1" customHeight="1">
      <c r="A3783" s="304" t="str">
        <f>IF(B3783&lt;&gt;"",IF(AND(B3783&gt;=_TM1,B3783&lt;=_TM2,OR(TH!L3783="1111",TH!M3783="1111")),TH!D3783,""),"")</f>
        <v/>
      </c>
      <c r="B3783" s="11">
        <f t="shared" si="323"/>
        <v>12</v>
      </c>
      <c r="C3783" s="111">
        <f t="shared" si="324"/>
        <v>42735</v>
      </c>
      <c r="D3783" s="12" t="s">
        <v>1692</v>
      </c>
      <c r="E3783" s="265">
        <v>42735</v>
      </c>
      <c r="F3783" s="112" t="s">
        <v>339</v>
      </c>
      <c r="G3783" s="313" t="s">
        <v>2073</v>
      </c>
      <c r="H3783" s="113" t="s">
        <v>1266</v>
      </c>
      <c r="I3783" s="129">
        <v>38</v>
      </c>
      <c r="J3783" s="129">
        <v>68960</v>
      </c>
      <c r="K3783" s="201">
        <f t="shared" si="326"/>
        <v>2620480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hidden="1" customHeight="1">
      <c r="A3784" s="304" t="str">
        <f>IF(B3784&lt;&gt;"",IF(AND(B3784&gt;=_TM1,B3784&lt;=_TM2,OR(TH!L3784="1111",TH!M3784="1111")),TH!D3784,""),"")</f>
        <v/>
      </c>
      <c r="B3784" s="11">
        <f t="shared" si="323"/>
        <v>12</v>
      </c>
      <c r="C3784" s="111">
        <f t="shared" si="324"/>
        <v>42735</v>
      </c>
      <c r="D3784" s="12" t="s">
        <v>1692</v>
      </c>
      <c r="E3784" s="265">
        <v>42735</v>
      </c>
      <c r="F3784" s="110" t="s">
        <v>340</v>
      </c>
      <c r="G3784" s="313" t="s">
        <v>2073</v>
      </c>
      <c r="H3784" s="113" t="s">
        <v>1266</v>
      </c>
      <c r="I3784" s="129">
        <v>12</v>
      </c>
      <c r="J3784" s="129">
        <v>61780</v>
      </c>
      <c r="K3784" s="201">
        <f t="shared" si="326"/>
        <v>741360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hidden="1" customHeight="1">
      <c r="A3785" s="304" t="str">
        <f>IF(B3785&lt;&gt;"",IF(AND(B3785&gt;=_TM1,B3785&lt;=_TM2,OR(TH!L3785="1111",TH!M3785="1111")),TH!D3785,""),"")</f>
        <v/>
      </c>
      <c r="B3785" s="11">
        <f t="shared" si="323"/>
        <v>12</v>
      </c>
      <c r="C3785" s="111">
        <f t="shared" si="324"/>
        <v>42735</v>
      </c>
      <c r="D3785" s="12" t="s">
        <v>1692</v>
      </c>
      <c r="E3785" s="265">
        <v>42735</v>
      </c>
      <c r="F3785" s="110" t="s">
        <v>1956</v>
      </c>
      <c r="G3785" s="313" t="s">
        <v>2073</v>
      </c>
      <c r="H3785" s="113" t="s">
        <v>1266</v>
      </c>
      <c r="I3785" s="129">
        <v>12</v>
      </c>
      <c r="J3785" s="129">
        <v>166700</v>
      </c>
      <c r="K3785" s="201">
        <f t="shared" si="326"/>
        <v>2000400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hidden="1" customHeight="1">
      <c r="A3786" s="304" t="str">
        <f>IF(B3786&lt;&gt;"",IF(AND(B3786&gt;=_TM1,B3786&lt;=_TM2,OR(TH!L3786="1111",TH!M3786="1111")),TH!D3786,""),"")</f>
        <v/>
      </c>
      <c r="B3786" s="11">
        <f t="shared" si="323"/>
        <v>12</v>
      </c>
      <c r="C3786" s="111">
        <f t="shared" si="324"/>
        <v>42735</v>
      </c>
      <c r="D3786" s="12" t="s">
        <v>1692</v>
      </c>
      <c r="E3786" s="265">
        <v>42735</v>
      </c>
      <c r="F3786" s="140" t="s">
        <v>1957</v>
      </c>
      <c r="G3786" s="313" t="s">
        <v>2073</v>
      </c>
      <c r="H3786" s="113" t="s">
        <v>1266</v>
      </c>
      <c r="I3786" s="129">
        <v>20</v>
      </c>
      <c r="J3786" s="129">
        <v>70320</v>
      </c>
      <c r="K3786" s="201">
        <f t="shared" si="326"/>
        <v>1406400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hidden="1" customHeight="1">
      <c r="A3787" s="304" t="str">
        <f>IF(B3787&lt;&gt;"",IF(AND(B3787&gt;=_TM1,B3787&lt;=_TM2,OR(TH!L3787="1111",TH!M3787="1111")),TH!D3787,""),"")</f>
        <v/>
      </c>
      <c r="B3787" s="11">
        <f t="shared" si="323"/>
        <v>12</v>
      </c>
      <c r="C3787" s="111">
        <f t="shared" si="324"/>
        <v>42735</v>
      </c>
      <c r="D3787" s="12" t="s">
        <v>1692</v>
      </c>
      <c r="E3787" s="265">
        <v>42735</v>
      </c>
      <c r="F3787" s="112" t="s">
        <v>1958</v>
      </c>
      <c r="G3787" s="313" t="s">
        <v>2073</v>
      </c>
      <c r="H3787" s="113" t="s">
        <v>1266</v>
      </c>
      <c r="I3787" s="129">
        <v>8</v>
      </c>
      <c r="J3787" s="129">
        <v>69250</v>
      </c>
      <c r="K3787" s="201">
        <f t="shared" si="326"/>
        <v>554000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hidden="1" customHeight="1">
      <c r="A3788" s="304" t="str">
        <f>IF(B3788&lt;&gt;"",IF(AND(B3788&gt;=_TM1,B3788&lt;=_TM2,OR(TH!L3788="1111",TH!M3788="1111")),TH!D3788,""),"")</f>
        <v/>
      </c>
      <c r="B3788" s="11">
        <f t="shared" si="323"/>
        <v>12</v>
      </c>
      <c r="C3788" s="111">
        <f t="shared" si="324"/>
        <v>42735</v>
      </c>
      <c r="D3788" s="12" t="s">
        <v>1692</v>
      </c>
      <c r="E3788" s="265">
        <v>42735</v>
      </c>
      <c r="F3788" s="110" t="s">
        <v>1959</v>
      </c>
      <c r="G3788" s="313" t="s">
        <v>2073</v>
      </c>
      <c r="H3788" s="113" t="s">
        <v>1266</v>
      </c>
      <c r="I3788" s="129">
        <v>10</v>
      </c>
      <c r="J3788" s="129">
        <v>66690</v>
      </c>
      <c r="K3788" s="201">
        <f t="shared" si="326"/>
        <v>666900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hidden="1" customHeight="1">
      <c r="A3789" s="304" t="str">
        <f>IF(B3789&lt;&gt;"",IF(AND(B3789&gt;=_TM1,B3789&lt;=_TM2,OR(TH!L3789="1111",TH!M3789="1111")),TH!D3789,""),"")</f>
        <v/>
      </c>
      <c r="B3789" s="11">
        <f t="shared" si="323"/>
        <v>12</v>
      </c>
      <c r="C3789" s="111">
        <f t="shared" si="324"/>
        <v>42735</v>
      </c>
      <c r="D3789" s="12" t="s">
        <v>1692</v>
      </c>
      <c r="E3789" s="265">
        <v>42735</v>
      </c>
      <c r="F3789" s="110" t="s">
        <v>1960</v>
      </c>
      <c r="G3789" s="313" t="s">
        <v>2073</v>
      </c>
      <c r="H3789" s="113" t="s">
        <v>1266</v>
      </c>
      <c r="I3789" s="129">
        <v>10</v>
      </c>
      <c r="J3789" s="129">
        <v>75960</v>
      </c>
      <c r="K3789" s="201">
        <f t="shared" si="326"/>
        <v>759600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hidden="1" customHeight="1">
      <c r="A3790" s="304" t="str">
        <f>IF(B3790&lt;&gt;"",IF(AND(B3790&gt;=_TM1,B3790&lt;=_TM2,OR(TH!L3790="1111",TH!M3790="1111")),TH!D3790,""),"")</f>
        <v/>
      </c>
      <c r="B3790" s="11">
        <f t="shared" si="323"/>
        <v>12</v>
      </c>
      <c r="C3790" s="111">
        <f t="shared" si="324"/>
        <v>42735</v>
      </c>
      <c r="D3790" s="12" t="s">
        <v>1693</v>
      </c>
      <c r="E3790" s="265">
        <v>42735</v>
      </c>
      <c r="F3790" s="112" t="s">
        <v>1961</v>
      </c>
      <c r="G3790" s="313" t="s">
        <v>2073</v>
      </c>
      <c r="H3790" s="113" t="s">
        <v>1266</v>
      </c>
      <c r="I3790" s="129">
        <v>4</v>
      </c>
      <c r="J3790" s="129">
        <v>197210</v>
      </c>
      <c r="K3790" s="201">
        <f t="shared" si="326"/>
        <v>788840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hidden="1" customHeight="1">
      <c r="A3791" s="304" t="str">
        <f>IF(B3791&lt;&gt;"",IF(AND(B3791&gt;=_TM1,B3791&lt;=_TM2,OR(TH!L3791="1111",TH!M3791="1111")),TH!D3791,""),"")</f>
        <v/>
      </c>
      <c r="B3791" s="11">
        <f t="shared" si="323"/>
        <v>12</v>
      </c>
      <c r="C3791" s="111">
        <f t="shared" si="324"/>
        <v>42735</v>
      </c>
      <c r="D3791" s="12" t="s">
        <v>1693</v>
      </c>
      <c r="E3791" s="265">
        <v>42735</v>
      </c>
      <c r="F3791" s="110" t="s">
        <v>689</v>
      </c>
      <c r="G3791" s="313" t="s">
        <v>2073</v>
      </c>
      <c r="H3791" s="113" t="s">
        <v>1266</v>
      </c>
      <c r="I3791" s="129">
        <v>16</v>
      </c>
      <c r="J3791" s="129">
        <v>102450</v>
      </c>
      <c r="K3791" s="201">
        <f t="shared" si="326"/>
        <v>1639200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hidden="1" customHeight="1">
      <c r="A3792" s="304" t="str">
        <f>IF(B3792&lt;&gt;"",IF(AND(B3792&gt;=_TM1,B3792&lt;=_TM2,OR(TH!L3792="1111",TH!M3792="1111")),TH!D3792,""),"")</f>
        <v/>
      </c>
      <c r="B3792" s="11">
        <f t="shared" si="323"/>
        <v>12</v>
      </c>
      <c r="C3792" s="111">
        <f t="shared" si="324"/>
        <v>42735</v>
      </c>
      <c r="D3792" s="12" t="s">
        <v>1693</v>
      </c>
      <c r="E3792" s="265">
        <v>42735</v>
      </c>
      <c r="F3792" s="110" t="s">
        <v>1962</v>
      </c>
      <c r="G3792" s="313" t="s">
        <v>2073</v>
      </c>
      <c r="H3792" s="113" t="s">
        <v>1266</v>
      </c>
      <c r="I3792" s="129">
        <v>18</v>
      </c>
      <c r="J3792" s="129">
        <v>110740</v>
      </c>
      <c r="K3792" s="201">
        <f t="shared" si="326"/>
        <v>1993320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hidden="1" customHeight="1">
      <c r="A3793" s="304" t="str">
        <f>IF(B3793&lt;&gt;"",IF(AND(B3793&gt;=_TM1,B3793&lt;=_TM2,OR(TH!L3793="1111",TH!M3793="1111")),TH!D3793,""),"")</f>
        <v/>
      </c>
      <c r="B3793" s="11">
        <f t="shared" si="323"/>
        <v>12</v>
      </c>
      <c r="C3793" s="111">
        <f t="shared" si="324"/>
        <v>42735</v>
      </c>
      <c r="D3793" s="12" t="s">
        <v>1693</v>
      </c>
      <c r="E3793" s="265">
        <v>42735</v>
      </c>
      <c r="F3793" s="140" t="s">
        <v>1963</v>
      </c>
      <c r="G3793" s="313" t="s">
        <v>2073</v>
      </c>
      <c r="H3793" s="113" t="s">
        <v>1266</v>
      </c>
      <c r="I3793" s="129">
        <v>15</v>
      </c>
      <c r="J3793" s="129">
        <v>87430</v>
      </c>
      <c r="K3793" s="201">
        <f t="shared" si="326"/>
        <v>1311450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hidden="1" customHeight="1">
      <c r="A3794" s="304" t="str">
        <f>IF(B3794&lt;&gt;"",IF(AND(B3794&gt;=_TM1,B3794&lt;=_TM2,OR(TH!L3794="1111",TH!M3794="1111")),TH!D3794,""),"")</f>
        <v/>
      </c>
      <c r="B3794" s="11">
        <f t="shared" si="323"/>
        <v>12</v>
      </c>
      <c r="C3794" s="111">
        <f t="shared" si="324"/>
        <v>42735</v>
      </c>
      <c r="D3794" s="12" t="s">
        <v>1693</v>
      </c>
      <c r="E3794" s="265">
        <v>42735</v>
      </c>
      <c r="F3794" s="112" t="s">
        <v>1964</v>
      </c>
      <c r="G3794" s="313" t="s">
        <v>2073</v>
      </c>
      <c r="H3794" s="113" t="s">
        <v>1266</v>
      </c>
      <c r="I3794" s="129">
        <v>28</v>
      </c>
      <c r="J3794" s="129">
        <v>50690</v>
      </c>
      <c r="K3794" s="201">
        <f t="shared" si="326"/>
        <v>1419320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hidden="1" customHeight="1">
      <c r="A3795" s="304" t="str">
        <f>IF(B3795&lt;&gt;"",IF(AND(B3795&gt;=_TM1,B3795&lt;=_TM2,OR(TH!L3795="1111",TH!M3795="1111")),TH!D3795,""),"")</f>
        <v/>
      </c>
      <c r="B3795" s="11">
        <f t="shared" si="323"/>
        <v>12</v>
      </c>
      <c r="C3795" s="111">
        <f t="shared" si="324"/>
        <v>42735</v>
      </c>
      <c r="D3795" s="12" t="s">
        <v>1693</v>
      </c>
      <c r="E3795" s="265">
        <v>42735</v>
      </c>
      <c r="F3795" s="110" t="s">
        <v>1965</v>
      </c>
      <c r="G3795" s="313" t="s">
        <v>2073</v>
      </c>
      <c r="H3795" s="113" t="s">
        <v>1266</v>
      </c>
      <c r="I3795" s="129">
        <v>14</v>
      </c>
      <c r="J3795" s="129">
        <v>97710</v>
      </c>
      <c r="K3795" s="201">
        <f t="shared" si="326"/>
        <v>1367940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hidden="1" customHeight="1">
      <c r="A3796" s="304" t="str">
        <f>IF(B3796&lt;&gt;"",IF(AND(B3796&gt;=_TM1,B3796&lt;=_TM2,OR(TH!L3796="1111",TH!M3796="1111")),TH!D3796,""),"")</f>
        <v/>
      </c>
      <c r="B3796" s="11">
        <f t="shared" si="323"/>
        <v>12</v>
      </c>
      <c r="C3796" s="111">
        <f t="shared" si="324"/>
        <v>42735</v>
      </c>
      <c r="D3796" s="12" t="s">
        <v>1693</v>
      </c>
      <c r="E3796" s="265">
        <v>42735</v>
      </c>
      <c r="F3796" s="110" t="s">
        <v>692</v>
      </c>
      <c r="G3796" s="313" t="s">
        <v>2073</v>
      </c>
      <c r="H3796" s="113" t="s">
        <v>1266</v>
      </c>
      <c r="I3796" s="129">
        <v>4</v>
      </c>
      <c r="J3796" s="129">
        <v>121570</v>
      </c>
      <c r="K3796" s="201">
        <f t="shared" si="326"/>
        <v>486280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hidden="1" customHeight="1">
      <c r="A3797" s="304" t="str">
        <f>IF(B3797&lt;&gt;"",IF(AND(B3797&gt;=_TM1,B3797&lt;=_TM2,OR(TH!L3797="1111",TH!M3797="1111")),TH!D3797,""),"")</f>
        <v/>
      </c>
      <c r="B3797" s="11">
        <f t="shared" si="323"/>
        <v>12</v>
      </c>
      <c r="C3797" s="111">
        <f t="shared" si="324"/>
        <v>42735</v>
      </c>
      <c r="D3797" s="12" t="s">
        <v>1693</v>
      </c>
      <c r="E3797" s="265">
        <v>42735</v>
      </c>
      <c r="F3797" s="112" t="s">
        <v>692</v>
      </c>
      <c r="G3797" s="313" t="s">
        <v>2073</v>
      </c>
      <c r="H3797" s="113" t="s">
        <v>1266</v>
      </c>
      <c r="I3797" s="129">
        <v>6</v>
      </c>
      <c r="J3797" s="129">
        <v>184970</v>
      </c>
      <c r="K3797" s="201">
        <f t="shared" si="326"/>
        <v>1109820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hidden="1" customHeight="1">
      <c r="A3798" s="304" t="str">
        <f>IF(B3798&lt;&gt;"",IF(AND(B3798&gt;=_TM1,B3798&lt;=_TM2,OR(TH!L3798="1111",TH!M3798="1111")),TH!D3798,""),"")</f>
        <v/>
      </c>
      <c r="B3798" s="11">
        <f t="shared" si="323"/>
        <v>12</v>
      </c>
      <c r="C3798" s="111">
        <f t="shared" si="324"/>
        <v>42735</v>
      </c>
      <c r="D3798" s="12" t="s">
        <v>1693</v>
      </c>
      <c r="E3798" s="265">
        <v>42735</v>
      </c>
      <c r="F3798" s="110" t="s">
        <v>691</v>
      </c>
      <c r="G3798" s="313" t="s">
        <v>2073</v>
      </c>
      <c r="H3798" s="113" t="s">
        <v>1266</v>
      </c>
      <c r="I3798" s="129">
        <v>8</v>
      </c>
      <c r="J3798" s="129">
        <v>111600</v>
      </c>
      <c r="K3798" s="201">
        <f t="shared" si="326"/>
        <v>892800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hidden="1" customHeight="1">
      <c r="A3799" s="304" t="str">
        <f>IF(B3799&lt;&gt;"",IF(AND(B3799&gt;=_TM1,B3799&lt;=_TM2,OR(TH!L3799="1111",TH!M3799="1111")),TH!D3799,""),"")</f>
        <v/>
      </c>
      <c r="B3799" s="11">
        <f t="shared" si="323"/>
        <v>12</v>
      </c>
      <c r="C3799" s="111">
        <f t="shared" si="324"/>
        <v>42735</v>
      </c>
      <c r="D3799" s="12" t="s">
        <v>1693</v>
      </c>
      <c r="E3799" s="265">
        <v>42735</v>
      </c>
      <c r="F3799" s="110" t="s">
        <v>1966</v>
      </c>
      <c r="G3799" s="313" t="s">
        <v>2073</v>
      </c>
      <c r="H3799" s="113" t="s">
        <v>1266</v>
      </c>
      <c r="I3799" s="129">
        <v>37</v>
      </c>
      <c r="J3799" s="129">
        <v>86860</v>
      </c>
      <c r="K3799" s="201">
        <f t="shared" si="326"/>
        <v>3213820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hidden="1" customHeight="1">
      <c r="A3800" s="304" t="str">
        <f>IF(B3800&lt;&gt;"",IF(AND(B3800&gt;=_TM1,B3800&lt;=_TM2,OR(TH!L3800="1111",TH!M3800="1111")),TH!D3800,""),"")</f>
        <v/>
      </c>
      <c r="B3800" s="11">
        <f t="shared" si="323"/>
        <v>12</v>
      </c>
      <c r="C3800" s="111">
        <f t="shared" si="324"/>
        <v>42735</v>
      </c>
      <c r="D3800" s="12" t="s">
        <v>1693</v>
      </c>
      <c r="E3800" s="265">
        <v>42735</v>
      </c>
      <c r="F3800" s="110" t="s">
        <v>1967</v>
      </c>
      <c r="G3800" s="313" t="s">
        <v>2073</v>
      </c>
      <c r="H3800" s="113" t="s">
        <v>1266</v>
      </c>
      <c r="I3800" s="129">
        <v>37</v>
      </c>
      <c r="J3800" s="129">
        <v>97850</v>
      </c>
      <c r="K3800" s="201">
        <f t="shared" si="326"/>
        <v>3620450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hidden="1" customHeight="1">
      <c r="A3801" s="304" t="str">
        <f>IF(B3801&lt;&gt;"",IF(AND(B3801&gt;=_TM1,B3801&lt;=_TM2,OR(TH!L3801="1111",TH!M3801="1111")),TH!D3801,""),"")</f>
        <v/>
      </c>
      <c r="B3801" s="11">
        <f t="shared" si="323"/>
        <v>12</v>
      </c>
      <c r="C3801" s="111">
        <f t="shared" si="324"/>
        <v>42735</v>
      </c>
      <c r="D3801" s="12" t="s">
        <v>1693</v>
      </c>
      <c r="E3801" s="265">
        <v>42735</v>
      </c>
      <c r="F3801" s="110" t="s">
        <v>1968</v>
      </c>
      <c r="G3801" s="313" t="s">
        <v>2073</v>
      </c>
      <c r="H3801" s="113" t="s">
        <v>1266</v>
      </c>
      <c r="I3801" s="129">
        <v>10</v>
      </c>
      <c r="J3801" s="129">
        <v>42790</v>
      </c>
      <c r="K3801" s="201">
        <f t="shared" si="326"/>
        <v>427900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hidden="1" customHeight="1">
      <c r="A3802" s="304" t="str">
        <f>IF(B3802&lt;&gt;"",IF(AND(B3802&gt;=_TM1,B3802&lt;=_TM2,OR(TH!L3802="1111",TH!M3802="1111")),TH!D3802,""),"")</f>
        <v/>
      </c>
      <c r="B3802" s="11">
        <f t="shared" si="323"/>
        <v>12</v>
      </c>
      <c r="C3802" s="111">
        <f t="shared" si="324"/>
        <v>42735</v>
      </c>
      <c r="D3802" s="12" t="s">
        <v>1694</v>
      </c>
      <c r="E3802" s="265">
        <v>42735</v>
      </c>
      <c r="F3802" s="110" t="s">
        <v>341</v>
      </c>
      <c r="G3802" s="313" t="s">
        <v>2073</v>
      </c>
      <c r="H3802" s="113" t="s">
        <v>1266</v>
      </c>
      <c r="I3802" s="129">
        <v>4</v>
      </c>
      <c r="J3802" s="129">
        <v>98050</v>
      </c>
      <c r="K3802" s="201">
        <f t="shared" si="326"/>
        <v>392200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hidden="1" customHeight="1">
      <c r="A3803" s="304" t="str">
        <f>IF(B3803&lt;&gt;"",IF(AND(B3803&gt;=_TM1,B3803&lt;=_TM2,OR(TH!L3803="1111",TH!M3803="1111")),TH!D3803,""),"")</f>
        <v/>
      </c>
      <c r="B3803" s="11">
        <f t="shared" si="323"/>
        <v>12</v>
      </c>
      <c r="C3803" s="111">
        <f t="shared" si="324"/>
        <v>42735</v>
      </c>
      <c r="D3803" s="12" t="s">
        <v>1694</v>
      </c>
      <c r="E3803" s="265">
        <v>42735</v>
      </c>
      <c r="F3803" s="110" t="s">
        <v>346</v>
      </c>
      <c r="G3803" s="313" t="s">
        <v>2073</v>
      </c>
      <c r="H3803" s="113" t="s">
        <v>1266</v>
      </c>
      <c r="I3803" s="129">
        <v>10</v>
      </c>
      <c r="J3803" s="129">
        <v>87230</v>
      </c>
      <c r="K3803" s="201">
        <f t="shared" si="326"/>
        <v>872300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hidden="1" customHeight="1">
      <c r="A3804" s="304" t="str">
        <f>IF(B3804&lt;&gt;"",IF(AND(B3804&gt;=_TM1,B3804&lt;=_TM2,OR(TH!L3804="1111",TH!M3804="1111")),TH!D3804,""),"")</f>
        <v/>
      </c>
      <c r="B3804" s="11">
        <f t="shared" si="323"/>
        <v>12</v>
      </c>
      <c r="C3804" s="111">
        <f t="shared" si="324"/>
        <v>42735</v>
      </c>
      <c r="D3804" s="12" t="s">
        <v>1694</v>
      </c>
      <c r="E3804" s="265">
        <v>42735</v>
      </c>
      <c r="F3804" s="112" t="s">
        <v>1787</v>
      </c>
      <c r="G3804" s="313" t="s">
        <v>2073</v>
      </c>
      <c r="H3804" s="113" t="s">
        <v>1266</v>
      </c>
      <c r="I3804" s="129">
        <v>15</v>
      </c>
      <c r="J3804" s="129">
        <v>184960</v>
      </c>
      <c r="K3804" s="201">
        <f t="shared" si="326"/>
        <v>2774400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hidden="1" customHeight="1">
      <c r="A3805" s="304" t="str">
        <f>IF(B3805&lt;&gt;"",IF(AND(B3805&gt;=_TM1,B3805&lt;=_TM2,OR(TH!L3805="1111",TH!M3805="1111")),TH!D3805,""),"")</f>
        <v/>
      </c>
      <c r="B3805" s="11">
        <f t="shared" si="323"/>
        <v>12</v>
      </c>
      <c r="C3805" s="111">
        <f t="shared" si="324"/>
        <v>42735</v>
      </c>
      <c r="D3805" s="12" t="s">
        <v>1694</v>
      </c>
      <c r="E3805" s="265">
        <v>42735</v>
      </c>
      <c r="F3805" s="110" t="s">
        <v>1969</v>
      </c>
      <c r="G3805" s="313" t="s">
        <v>2073</v>
      </c>
      <c r="H3805" s="113" t="s">
        <v>1266</v>
      </c>
      <c r="I3805" s="129">
        <v>12</v>
      </c>
      <c r="J3805" s="129">
        <v>8300</v>
      </c>
      <c r="K3805" s="201">
        <f t="shared" si="326"/>
        <v>99600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hidden="1" customHeight="1">
      <c r="A3806" s="304" t="str">
        <f>IF(B3806&lt;&gt;"",IF(AND(B3806&gt;=_TM1,B3806&lt;=_TM2,OR(TH!L3806="1111",TH!M3806="1111")),TH!D3806,""),"")</f>
        <v/>
      </c>
      <c r="B3806" s="11">
        <f t="shared" si="323"/>
        <v>12</v>
      </c>
      <c r="C3806" s="111">
        <f t="shared" si="324"/>
        <v>42735</v>
      </c>
      <c r="D3806" s="12" t="s">
        <v>1694</v>
      </c>
      <c r="E3806" s="265">
        <v>42735</v>
      </c>
      <c r="F3806" s="110" t="s">
        <v>676</v>
      </c>
      <c r="G3806" s="313" t="s">
        <v>2073</v>
      </c>
      <c r="H3806" s="113" t="s">
        <v>1266</v>
      </c>
      <c r="I3806" s="129">
        <v>14</v>
      </c>
      <c r="J3806" s="129">
        <v>7880</v>
      </c>
      <c r="K3806" s="201">
        <f t="shared" si="326"/>
        <v>110320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hidden="1" customHeight="1">
      <c r="A3807" s="304" t="str">
        <f>IF(B3807&lt;&gt;"",IF(AND(B3807&gt;=_TM1,B3807&lt;=_TM2,OR(TH!L3807="1111",TH!M3807="1111")),TH!D3807,""),"")</f>
        <v/>
      </c>
      <c r="B3807" s="11">
        <f t="shared" si="323"/>
        <v>12</v>
      </c>
      <c r="C3807" s="111">
        <f t="shared" si="324"/>
        <v>42735</v>
      </c>
      <c r="D3807" s="12" t="s">
        <v>1694</v>
      </c>
      <c r="E3807" s="265">
        <v>42735</v>
      </c>
      <c r="F3807" s="140" t="s">
        <v>435</v>
      </c>
      <c r="G3807" s="313" t="s">
        <v>2073</v>
      </c>
      <c r="H3807" s="113" t="s">
        <v>1266</v>
      </c>
      <c r="I3807" s="129">
        <v>63</v>
      </c>
      <c r="J3807" s="129">
        <v>8310</v>
      </c>
      <c r="K3807" s="201">
        <f t="shared" si="326"/>
        <v>523530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hidden="1" customHeight="1">
      <c r="A3808" s="304" t="str">
        <f>IF(B3808&lt;&gt;"",IF(AND(B3808&gt;=_TM1,B3808&lt;=_TM2,OR(TH!L3808="1111",TH!M3808="1111")),TH!D3808,""),"")</f>
        <v/>
      </c>
      <c r="B3808" s="11">
        <f t="shared" si="323"/>
        <v>12</v>
      </c>
      <c r="C3808" s="111">
        <f t="shared" si="324"/>
        <v>42735</v>
      </c>
      <c r="D3808" s="12" t="s">
        <v>1694</v>
      </c>
      <c r="E3808" s="265">
        <v>42735</v>
      </c>
      <c r="F3808" s="112" t="s">
        <v>1428</v>
      </c>
      <c r="G3808" s="313" t="s">
        <v>2073</v>
      </c>
      <c r="H3808" s="113" t="s">
        <v>1266</v>
      </c>
      <c r="I3808" s="129">
        <v>18</v>
      </c>
      <c r="J3808" s="129">
        <v>7920</v>
      </c>
      <c r="K3808" s="201">
        <f t="shared" si="326"/>
        <v>142560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hidden="1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0" t="s">
        <v>677</v>
      </c>
      <c r="G3809" s="313" t="s">
        <v>2073</v>
      </c>
      <c r="H3809" s="113" t="s">
        <v>1266</v>
      </c>
      <c r="I3809" s="129">
        <v>12</v>
      </c>
      <c r="J3809" s="129">
        <v>11460</v>
      </c>
      <c r="K3809" s="201">
        <f t="shared" si="326"/>
        <v>137520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hidden="1" customHeight="1">
      <c r="A3810" s="304" t="str">
        <f>IF(B3810&lt;&gt;"",IF(AND(B3810&gt;=_TM1,B3810&lt;=_TM2,OR(TH!L3810="1111",TH!M3810="1111")),TH!D3810,""),"")</f>
        <v/>
      </c>
      <c r="B3810" s="11">
        <f t="shared" ref="B3810:B3873" si="327">IF(C3810&lt;&gt;"",MONTH(C3810),"")</f>
        <v>12</v>
      </c>
      <c r="C3810" s="111">
        <f t="shared" ref="C3810:C3873" si="328">E3810</f>
        <v>42735</v>
      </c>
      <c r="D3810" s="12" t="s">
        <v>1694</v>
      </c>
      <c r="E3810" s="265">
        <v>42735</v>
      </c>
      <c r="F3810" s="110" t="s">
        <v>1771</v>
      </c>
      <c r="G3810" s="313" t="s">
        <v>2073</v>
      </c>
      <c r="H3810" s="113" t="s">
        <v>1266</v>
      </c>
      <c r="I3810" s="129">
        <v>4</v>
      </c>
      <c r="J3810" s="129">
        <v>11960</v>
      </c>
      <c r="K3810" s="201">
        <f t="shared" si="326"/>
        <v>47840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hidden="1" customHeight="1">
      <c r="A3811" s="304" t="str">
        <f>IF(B3811&lt;&gt;"",IF(AND(B3811&gt;=_TM1,B3811&lt;=_TM2,OR(TH!L3811="1111",TH!M3811="1111")),TH!D3811,""),"")</f>
        <v/>
      </c>
      <c r="B3811" s="11">
        <f t="shared" si="327"/>
        <v>12</v>
      </c>
      <c r="C3811" s="111">
        <f t="shared" si="328"/>
        <v>42735</v>
      </c>
      <c r="D3811" s="12" t="s">
        <v>1694</v>
      </c>
      <c r="E3811" s="265">
        <v>42735</v>
      </c>
      <c r="F3811" s="112" t="s">
        <v>1877</v>
      </c>
      <c r="G3811" s="313" t="s">
        <v>2073</v>
      </c>
      <c r="H3811" s="113" t="s">
        <v>1266</v>
      </c>
      <c r="I3811" s="129">
        <v>72</v>
      </c>
      <c r="J3811" s="129">
        <v>7980</v>
      </c>
      <c r="K3811" s="201">
        <f t="shared" si="326"/>
        <v>574560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hidden="1" customHeight="1">
      <c r="A3812" s="304" t="str">
        <f>IF(B3812&lt;&gt;"",IF(AND(B3812&gt;=_TM1,B3812&lt;=_TM2,OR(TH!L3812="1111",TH!M3812="1111")),TH!D3812,""),"")</f>
        <v/>
      </c>
      <c r="B3812" s="11">
        <f t="shared" si="327"/>
        <v>12</v>
      </c>
      <c r="C3812" s="111">
        <f t="shared" si="328"/>
        <v>42735</v>
      </c>
      <c r="D3812" s="12" t="s">
        <v>1694</v>
      </c>
      <c r="E3812" s="265">
        <v>42735</v>
      </c>
      <c r="F3812" s="110" t="s">
        <v>679</v>
      </c>
      <c r="G3812" s="313" t="s">
        <v>2073</v>
      </c>
      <c r="H3812" s="113" t="s">
        <v>1266</v>
      </c>
      <c r="I3812" s="129">
        <v>44</v>
      </c>
      <c r="J3812" s="129">
        <v>29160</v>
      </c>
      <c r="K3812" s="201">
        <f t="shared" si="326"/>
        <v>1283040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hidden="1" customHeight="1">
      <c r="A3813" s="304" t="str">
        <f>IF(B3813&lt;&gt;"",IF(AND(B3813&gt;=_TM1,B3813&lt;=_TM2,OR(TH!L3813="1111",TH!M3813="1111")),TH!D3813,""),"")</f>
        <v/>
      </c>
      <c r="B3813" s="11">
        <f t="shared" si="327"/>
        <v>12</v>
      </c>
      <c r="C3813" s="111">
        <f t="shared" si="328"/>
        <v>42735</v>
      </c>
      <c r="D3813" s="12" t="s">
        <v>1694</v>
      </c>
      <c r="E3813" s="265">
        <v>42735</v>
      </c>
      <c r="F3813" s="110" t="s">
        <v>1970</v>
      </c>
      <c r="G3813" s="313" t="s">
        <v>2073</v>
      </c>
      <c r="H3813" s="113" t="s">
        <v>1266</v>
      </c>
      <c r="I3813" s="129">
        <v>48</v>
      </c>
      <c r="J3813" s="129">
        <v>9360</v>
      </c>
      <c r="K3813" s="201">
        <f t="shared" si="326"/>
        <v>449280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hidden="1" customHeight="1">
      <c r="A3814" s="304" t="str">
        <f>IF(B3814&lt;&gt;"",IF(AND(B3814&gt;=_TM1,B3814&lt;=_TM2,OR(TH!L3814="1111",TH!M3814="1111")),TH!D3814,""),"")</f>
        <v/>
      </c>
      <c r="B3814" s="11">
        <f t="shared" si="327"/>
        <v>12</v>
      </c>
      <c r="C3814" s="111">
        <f t="shared" si="328"/>
        <v>42735</v>
      </c>
      <c r="D3814" s="12" t="s">
        <v>1695</v>
      </c>
      <c r="E3814" s="265">
        <v>42735</v>
      </c>
      <c r="F3814" s="140" t="s">
        <v>1971</v>
      </c>
      <c r="G3814" s="313" t="s">
        <v>2073</v>
      </c>
      <c r="H3814" s="113" t="s">
        <v>1266</v>
      </c>
      <c r="I3814" s="129">
        <v>30</v>
      </c>
      <c r="J3814" s="129">
        <v>19800</v>
      </c>
      <c r="K3814" s="201">
        <f t="shared" si="326"/>
        <v>594000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hidden="1" customHeight="1">
      <c r="A3815" s="304" t="str">
        <f>IF(B3815&lt;&gt;"",IF(AND(B3815&gt;=_TM1,B3815&lt;=_TM2,OR(TH!L3815="1111",TH!M3815="1111")),TH!D3815,""),"")</f>
        <v/>
      </c>
      <c r="B3815" s="11">
        <f t="shared" si="327"/>
        <v>12</v>
      </c>
      <c r="C3815" s="111">
        <f t="shared" si="328"/>
        <v>42735</v>
      </c>
      <c r="D3815" s="12" t="s">
        <v>1695</v>
      </c>
      <c r="E3815" s="265">
        <v>42735</v>
      </c>
      <c r="F3815" s="112" t="s">
        <v>1972</v>
      </c>
      <c r="G3815" s="313" t="s">
        <v>2073</v>
      </c>
      <c r="H3815" s="113" t="s">
        <v>1266</v>
      </c>
      <c r="I3815" s="129">
        <v>10</v>
      </c>
      <c r="J3815" s="129">
        <v>15650</v>
      </c>
      <c r="K3815" s="201">
        <f t="shared" si="326"/>
        <v>156500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hidden="1" customHeight="1">
      <c r="A3816" s="304" t="str">
        <f>IF(B3816&lt;&gt;"",IF(AND(B3816&gt;=_TM1,B3816&lt;=_TM2,OR(TH!L3816="1111",TH!M3816="1111")),TH!D3816,""),"")</f>
        <v/>
      </c>
      <c r="B3816" s="11">
        <f t="shared" si="327"/>
        <v>12</v>
      </c>
      <c r="C3816" s="111">
        <f t="shared" si="328"/>
        <v>42735</v>
      </c>
      <c r="D3816" s="12" t="s">
        <v>1695</v>
      </c>
      <c r="E3816" s="265">
        <v>42735</v>
      </c>
      <c r="F3816" s="110" t="s">
        <v>1769</v>
      </c>
      <c r="G3816" s="313" t="s">
        <v>2073</v>
      </c>
      <c r="H3816" s="113" t="s">
        <v>1266</v>
      </c>
      <c r="I3816" s="129">
        <v>4</v>
      </c>
      <c r="J3816" s="129">
        <v>12970</v>
      </c>
      <c r="K3816" s="201">
        <f t="shared" si="326"/>
        <v>51880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hidden="1" customHeight="1">
      <c r="A3817" s="304" t="str">
        <f>IF(B3817&lt;&gt;"",IF(AND(B3817&gt;=_TM1,B3817&lt;=_TM2,OR(TH!L3817="1111",TH!M3817="1111")),TH!D3817,""),"")</f>
        <v/>
      </c>
      <c r="B3817" s="11">
        <f t="shared" si="327"/>
        <v>12</v>
      </c>
      <c r="C3817" s="111">
        <f t="shared" si="328"/>
        <v>42735</v>
      </c>
      <c r="D3817" s="12" t="s">
        <v>1695</v>
      </c>
      <c r="E3817" s="265">
        <v>42735</v>
      </c>
      <c r="F3817" s="110" t="s">
        <v>396</v>
      </c>
      <c r="G3817" s="313" t="s">
        <v>2073</v>
      </c>
      <c r="H3817" s="113" t="s">
        <v>1266</v>
      </c>
      <c r="I3817" s="129">
        <v>200</v>
      </c>
      <c r="J3817" s="129">
        <v>17430</v>
      </c>
      <c r="K3817" s="201">
        <f t="shared" si="326"/>
        <v>3486000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hidden="1" customHeight="1">
      <c r="A3818" s="304" t="str">
        <f>IF(B3818&lt;&gt;"",IF(AND(B3818&gt;=_TM1,B3818&lt;=_TM2,OR(TH!L3818="1111",TH!M3818="1111")),TH!D3818,""),"")</f>
        <v/>
      </c>
      <c r="B3818" s="11">
        <f t="shared" si="327"/>
        <v>12</v>
      </c>
      <c r="C3818" s="111">
        <f t="shared" si="328"/>
        <v>42735</v>
      </c>
      <c r="D3818" s="12" t="s">
        <v>1695</v>
      </c>
      <c r="E3818" s="265">
        <v>42735</v>
      </c>
      <c r="F3818" s="112" t="s">
        <v>1973</v>
      </c>
      <c r="G3818" s="313" t="s">
        <v>2073</v>
      </c>
      <c r="H3818" s="113" t="s">
        <v>1266</v>
      </c>
      <c r="I3818" s="129">
        <v>12</v>
      </c>
      <c r="J3818" s="129">
        <v>17550</v>
      </c>
      <c r="K3818" s="201">
        <f t="shared" si="326"/>
        <v>210600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hidden="1" customHeight="1">
      <c r="A3819" s="304" t="str">
        <f>IF(B3819&lt;&gt;"",IF(AND(B3819&gt;=_TM1,B3819&lt;=_TM2,OR(TH!L3819="1111",TH!M3819="1111")),TH!D3819,""),"")</f>
        <v/>
      </c>
      <c r="B3819" s="11">
        <f t="shared" si="327"/>
        <v>12</v>
      </c>
      <c r="C3819" s="111">
        <f t="shared" si="328"/>
        <v>42735</v>
      </c>
      <c r="D3819" s="12" t="s">
        <v>1695</v>
      </c>
      <c r="E3819" s="265">
        <v>42735</v>
      </c>
      <c r="F3819" s="110" t="s">
        <v>681</v>
      </c>
      <c r="G3819" s="313" t="s">
        <v>2073</v>
      </c>
      <c r="H3819" s="113" t="s">
        <v>1266</v>
      </c>
      <c r="I3819" s="129">
        <v>126</v>
      </c>
      <c r="J3819" s="129">
        <v>16690</v>
      </c>
      <c r="K3819" s="201">
        <f t="shared" si="326"/>
        <v>2102940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hidden="1" customHeight="1">
      <c r="A3820" s="304" t="str">
        <f>IF(B3820&lt;&gt;"",IF(AND(B3820&gt;=_TM1,B3820&lt;=_TM2,OR(TH!L3820="1111",TH!M3820="1111")),TH!D3820,""),"")</f>
        <v/>
      </c>
      <c r="B3820" s="11">
        <f t="shared" si="327"/>
        <v>12</v>
      </c>
      <c r="C3820" s="111">
        <f t="shared" si="328"/>
        <v>42735</v>
      </c>
      <c r="D3820" s="12" t="s">
        <v>1695</v>
      </c>
      <c r="E3820" s="265">
        <v>42735</v>
      </c>
      <c r="F3820" s="110" t="s">
        <v>738</v>
      </c>
      <c r="G3820" s="313" t="s">
        <v>2073</v>
      </c>
      <c r="H3820" s="113" t="s">
        <v>1266</v>
      </c>
      <c r="I3820" s="129">
        <v>56</v>
      </c>
      <c r="J3820" s="129">
        <v>19200</v>
      </c>
      <c r="K3820" s="201">
        <f t="shared" si="326"/>
        <v>1075200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hidden="1" customHeight="1">
      <c r="A3821" s="304" t="str">
        <f>IF(B3821&lt;&gt;"",IF(AND(B3821&gt;=_TM1,B3821&lt;=_TM2,OR(TH!L3821="1111",TH!M3821="1111")),TH!D3821,""),"")</f>
        <v/>
      </c>
      <c r="B3821" s="11">
        <f t="shared" si="327"/>
        <v>12</v>
      </c>
      <c r="C3821" s="111">
        <f t="shared" si="328"/>
        <v>42735</v>
      </c>
      <c r="D3821" s="12" t="s">
        <v>1695</v>
      </c>
      <c r="E3821" s="265">
        <v>42735</v>
      </c>
      <c r="F3821" s="110" t="s">
        <v>382</v>
      </c>
      <c r="G3821" s="313" t="s">
        <v>2073</v>
      </c>
      <c r="H3821" s="113" t="s">
        <v>1266</v>
      </c>
      <c r="I3821" s="129">
        <v>80</v>
      </c>
      <c r="J3821" s="129">
        <v>29980</v>
      </c>
      <c r="K3821" s="201">
        <f t="shared" si="326"/>
        <v>2398400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hidden="1" customHeight="1">
      <c r="A3822" s="304" t="str">
        <f>IF(B3822&lt;&gt;"",IF(AND(B3822&gt;=_TM1,B3822&lt;=_TM2,OR(TH!L3822="1111",TH!M3822="1111")),TH!D3822,""),"")</f>
        <v/>
      </c>
      <c r="B3822" s="11">
        <f t="shared" si="327"/>
        <v>12</v>
      </c>
      <c r="C3822" s="111">
        <f t="shared" si="328"/>
        <v>42735</v>
      </c>
      <c r="D3822" s="12" t="s">
        <v>1695</v>
      </c>
      <c r="E3822" s="265">
        <v>42735</v>
      </c>
      <c r="F3822" s="110" t="s">
        <v>382</v>
      </c>
      <c r="G3822" s="313" t="s">
        <v>2073</v>
      </c>
      <c r="H3822" s="113" t="s">
        <v>1266</v>
      </c>
      <c r="I3822" s="129">
        <v>84</v>
      </c>
      <c r="J3822" s="129">
        <v>20040</v>
      </c>
      <c r="K3822" s="201">
        <f t="shared" si="326"/>
        <v>1683360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hidden="1" customHeight="1">
      <c r="A3823" s="304" t="str">
        <f>IF(B3823&lt;&gt;"",IF(AND(B3823&gt;=_TM1,B3823&lt;=_TM2,OR(TH!L3823="1111",TH!M3823="1111")),TH!D3823,""),"")</f>
        <v/>
      </c>
      <c r="B3823" s="11">
        <f t="shared" si="327"/>
        <v>12</v>
      </c>
      <c r="C3823" s="111">
        <f t="shared" si="328"/>
        <v>42735</v>
      </c>
      <c r="D3823" s="12" t="s">
        <v>1695</v>
      </c>
      <c r="E3823" s="265">
        <v>42735</v>
      </c>
      <c r="F3823" s="110" t="s">
        <v>1974</v>
      </c>
      <c r="G3823" s="313" t="s">
        <v>2073</v>
      </c>
      <c r="H3823" s="113" t="s">
        <v>1266</v>
      </c>
      <c r="I3823" s="129">
        <v>432</v>
      </c>
      <c r="J3823" s="129">
        <v>18930</v>
      </c>
      <c r="K3823" s="201">
        <f t="shared" si="326"/>
        <v>8177760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hidden="1" customHeight="1">
      <c r="A3824" s="304" t="str">
        <f>IF(B3824&lt;&gt;"",IF(AND(B3824&gt;=_TM1,B3824&lt;=_TM2,OR(TH!L3824="1111",TH!M3824="1111")),TH!D3824,""),"")</f>
        <v/>
      </c>
      <c r="B3824" s="11">
        <f t="shared" si="327"/>
        <v>12</v>
      </c>
      <c r="C3824" s="111">
        <f t="shared" si="328"/>
        <v>42735</v>
      </c>
      <c r="D3824" s="12" t="s">
        <v>1695</v>
      </c>
      <c r="E3824" s="265">
        <v>42735</v>
      </c>
      <c r="F3824" s="110" t="s">
        <v>1975</v>
      </c>
      <c r="G3824" s="313" t="s">
        <v>2073</v>
      </c>
      <c r="H3824" s="113" t="s">
        <v>1266</v>
      </c>
      <c r="I3824" s="129">
        <v>28</v>
      </c>
      <c r="J3824" s="129">
        <v>19880</v>
      </c>
      <c r="K3824" s="201">
        <f t="shared" si="326"/>
        <v>556640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hidden="1" customHeight="1">
      <c r="A3825" s="304" t="str">
        <f>IF(B3825&lt;&gt;"",IF(AND(B3825&gt;=_TM1,B3825&lt;=_TM2,OR(TH!L3825="1111",TH!M3825="1111")),TH!D3825,""),"")</f>
        <v/>
      </c>
      <c r="B3825" s="11">
        <f t="shared" si="327"/>
        <v>12</v>
      </c>
      <c r="C3825" s="111">
        <f t="shared" si="328"/>
        <v>42735</v>
      </c>
      <c r="D3825" s="12" t="s">
        <v>1695</v>
      </c>
      <c r="E3825" s="265">
        <v>42735</v>
      </c>
      <c r="F3825" s="112" t="s">
        <v>1976</v>
      </c>
      <c r="G3825" s="313" t="s">
        <v>2073</v>
      </c>
      <c r="H3825" s="113" t="s">
        <v>1266</v>
      </c>
      <c r="I3825" s="129">
        <v>97</v>
      </c>
      <c r="J3825" s="129">
        <v>20950</v>
      </c>
      <c r="K3825" s="201">
        <f t="shared" si="326"/>
        <v>2032150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hidden="1" customHeight="1">
      <c r="A3826" s="304" t="str">
        <f>IF(B3826&lt;&gt;"",IF(AND(B3826&gt;=_TM1,B3826&lt;=_TM2,OR(TH!L3826="1111",TH!M3826="1111")),TH!D3826,""),"")</f>
        <v/>
      </c>
      <c r="B3826" s="11">
        <f t="shared" si="327"/>
        <v>12</v>
      </c>
      <c r="C3826" s="111">
        <f t="shared" si="328"/>
        <v>42735</v>
      </c>
      <c r="D3826" s="12" t="s">
        <v>1696</v>
      </c>
      <c r="E3826" s="265">
        <v>42735</v>
      </c>
      <c r="F3826" s="110" t="s">
        <v>569</v>
      </c>
      <c r="G3826" s="313" t="s">
        <v>2073</v>
      </c>
      <c r="H3826" s="113" t="s">
        <v>1266</v>
      </c>
      <c r="I3826" s="129">
        <v>24</v>
      </c>
      <c r="J3826" s="129">
        <v>20560</v>
      </c>
      <c r="K3826" s="201">
        <f t="shared" si="326"/>
        <v>493440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hidden="1" customHeight="1">
      <c r="A3827" s="304" t="str">
        <f>IF(B3827&lt;&gt;"",IF(AND(B3827&gt;=_TM1,B3827&lt;=_TM2,OR(TH!L3827="1111",TH!M3827="1111")),TH!D3827,""),"")</f>
        <v/>
      </c>
      <c r="B3827" s="11">
        <f t="shared" si="327"/>
        <v>12</v>
      </c>
      <c r="C3827" s="111">
        <f t="shared" si="328"/>
        <v>42735</v>
      </c>
      <c r="D3827" s="12" t="s">
        <v>1696</v>
      </c>
      <c r="E3827" s="265">
        <v>42735</v>
      </c>
      <c r="F3827" s="110" t="s">
        <v>1977</v>
      </c>
      <c r="G3827" s="313" t="s">
        <v>2073</v>
      </c>
      <c r="H3827" s="113" t="s">
        <v>1266</v>
      </c>
      <c r="I3827" s="129">
        <v>12</v>
      </c>
      <c r="J3827" s="129">
        <v>21050</v>
      </c>
      <c r="K3827" s="201">
        <f t="shared" si="326"/>
        <v>252600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hidden="1" customHeight="1">
      <c r="A3828" s="304" t="str">
        <f>IF(B3828&lt;&gt;"",IF(AND(B3828&gt;=_TM1,B3828&lt;=_TM2,OR(TH!L3828="1111",TH!M3828="1111")),TH!D3828,""),"")</f>
        <v/>
      </c>
      <c r="B3828" s="11">
        <f t="shared" si="327"/>
        <v>12</v>
      </c>
      <c r="C3828" s="111">
        <f t="shared" si="328"/>
        <v>42735</v>
      </c>
      <c r="D3828" s="12" t="s">
        <v>1696</v>
      </c>
      <c r="E3828" s="265">
        <v>42735</v>
      </c>
      <c r="F3828" s="140" t="s">
        <v>423</v>
      </c>
      <c r="G3828" s="313" t="s">
        <v>2073</v>
      </c>
      <c r="H3828" s="113" t="s">
        <v>1266</v>
      </c>
      <c r="I3828" s="129">
        <v>36</v>
      </c>
      <c r="J3828" s="129">
        <v>34230</v>
      </c>
      <c r="K3828" s="201">
        <f t="shared" si="326"/>
        <v>1232280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hidden="1" customHeight="1">
      <c r="A3829" s="304" t="str">
        <f>IF(B3829&lt;&gt;"",IF(AND(B3829&gt;=_TM1,B3829&lt;=_TM2,OR(TH!L3829="1111",TH!M3829="1111")),TH!D3829,""),"")</f>
        <v/>
      </c>
      <c r="B3829" s="11">
        <f t="shared" si="327"/>
        <v>12</v>
      </c>
      <c r="C3829" s="111">
        <f t="shared" si="328"/>
        <v>42735</v>
      </c>
      <c r="D3829" s="12" t="s">
        <v>1696</v>
      </c>
      <c r="E3829" s="265">
        <v>42735</v>
      </c>
      <c r="F3829" s="112" t="s">
        <v>1331</v>
      </c>
      <c r="G3829" s="313" t="s">
        <v>2073</v>
      </c>
      <c r="H3829" s="113" t="s">
        <v>1266</v>
      </c>
      <c r="I3829" s="129">
        <v>40</v>
      </c>
      <c r="J3829" s="129">
        <v>32890</v>
      </c>
      <c r="K3829" s="201">
        <f t="shared" si="326"/>
        <v>1315600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hidden="1" customHeight="1">
      <c r="A3830" s="304" t="str">
        <f>IF(B3830&lt;&gt;"",IF(AND(B3830&gt;=_TM1,B3830&lt;=_TM2,OR(TH!L3830="1111",TH!M3830="1111")),TH!D3830,""),"")</f>
        <v/>
      </c>
      <c r="B3830" s="11">
        <f t="shared" si="327"/>
        <v>12</v>
      </c>
      <c r="C3830" s="111">
        <f t="shared" si="328"/>
        <v>42735</v>
      </c>
      <c r="D3830" s="12" t="s">
        <v>1696</v>
      </c>
      <c r="E3830" s="265">
        <v>42735</v>
      </c>
      <c r="F3830" s="110" t="s">
        <v>693</v>
      </c>
      <c r="G3830" s="313" t="s">
        <v>2073</v>
      </c>
      <c r="H3830" s="113" t="s">
        <v>1266</v>
      </c>
      <c r="I3830" s="129">
        <v>38</v>
      </c>
      <c r="J3830" s="129">
        <v>34890</v>
      </c>
      <c r="K3830" s="201">
        <f t="shared" ref="K3830:K3887" si="329">ROUND(I3830*J3830,0)</f>
        <v>1325820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hidden="1" customHeight="1">
      <c r="A3831" s="304" t="str">
        <f>IF(B3831&lt;&gt;"",IF(AND(B3831&gt;=_TM1,B3831&lt;=_TM2,OR(TH!L3831="1111",TH!M3831="1111")),TH!D3831,""),"")</f>
        <v/>
      </c>
      <c r="B3831" s="11">
        <f t="shared" si="327"/>
        <v>12</v>
      </c>
      <c r="C3831" s="111">
        <f t="shared" si="328"/>
        <v>42735</v>
      </c>
      <c r="D3831" s="12" t="s">
        <v>1696</v>
      </c>
      <c r="E3831" s="265">
        <v>42735</v>
      </c>
      <c r="F3831" s="110" t="s">
        <v>694</v>
      </c>
      <c r="G3831" s="313" t="s">
        <v>2073</v>
      </c>
      <c r="H3831" s="113" t="s">
        <v>1266</v>
      </c>
      <c r="I3831" s="129">
        <v>30</v>
      </c>
      <c r="J3831" s="129">
        <v>38140</v>
      </c>
      <c r="K3831" s="201">
        <f t="shared" si="329"/>
        <v>1144200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hidden="1" customHeight="1">
      <c r="A3832" s="304" t="str">
        <f>IF(B3832&lt;&gt;"",IF(AND(B3832&gt;=_TM1,B3832&lt;=_TM2,OR(TH!L3832="1111",TH!M3832="1111")),TH!D3832,""),"")</f>
        <v/>
      </c>
      <c r="B3832" s="11">
        <f t="shared" si="327"/>
        <v>12</v>
      </c>
      <c r="C3832" s="111">
        <f t="shared" si="328"/>
        <v>42735</v>
      </c>
      <c r="D3832" s="12" t="s">
        <v>1696</v>
      </c>
      <c r="E3832" s="265">
        <v>42735</v>
      </c>
      <c r="F3832" s="110" t="s">
        <v>1978</v>
      </c>
      <c r="G3832" s="313" t="s">
        <v>2073</v>
      </c>
      <c r="H3832" s="113" t="s">
        <v>1266</v>
      </c>
      <c r="I3832" s="129">
        <v>12</v>
      </c>
      <c r="J3832" s="129">
        <v>21750</v>
      </c>
      <c r="K3832" s="201">
        <f t="shared" si="329"/>
        <v>261000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hidden="1" customHeight="1">
      <c r="A3833" s="304" t="str">
        <f>IF(B3833&lt;&gt;"",IF(AND(B3833&gt;=_TM1,B3833&lt;=_TM2,OR(TH!L3833="1111",TH!M3833="1111")),TH!D3833,""),"")</f>
        <v/>
      </c>
      <c r="B3833" s="11">
        <f t="shared" si="327"/>
        <v>12</v>
      </c>
      <c r="C3833" s="111">
        <f t="shared" si="328"/>
        <v>42735</v>
      </c>
      <c r="D3833" s="12" t="s">
        <v>1696</v>
      </c>
      <c r="E3833" s="265">
        <v>42735</v>
      </c>
      <c r="F3833" s="110" t="s">
        <v>1979</v>
      </c>
      <c r="G3833" s="313" t="s">
        <v>2073</v>
      </c>
      <c r="H3833" s="113" t="s">
        <v>1266</v>
      </c>
      <c r="I3833" s="129">
        <v>12</v>
      </c>
      <c r="J3833" s="129">
        <v>20250</v>
      </c>
      <c r="K3833" s="201">
        <f t="shared" si="329"/>
        <v>243000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hidden="1" customHeight="1">
      <c r="A3834" s="304" t="str">
        <f>IF(B3834&lt;&gt;"",IF(AND(B3834&gt;=_TM1,B3834&lt;=_TM2,OR(TH!L3834="1111",TH!M3834="1111")),TH!D3834,""),"")</f>
        <v/>
      </c>
      <c r="B3834" s="11">
        <f t="shared" si="327"/>
        <v>12</v>
      </c>
      <c r="C3834" s="111">
        <f t="shared" si="328"/>
        <v>42735</v>
      </c>
      <c r="D3834" s="12" t="s">
        <v>1696</v>
      </c>
      <c r="E3834" s="265">
        <v>42735</v>
      </c>
      <c r="F3834" s="110" t="s">
        <v>1980</v>
      </c>
      <c r="G3834" s="313" t="s">
        <v>2073</v>
      </c>
      <c r="H3834" s="113" t="s">
        <v>1266</v>
      </c>
      <c r="I3834" s="129">
        <v>16</v>
      </c>
      <c r="J3834" s="129">
        <v>24880</v>
      </c>
      <c r="K3834" s="201">
        <f t="shared" si="329"/>
        <v>398080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hidden="1" customHeight="1">
      <c r="A3835" s="304" t="str">
        <f>IF(B3835&lt;&gt;"",IF(AND(B3835&gt;=_TM1,B3835&lt;=_TM2,OR(TH!L3835="1111",TH!M3835="1111")),TH!D3835,""),"")</f>
        <v/>
      </c>
      <c r="B3835" s="11">
        <f t="shared" si="327"/>
        <v>12</v>
      </c>
      <c r="C3835" s="111">
        <f t="shared" si="328"/>
        <v>42735</v>
      </c>
      <c r="D3835" s="12" t="s">
        <v>1696</v>
      </c>
      <c r="E3835" s="265">
        <v>42735</v>
      </c>
      <c r="F3835" s="271" t="s">
        <v>678</v>
      </c>
      <c r="G3835" s="313" t="s">
        <v>2073</v>
      </c>
      <c r="H3835" s="113" t="s">
        <v>1266</v>
      </c>
      <c r="I3835" s="129">
        <v>100</v>
      </c>
      <c r="J3835" s="129">
        <v>39720</v>
      </c>
      <c r="K3835" s="201">
        <f t="shared" si="329"/>
        <v>3972000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hidden="1" customHeight="1">
      <c r="A3836" s="304" t="str">
        <f>IF(B3836&lt;&gt;"",IF(AND(B3836&gt;=_TM1,B3836&lt;=_TM2,OR(TH!L3836="1111",TH!M3836="1111")),TH!D3836,""),"")</f>
        <v/>
      </c>
      <c r="B3836" s="11">
        <f t="shared" si="327"/>
        <v>12</v>
      </c>
      <c r="C3836" s="111">
        <f t="shared" si="328"/>
        <v>42735</v>
      </c>
      <c r="D3836" s="12" t="s">
        <v>1696</v>
      </c>
      <c r="E3836" s="265">
        <v>42735</v>
      </c>
      <c r="F3836" s="274" t="s">
        <v>678</v>
      </c>
      <c r="G3836" s="313" t="s">
        <v>2073</v>
      </c>
      <c r="H3836" s="113" t="s">
        <v>1266</v>
      </c>
      <c r="I3836" s="129">
        <v>30</v>
      </c>
      <c r="J3836" s="129">
        <v>40140</v>
      </c>
      <c r="K3836" s="201">
        <f t="shared" si="329"/>
        <v>1204200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hidden="1" customHeight="1">
      <c r="A3837" s="304" t="str">
        <f>IF(B3837&lt;&gt;"",IF(AND(B3837&gt;=_TM1,B3837&lt;=_TM2,OR(TH!L3837="1111",TH!M3837="1111")),TH!D3837,""),"")</f>
        <v/>
      </c>
      <c r="B3837" s="11">
        <f t="shared" si="327"/>
        <v>12</v>
      </c>
      <c r="C3837" s="111">
        <f t="shared" si="328"/>
        <v>42735</v>
      </c>
      <c r="D3837" s="12" t="s">
        <v>1696</v>
      </c>
      <c r="E3837" s="265">
        <v>42735</v>
      </c>
      <c r="F3837" s="274" t="s">
        <v>678</v>
      </c>
      <c r="G3837" s="313" t="s">
        <v>2073</v>
      </c>
      <c r="H3837" s="113" t="s">
        <v>1266</v>
      </c>
      <c r="I3837" s="129">
        <v>24</v>
      </c>
      <c r="J3837" s="129">
        <v>42240</v>
      </c>
      <c r="K3837" s="201">
        <f t="shared" si="329"/>
        <v>1013760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hidden="1" customHeight="1">
      <c r="A3838" s="304" t="str">
        <f>IF(B3838&lt;&gt;"",IF(AND(B3838&gt;=_TM1,B3838&lt;=_TM2,OR(TH!L3838="1111",TH!M3838="1111")),TH!D3838,""),"")</f>
        <v/>
      </c>
      <c r="B3838" s="11">
        <f t="shared" si="327"/>
        <v>12</v>
      </c>
      <c r="C3838" s="111">
        <f t="shared" si="328"/>
        <v>42735</v>
      </c>
      <c r="D3838" s="12" t="s">
        <v>1697</v>
      </c>
      <c r="E3838" s="265">
        <v>42735</v>
      </c>
      <c r="F3838" s="139" t="s">
        <v>1981</v>
      </c>
      <c r="G3838" s="313" t="s">
        <v>2073</v>
      </c>
      <c r="H3838" s="113" t="s">
        <v>1266</v>
      </c>
      <c r="I3838" s="129">
        <v>16</v>
      </c>
      <c r="J3838" s="129">
        <v>24140</v>
      </c>
      <c r="K3838" s="201">
        <f t="shared" si="329"/>
        <v>386240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hidden="1" customHeight="1">
      <c r="A3839" s="304" t="str">
        <f>IF(B3839&lt;&gt;"",IF(AND(B3839&gt;=_TM1,B3839&lt;=_TM2,OR(TH!L3839="1111",TH!M3839="1111")),TH!D3839,""),"")</f>
        <v/>
      </c>
      <c r="B3839" s="11">
        <f t="shared" si="327"/>
        <v>12</v>
      </c>
      <c r="C3839" s="111">
        <f t="shared" si="328"/>
        <v>42735</v>
      </c>
      <c r="D3839" s="12" t="s">
        <v>1697</v>
      </c>
      <c r="E3839" s="265">
        <v>42735</v>
      </c>
      <c r="F3839" s="112" t="s">
        <v>424</v>
      </c>
      <c r="G3839" s="313" t="s">
        <v>2073</v>
      </c>
      <c r="H3839" s="113" t="s">
        <v>1266</v>
      </c>
      <c r="I3839" s="129">
        <v>12</v>
      </c>
      <c r="J3839" s="129">
        <v>42810</v>
      </c>
      <c r="K3839" s="201">
        <f t="shared" si="329"/>
        <v>513720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hidden="1" customHeight="1">
      <c r="A3840" s="304" t="str">
        <f>IF(B3840&lt;&gt;"",IF(AND(B3840&gt;=_TM1,B3840&lt;=_TM2,OR(TH!L3840="1111",TH!M3840="1111")),TH!D3840,""),"")</f>
        <v/>
      </c>
      <c r="B3840" s="11">
        <f t="shared" si="327"/>
        <v>12</v>
      </c>
      <c r="C3840" s="111">
        <f t="shared" si="328"/>
        <v>42735</v>
      </c>
      <c r="D3840" s="12" t="s">
        <v>1697</v>
      </c>
      <c r="E3840" s="265">
        <v>42735</v>
      </c>
      <c r="F3840" s="110" t="s">
        <v>1982</v>
      </c>
      <c r="G3840" s="313" t="s">
        <v>2073</v>
      </c>
      <c r="H3840" s="113" t="s">
        <v>1266</v>
      </c>
      <c r="I3840" s="129">
        <v>30</v>
      </c>
      <c r="J3840" s="129">
        <v>28840</v>
      </c>
      <c r="K3840" s="201">
        <f t="shared" si="329"/>
        <v>865200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hidden="1" customHeight="1">
      <c r="A3841" s="304" t="str">
        <f>IF(B3841&lt;&gt;"",IF(AND(B3841&gt;=_TM1,B3841&lt;=_TM2,OR(TH!L3841="1111",TH!M3841="1111")),TH!D3841,""),"")</f>
        <v/>
      </c>
      <c r="B3841" s="11">
        <f t="shared" si="327"/>
        <v>12</v>
      </c>
      <c r="C3841" s="111">
        <f t="shared" si="328"/>
        <v>42735</v>
      </c>
      <c r="D3841" s="12" t="s">
        <v>1697</v>
      </c>
      <c r="E3841" s="265">
        <v>42735</v>
      </c>
      <c r="F3841" s="110" t="s">
        <v>1983</v>
      </c>
      <c r="G3841" s="313" t="s">
        <v>2073</v>
      </c>
      <c r="H3841" s="113" t="s">
        <v>1266</v>
      </c>
      <c r="I3841" s="129">
        <v>16</v>
      </c>
      <c r="J3841" s="129">
        <v>27990</v>
      </c>
      <c r="K3841" s="201">
        <f t="shared" si="329"/>
        <v>447840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hidden="1" customHeight="1">
      <c r="A3842" s="304" t="str">
        <f>IF(B3842&lt;&gt;"",IF(AND(B3842&gt;=_TM1,B3842&lt;=_TM2,OR(TH!L3842="1111",TH!M3842="1111")),TH!D3842,""),"")</f>
        <v/>
      </c>
      <c r="B3842" s="11">
        <f t="shared" si="327"/>
        <v>12</v>
      </c>
      <c r="C3842" s="111">
        <f t="shared" si="328"/>
        <v>42735</v>
      </c>
      <c r="D3842" s="12" t="s">
        <v>1697</v>
      </c>
      <c r="E3842" s="265">
        <v>42735</v>
      </c>
      <c r="F3842" s="112" t="s">
        <v>1984</v>
      </c>
      <c r="G3842" s="313" t="s">
        <v>2073</v>
      </c>
      <c r="H3842" s="113" t="s">
        <v>1266</v>
      </c>
      <c r="I3842" s="129">
        <v>6</v>
      </c>
      <c r="J3842" s="129">
        <v>63740</v>
      </c>
      <c r="K3842" s="201">
        <f t="shared" si="329"/>
        <v>382440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hidden="1" customHeight="1">
      <c r="A3843" s="304" t="str">
        <f>IF(B3843&lt;&gt;"",IF(AND(B3843&gt;=_TM1,B3843&lt;=_TM2,OR(TH!L3843="1111",TH!M3843="1111")),TH!D3843,""),"")</f>
        <v/>
      </c>
      <c r="B3843" s="11">
        <f t="shared" si="327"/>
        <v>12</v>
      </c>
      <c r="C3843" s="111">
        <f t="shared" si="328"/>
        <v>42735</v>
      </c>
      <c r="D3843" s="12" t="s">
        <v>1697</v>
      </c>
      <c r="E3843" s="265">
        <v>42735</v>
      </c>
      <c r="F3843" s="110" t="s">
        <v>1776</v>
      </c>
      <c r="G3843" s="313" t="s">
        <v>2073</v>
      </c>
      <c r="H3843" s="113" t="s">
        <v>1266</v>
      </c>
      <c r="I3843" s="129">
        <v>12</v>
      </c>
      <c r="J3843" s="129">
        <v>50720</v>
      </c>
      <c r="K3843" s="201">
        <f t="shared" si="329"/>
        <v>608640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hidden="1" customHeight="1">
      <c r="A3844" s="304" t="str">
        <f>IF(B3844&lt;&gt;"",IF(AND(B3844&gt;=_TM1,B3844&lt;=_TM2,OR(TH!L3844="1111",TH!M3844="1111")),TH!D3844,""),"")</f>
        <v/>
      </c>
      <c r="B3844" s="11">
        <f t="shared" si="327"/>
        <v>12</v>
      </c>
      <c r="C3844" s="111">
        <f t="shared" si="328"/>
        <v>42735</v>
      </c>
      <c r="D3844" s="12" t="s">
        <v>1697</v>
      </c>
      <c r="E3844" s="265">
        <v>42735</v>
      </c>
      <c r="F3844" s="110" t="s">
        <v>1644</v>
      </c>
      <c r="G3844" s="313" t="s">
        <v>2073</v>
      </c>
      <c r="H3844" s="113" t="s">
        <v>1266</v>
      </c>
      <c r="I3844" s="129">
        <v>12</v>
      </c>
      <c r="J3844" s="129">
        <v>10330</v>
      </c>
      <c r="K3844" s="201">
        <f t="shared" si="329"/>
        <v>123960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hidden="1" customHeight="1">
      <c r="A3845" s="304" t="str">
        <f>IF(B3845&lt;&gt;"",IF(AND(B3845&gt;=_TM1,B3845&lt;=_TM2,OR(TH!L3845="1111",TH!M3845="1111")),TH!D3845,""),"")</f>
        <v/>
      </c>
      <c r="B3845" s="11">
        <f t="shared" si="327"/>
        <v>12</v>
      </c>
      <c r="C3845" s="111">
        <f t="shared" si="328"/>
        <v>42735</v>
      </c>
      <c r="D3845" s="12" t="s">
        <v>1697</v>
      </c>
      <c r="E3845" s="265">
        <v>42735</v>
      </c>
      <c r="F3845" s="110" t="s">
        <v>701</v>
      </c>
      <c r="G3845" s="313" t="s">
        <v>2073</v>
      </c>
      <c r="H3845" s="113" t="s">
        <v>1266</v>
      </c>
      <c r="I3845" s="129">
        <v>42</v>
      </c>
      <c r="J3845" s="129">
        <v>22270</v>
      </c>
      <c r="K3845" s="201">
        <f t="shared" si="329"/>
        <v>935340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hidden="1" customHeight="1">
      <c r="A3846" s="304" t="str">
        <f>IF(B3846&lt;&gt;"",IF(AND(B3846&gt;=_TM1,B3846&lt;=_TM2,OR(TH!L3846="1111",TH!M3846="1111")),TH!D3846,""),"")</f>
        <v/>
      </c>
      <c r="B3846" s="11">
        <f t="shared" si="327"/>
        <v>12</v>
      </c>
      <c r="C3846" s="111">
        <f t="shared" si="328"/>
        <v>42735</v>
      </c>
      <c r="D3846" s="12" t="s">
        <v>1697</v>
      </c>
      <c r="E3846" s="265">
        <v>42735</v>
      </c>
      <c r="F3846" s="110" t="s">
        <v>1876</v>
      </c>
      <c r="G3846" s="313" t="s">
        <v>2073</v>
      </c>
      <c r="H3846" s="113" t="s">
        <v>1266</v>
      </c>
      <c r="I3846" s="129">
        <v>12</v>
      </c>
      <c r="J3846" s="129">
        <v>22750</v>
      </c>
      <c r="K3846" s="201">
        <f t="shared" si="329"/>
        <v>273000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hidden="1" customHeight="1">
      <c r="A3847" s="304" t="str">
        <f>IF(B3847&lt;&gt;"",IF(AND(B3847&gt;=_TM1,B3847&lt;=_TM2,OR(TH!L3847="1111",TH!M3847="1111")),TH!D3847,""),"")</f>
        <v/>
      </c>
      <c r="B3847" s="11">
        <f t="shared" si="327"/>
        <v>12</v>
      </c>
      <c r="C3847" s="111">
        <f t="shared" si="328"/>
        <v>42735</v>
      </c>
      <c r="D3847" s="12" t="s">
        <v>1697</v>
      </c>
      <c r="E3847" s="265">
        <v>42735</v>
      </c>
      <c r="F3847" s="110" t="s">
        <v>1439</v>
      </c>
      <c r="G3847" s="313" t="s">
        <v>2073</v>
      </c>
      <c r="H3847" s="113" t="s">
        <v>1266</v>
      </c>
      <c r="I3847" s="129">
        <v>5</v>
      </c>
      <c r="J3847" s="129">
        <v>24940</v>
      </c>
      <c r="K3847" s="201">
        <f t="shared" si="329"/>
        <v>124700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hidden="1" customHeight="1">
      <c r="A3848" s="304" t="str">
        <f>IF(B3848&lt;&gt;"",IF(AND(B3848&gt;=_TM1,B3848&lt;=_TM2,OR(TH!L3848="1111",TH!M3848="1111")),TH!D3848,""),"")</f>
        <v/>
      </c>
      <c r="B3848" s="11">
        <f t="shared" si="327"/>
        <v>12</v>
      </c>
      <c r="C3848" s="111">
        <f t="shared" si="328"/>
        <v>42735</v>
      </c>
      <c r="D3848" s="12" t="s">
        <v>1697</v>
      </c>
      <c r="E3848" s="265">
        <v>42735</v>
      </c>
      <c r="F3848" s="110" t="s">
        <v>1985</v>
      </c>
      <c r="G3848" s="313" t="s">
        <v>2073</v>
      </c>
      <c r="H3848" s="113" t="s">
        <v>1266</v>
      </c>
      <c r="I3848" s="129">
        <v>28</v>
      </c>
      <c r="J3848" s="129">
        <v>27680</v>
      </c>
      <c r="K3848" s="201">
        <f t="shared" si="329"/>
        <v>775040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hidden="1" customHeight="1">
      <c r="A3849" s="304" t="str">
        <f>IF(B3849&lt;&gt;"",IF(AND(B3849&gt;=_TM1,B3849&lt;=_TM2,OR(TH!L3849="1111",TH!M3849="1111")),TH!D3849,""),"")</f>
        <v/>
      </c>
      <c r="B3849" s="11">
        <f t="shared" si="327"/>
        <v>12</v>
      </c>
      <c r="C3849" s="111">
        <f t="shared" si="328"/>
        <v>42735</v>
      </c>
      <c r="D3849" s="12" t="s">
        <v>1697</v>
      </c>
      <c r="E3849" s="265">
        <v>42735</v>
      </c>
      <c r="F3849" s="112" t="s">
        <v>1986</v>
      </c>
      <c r="G3849" s="313" t="s">
        <v>2073</v>
      </c>
      <c r="H3849" s="113" t="s">
        <v>1266</v>
      </c>
      <c r="I3849" s="129">
        <v>30</v>
      </c>
      <c r="J3849" s="129">
        <v>46750</v>
      </c>
      <c r="K3849" s="201">
        <f t="shared" si="329"/>
        <v>1402500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hidden="1" customHeight="1">
      <c r="A3850" s="304" t="str">
        <f>IF(B3850&lt;&gt;"",IF(AND(B3850&gt;=_TM1,B3850&lt;=_TM2,OR(TH!L3850="1111",TH!M3850="1111")),TH!D3850,""),"")</f>
        <v/>
      </c>
      <c r="B3850" s="11">
        <f t="shared" si="327"/>
        <v>12</v>
      </c>
      <c r="C3850" s="111">
        <f t="shared" si="328"/>
        <v>42735</v>
      </c>
      <c r="D3850" s="12" t="s">
        <v>2046</v>
      </c>
      <c r="E3850" s="265">
        <v>42735</v>
      </c>
      <c r="F3850" s="110" t="s">
        <v>1785</v>
      </c>
      <c r="G3850" s="313" t="s">
        <v>2073</v>
      </c>
      <c r="H3850" s="113" t="s">
        <v>1266</v>
      </c>
      <c r="I3850" s="129">
        <v>35</v>
      </c>
      <c r="J3850" s="129">
        <v>50440</v>
      </c>
      <c r="K3850" s="201">
        <f t="shared" si="329"/>
        <v>1765400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hidden="1" customHeight="1">
      <c r="A3851" s="304" t="str">
        <f>IF(B3851&lt;&gt;"",IF(AND(B3851&gt;=_TM1,B3851&lt;=_TM2,OR(TH!L3851="1111",TH!M3851="1111")),TH!D3851,""),"")</f>
        <v/>
      </c>
      <c r="B3851" s="11">
        <f t="shared" si="327"/>
        <v>12</v>
      </c>
      <c r="C3851" s="111">
        <f t="shared" si="328"/>
        <v>42735</v>
      </c>
      <c r="D3851" s="12" t="s">
        <v>2046</v>
      </c>
      <c r="E3851" s="265">
        <v>42735</v>
      </c>
      <c r="F3851" s="110" t="s">
        <v>1625</v>
      </c>
      <c r="G3851" s="313" t="s">
        <v>2073</v>
      </c>
      <c r="H3851" s="113" t="s">
        <v>1266</v>
      </c>
      <c r="I3851" s="129">
        <v>23</v>
      </c>
      <c r="J3851" s="129">
        <v>60690</v>
      </c>
      <c r="K3851" s="201">
        <f t="shared" si="329"/>
        <v>1395870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hidden="1" customHeight="1">
      <c r="A3852" s="304" t="str">
        <f>IF(B3852&lt;&gt;"",IF(AND(B3852&gt;=_TM1,B3852&lt;=_TM2,OR(TH!L3852="1111",TH!M3852="1111")),TH!D3852,""),"")</f>
        <v/>
      </c>
      <c r="B3852" s="11">
        <f t="shared" si="327"/>
        <v>12</v>
      </c>
      <c r="C3852" s="111">
        <f t="shared" si="328"/>
        <v>42735</v>
      </c>
      <c r="D3852" s="12" t="s">
        <v>2046</v>
      </c>
      <c r="E3852" s="265">
        <v>42735</v>
      </c>
      <c r="F3852" s="140" t="s">
        <v>1987</v>
      </c>
      <c r="G3852" s="313" t="s">
        <v>2073</v>
      </c>
      <c r="H3852" s="113" t="s">
        <v>1266</v>
      </c>
      <c r="I3852" s="129">
        <v>30</v>
      </c>
      <c r="J3852" s="129">
        <v>50950</v>
      </c>
      <c r="K3852" s="201">
        <f t="shared" si="329"/>
        <v>1528500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hidden="1" customHeight="1">
      <c r="A3853" s="304" t="str">
        <f>IF(B3853&lt;&gt;"",IF(AND(B3853&gt;=_TM1,B3853&lt;=_TM2,OR(TH!L3853="1111",TH!M3853="1111")),TH!D3853,""),"")</f>
        <v/>
      </c>
      <c r="B3853" s="11">
        <f t="shared" si="327"/>
        <v>12</v>
      </c>
      <c r="C3853" s="111">
        <f t="shared" si="328"/>
        <v>42735</v>
      </c>
      <c r="D3853" s="12" t="s">
        <v>2046</v>
      </c>
      <c r="E3853" s="265">
        <v>42735</v>
      </c>
      <c r="F3853" s="112" t="s">
        <v>374</v>
      </c>
      <c r="G3853" s="313" t="s">
        <v>2073</v>
      </c>
      <c r="H3853" s="113" t="s">
        <v>1266</v>
      </c>
      <c r="I3853" s="129">
        <v>56</v>
      </c>
      <c r="J3853" s="129">
        <v>37740</v>
      </c>
      <c r="K3853" s="201">
        <f t="shared" si="329"/>
        <v>2113440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hidden="1" customHeight="1">
      <c r="A3854" s="304" t="str">
        <f>IF(B3854&lt;&gt;"",IF(AND(B3854&gt;=_TM1,B3854&lt;=_TM2,OR(TH!L3854="1111",TH!M3854="1111")),TH!D3854,""),"")</f>
        <v/>
      </c>
      <c r="B3854" s="11">
        <f t="shared" si="327"/>
        <v>12</v>
      </c>
      <c r="C3854" s="111">
        <f t="shared" si="328"/>
        <v>42735</v>
      </c>
      <c r="D3854" s="12" t="s">
        <v>2046</v>
      </c>
      <c r="E3854" s="265">
        <v>42735</v>
      </c>
      <c r="F3854" s="110" t="s">
        <v>695</v>
      </c>
      <c r="G3854" s="313" t="s">
        <v>2073</v>
      </c>
      <c r="H3854" s="113" t="s">
        <v>1266</v>
      </c>
      <c r="I3854" s="129">
        <v>36</v>
      </c>
      <c r="J3854" s="129">
        <v>46340</v>
      </c>
      <c r="K3854" s="201">
        <f t="shared" si="329"/>
        <v>1668240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hidden="1" customHeight="1">
      <c r="A3855" s="304" t="str">
        <f>IF(B3855&lt;&gt;"",IF(AND(B3855&gt;=_TM1,B3855&lt;=_TM2,OR(TH!L3855="1111",TH!M3855="1111")),TH!D3855,""),"")</f>
        <v/>
      </c>
      <c r="B3855" s="11">
        <f t="shared" si="327"/>
        <v>12</v>
      </c>
      <c r="C3855" s="111">
        <f t="shared" si="328"/>
        <v>42735</v>
      </c>
      <c r="D3855" s="12" t="s">
        <v>2046</v>
      </c>
      <c r="E3855" s="265">
        <v>42735</v>
      </c>
      <c r="F3855" s="110" t="s">
        <v>1432</v>
      </c>
      <c r="G3855" s="313" t="s">
        <v>2073</v>
      </c>
      <c r="H3855" s="113" t="s">
        <v>1266</v>
      </c>
      <c r="I3855" s="129">
        <v>40</v>
      </c>
      <c r="J3855" s="129">
        <v>26600</v>
      </c>
      <c r="K3855" s="201">
        <f t="shared" si="329"/>
        <v>1064000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hidden="1" customHeight="1">
      <c r="A3856" s="304" t="str">
        <f>IF(B3856&lt;&gt;"",IF(AND(B3856&gt;=_TM1,B3856&lt;=_TM2,OR(TH!L3856="1111",TH!M3856="1111")),TH!D3856,""),"")</f>
        <v/>
      </c>
      <c r="B3856" s="11">
        <f t="shared" si="327"/>
        <v>12</v>
      </c>
      <c r="C3856" s="111">
        <f t="shared" si="328"/>
        <v>42735</v>
      </c>
      <c r="D3856" s="12" t="s">
        <v>2046</v>
      </c>
      <c r="E3856" s="265">
        <v>42735</v>
      </c>
      <c r="F3856" s="110" t="s">
        <v>430</v>
      </c>
      <c r="G3856" s="313" t="s">
        <v>2073</v>
      </c>
      <c r="H3856" s="113" t="s">
        <v>1266</v>
      </c>
      <c r="I3856" s="129">
        <v>36</v>
      </c>
      <c r="J3856" s="129">
        <v>46290</v>
      </c>
      <c r="K3856" s="201">
        <f t="shared" si="329"/>
        <v>1666440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hidden="1" customHeight="1">
      <c r="A3857" s="304" t="str">
        <f>IF(B3857&lt;&gt;"",IF(AND(B3857&gt;=_TM1,B3857&lt;=_TM2,OR(TH!L3857="1111",TH!M3857="1111")),TH!D3857,""),"")</f>
        <v/>
      </c>
      <c r="B3857" s="11">
        <f t="shared" si="327"/>
        <v>12</v>
      </c>
      <c r="C3857" s="111">
        <f t="shared" si="328"/>
        <v>42735</v>
      </c>
      <c r="D3857" s="12" t="s">
        <v>2046</v>
      </c>
      <c r="E3857" s="265">
        <v>42735</v>
      </c>
      <c r="F3857" s="110" t="s">
        <v>740</v>
      </c>
      <c r="G3857" s="313" t="s">
        <v>2073</v>
      </c>
      <c r="H3857" s="113" t="s">
        <v>1266</v>
      </c>
      <c r="I3857" s="129">
        <v>15</v>
      </c>
      <c r="J3857" s="129">
        <v>40200</v>
      </c>
      <c r="K3857" s="201">
        <f t="shared" si="329"/>
        <v>603000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hidden="1" customHeight="1">
      <c r="A3858" s="304" t="str">
        <f>IF(B3858&lt;&gt;"",IF(AND(B3858&gt;=_TM1,B3858&lt;=_TM2,OR(TH!L3858="1111",TH!M3858="1111")),TH!D3858,""),"")</f>
        <v/>
      </c>
      <c r="B3858" s="11">
        <f t="shared" si="327"/>
        <v>12</v>
      </c>
      <c r="C3858" s="111">
        <f t="shared" si="328"/>
        <v>42735</v>
      </c>
      <c r="D3858" s="12" t="s">
        <v>2046</v>
      </c>
      <c r="E3858" s="265">
        <v>42735</v>
      </c>
      <c r="F3858" s="110" t="s">
        <v>433</v>
      </c>
      <c r="G3858" s="313" t="s">
        <v>2073</v>
      </c>
      <c r="H3858" s="113" t="s">
        <v>1266</v>
      </c>
      <c r="I3858" s="129">
        <v>36</v>
      </c>
      <c r="J3858" s="129">
        <v>13350</v>
      </c>
      <c r="K3858" s="201">
        <f t="shared" si="329"/>
        <v>480600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hidden="1" customHeight="1">
      <c r="A3859" s="304" t="str">
        <f>IF(B3859&lt;&gt;"",IF(AND(B3859&gt;=_TM1,B3859&lt;=_TM2,OR(TH!L3859="1111",TH!M3859="1111")),TH!D3859,""),"")</f>
        <v/>
      </c>
      <c r="B3859" s="11">
        <f t="shared" si="327"/>
        <v>12</v>
      </c>
      <c r="C3859" s="111">
        <f t="shared" si="328"/>
        <v>42735</v>
      </c>
      <c r="D3859" s="12" t="s">
        <v>2046</v>
      </c>
      <c r="E3859" s="265">
        <v>42735</v>
      </c>
      <c r="F3859" s="112" t="s">
        <v>1988</v>
      </c>
      <c r="G3859" s="313" t="s">
        <v>2073</v>
      </c>
      <c r="H3859" s="113" t="s">
        <v>1266</v>
      </c>
      <c r="I3859" s="129">
        <v>10</v>
      </c>
      <c r="J3859" s="129">
        <v>32100</v>
      </c>
      <c r="K3859" s="201">
        <f t="shared" si="329"/>
        <v>321000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hidden="1" customHeight="1">
      <c r="A3860" s="304" t="str">
        <f>IF(B3860&lt;&gt;"",IF(AND(B3860&gt;=_TM1,B3860&lt;=_TM2,OR(TH!L3860="1111",TH!M3860="1111")),TH!D3860,""),"")</f>
        <v/>
      </c>
      <c r="B3860" s="11">
        <f t="shared" si="327"/>
        <v>12</v>
      </c>
      <c r="C3860" s="111">
        <f t="shared" si="328"/>
        <v>42735</v>
      </c>
      <c r="D3860" s="12" t="s">
        <v>2046</v>
      </c>
      <c r="E3860" s="265">
        <v>42735</v>
      </c>
      <c r="F3860" s="110" t="s">
        <v>1988</v>
      </c>
      <c r="G3860" s="313" t="s">
        <v>2073</v>
      </c>
      <c r="H3860" s="113" t="s">
        <v>1266</v>
      </c>
      <c r="I3860" s="129">
        <v>25</v>
      </c>
      <c r="J3860" s="129">
        <v>32100</v>
      </c>
      <c r="K3860" s="201">
        <f t="shared" si="329"/>
        <v>802500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hidden="1" customHeight="1">
      <c r="A3861" s="304" t="str">
        <f>IF(B3861&lt;&gt;"",IF(AND(B3861&gt;=_TM1,B3861&lt;=_TM2,OR(TH!L3861="1111",TH!M3861="1111")),TH!D3861,""),"")</f>
        <v/>
      </c>
      <c r="B3861" s="11">
        <f t="shared" si="327"/>
        <v>12</v>
      </c>
      <c r="C3861" s="111">
        <f t="shared" si="328"/>
        <v>42735</v>
      </c>
      <c r="D3861" s="12" t="s">
        <v>2046</v>
      </c>
      <c r="E3861" s="265">
        <v>42735</v>
      </c>
      <c r="F3861" s="110" t="s">
        <v>1989</v>
      </c>
      <c r="G3861" s="313" t="s">
        <v>2073</v>
      </c>
      <c r="H3861" s="113" t="s">
        <v>1266</v>
      </c>
      <c r="I3861" s="129">
        <v>360</v>
      </c>
      <c r="J3861" s="129">
        <v>65240</v>
      </c>
      <c r="K3861" s="201">
        <f t="shared" si="329"/>
        <v>23486400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hidden="1" customHeight="1">
      <c r="A3862" s="304" t="str">
        <f>IF(B3862&lt;&gt;"",IF(AND(B3862&gt;=_TM1,B3862&lt;=_TM2,OR(TH!L3862="1111",TH!M3862="1111")),TH!D3862,""),"")</f>
        <v/>
      </c>
      <c r="B3862" s="11">
        <f t="shared" si="327"/>
        <v>12</v>
      </c>
      <c r="C3862" s="111">
        <f t="shared" si="328"/>
        <v>42735</v>
      </c>
      <c r="D3862" s="12" t="s">
        <v>2047</v>
      </c>
      <c r="E3862" s="265">
        <v>42735</v>
      </c>
      <c r="F3862" s="140" t="s">
        <v>364</v>
      </c>
      <c r="G3862" s="313" t="s">
        <v>2073</v>
      </c>
      <c r="H3862" s="113" t="s">
        <v>1266</v>
      </c>
      <c r="I3862" s="129">
        <v>16</v>
      </c>
      <c r="J3862" s="129">
        <v>52700</v>
      </c>
      <c r="K3862" s="201">
        <f t="shared" si="329"/>
        <v>843200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hidden="1" customHeight="1">
      <c r="A3863" s="304" t="str">
        <f>IF(B3863&lt;&gt;"",IF(AND(B3863&gt;=_TM1,B3863&lt;=_TM2,OR(TH!L3863="1111",TH!M3863="1111")),TH!D3863,""),"")</f>
        <v/>
      </c>
      <c r="B3863" s="11">
        <f t="shared" si="327"/>
        <v>12</v>
      </c>
      <c r="C3863" s="111">
        <f t="shared" si="328"/>
        <v>42735</v>
      </c>
      <c r="D3863" s="12" t="s">
        <v>2047</v>
      </c>
      <c r="E3863" s="265">
        <v>42735</v>
      </c>
      <c r="F3863" s="112" t="s">
        <v>364</v>
      </c>
      <c r="G3863" s="313" t="s">
        <v>2073</v>
      </c>
      <c r="H3863" s="113" t="s">
        <v>1266</v>
      </c>
      <c r="I3863" s="129">
        <v>14</v>
      </c>
      <c r="J3863" s="129">
        <v>55350</v>
      </c>
      <c r="K3863" s="201">
        <f t="shared" si="329"/>
        <v>774900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hidden="1" customHeight="1">
      <c r="A3864" s="304" t="str">
        <f>IF(B3864&lt;&gt;"",IF(AND(B3864&gt;=_TM1,B3864&lt;=_TM2,OR(TH!L3864="1111",TH!M3864="1111")),TH!D3864,""),"")</f>
        <v/>
      </c>
      <c r="B3864" s="11">
        <f t="shared" si="327"/>
        <v>12</v>
      </c>
      <c r="C3864" s="111">
        <f t="shared" si="328"/>
        <v>42735</v>
      </c>
      <c r="D3864" s="12" t="s">
        <v>2047</v>
      </c>
      <c r="E3864" s="265">
        <v>42735</v>
      </c>
      <c r="F3864" s="110" t="s">
        <v>370</v>
      </c>
      <c r="G3864" s="313" t="s">
        <v>2073</v>
      </c>
      <c r="H3864" s="113" t="s">
        <v>1266</v>
      </c>
      <c r="I3864" s="129">
        <v>21</v>
      </c>
      <c r="J3864" s="129">
        <v>35030</v>
      </c>
      <c r="K3864" s="201">
        <f t="shared" si="329"/>
        <v>735630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hidden="1" customHeight="1">
      <c r="A3865" s="304" t="str">
        <f>IF(B3865&lt;&gt;"",IF(AND(B3865&gt;=_TM1,B3865&lt;=_TM2,OR(TH!L3865="1111",TH!M3865="1111")),TH!D3865,""),"")</f>
        <v/>
      </c>
      <c r="B3865" s="11">
        <f t="shared" si="327"/>
        <v>12</v>
      </c>
      <c r="C3865" s="111">
        <f t="shared" si="328"/>
        <v>42735</v>
      </c>
      <c r="D3865" s="12" t="s">
        <v>2047</v>
      </c>
      <c r="E3865" s="265">
        <v>42735</v>
      </c>
      <c r="F3865" s="110" t="s">
        <v>751</v>
      </c>
      <c r="G3865" s="313" t="s">
        <v>2073</v>
      </c>
      <c r="H3865" s="113" t="s">
        <v>1266</v>
      </c>
      <c r="I3865" s="129">
        <v>60</v>
      </c>
      <c r="J3865" s="129">
        <v>62120</v>
      </c>
      <c r="K3865" s="201">
        <f t="shared" si="329"/>
        <v>3727200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hidden="1" customHeight="1">
      <c r="A3866" s="304" t="str">
        <f>IF(B3866&lt;&gt;"",IF(AND(B3866&gt;=_TM1,B3866&lt;=_TM2,OR(TH!L3866="1111",TH!M3866="1111")),TH!D3866,""),"")</f>
        <v/>
      </c>
      <c r="B3866" s="11">
        <f t="shared" si="327"/>
        <v>12</v>
      </c>
      <c r="C3866" s="111">
        <f t="shared" si="328"/>
        <v>42735</v>
      </c>
      <c r="D3866" s="12" t="s">
        <v>2047</v>
      </c>
      <c r="E3866" s="265">
        <v>42735</v>
      </c>
      <c r="F3866" s="112" t="s">
        <v>751</v>
      </c>
      <c r="G3866" s="313" t="s">
        <v>2073</v>
      </c>
      <c r="H3866" s="113" t="s">
        <v>1266</v>
      </c>
      <c r="I3866" s="129">
        <v>8</v>
      </c>
      <c r="J3866" s="129">
        <v>68660</v>
      </c>
      <c r="K3866" s="201">
        <f t="shared" si="329"/>
        <v>549280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hidden="1" customHeight="1">
      <c r="A3867" s="304" t="str">
        <f>IF(B3867&lt;&gt;"",IF(AND(B3867&gt;=_TM1,B3867&lt;=_TM2,OR(TH!L3867="1111",TH!M3867="1111")),TH!D3867,""),"")</f>
        <v/>
      </c>
      <c r="B3867" s="11">
        <f t="shared" si="327"/>
        <v>12</v>
      </c>
      <c r="C3867" s="111">
        <f t="shared" si="328"/>
        <v>42735</v>
      </c>
      <c r="D3867" s="12" t="s">
        <v>2047</v>
      </c>
      <c r="E3867" s="265">
        <v>42735</v>
      </c>
      <c r="F3867" s="110" t="s">
        <v>386</v>
      </c>
      <c r="G3867" s="313" t="s">
        <v>2073</v>
      </c>
      <c r="H3867" s="113" t="s">
        <v>1266</v>
      </c>
      <c r="I3867" s="129">
        <v>4</v>
      </c>
      <c r="J3867" s="129">
        <v>82070</v>
      </c>
      <c r="K3867" s="201">
        <f t="shared" si="329"/>
        <v>328280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hidden="1" customHeight="1">
      <c r="A3868" s="304" t="str">
        <f>IF(B3868&lt;&gt;"",IF(AND(B3868&gt;=_TM1,B3868&lt;=_TM2,OR(TH!L3868="1111",TH!M3868="1111")),TH!D3868,""),"")</f>
        <v/>
      </c>
      <c r="B3868" s="11">
        <f t="shared" si="327"/>
        <v>12</v>
      </c>
      <c r="C3868" s="111">
        <f t="shared" si="328"/>
        <v>42735</v>
      </c>
      <c r="D3868" s="12" t="s">
        <v>2047</v>
      </c>
      <c r="E3868" s="265">
        <v>42735</v>
      </c>
      <c r="F3868" s="110" t="s">
        <v>386</v>
      </c>
      <c r="G3868" s="313" t="s">
        <v>2073</v>
      </c>
      <c r="H3868" s="113" t="s">
        <v>1266</v>
      </c>
      <c r="I3868" s="129">
        <v>8</v>
      </c>
      <c r="J3868" s="129">
        <v>161870</v>
      </c>
      <c r="K3868" s="201">
        <f t="shared" si="329"/>
        <v>1294960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hidden="1" customHeight="1">
      <c r="A3869" s="304" t="str">
        <f>IF(B3869&lt;&gt;"",IF(AND(B3869&gt;=_TM1,B3869&lt;=_TM2,OR(TH!L3869="1111",TH!M3869="1111")),TH!D3869,""),"")</f>
        <v/>
      </c>
      <c r="B3869" s="11">
        <f t="shared" si="327"/>
        <v>12</v>
      </c>
      <c r="C3869" s="111">
        <f t="shared" si="328"/>
        <v>42735</v>
      </c>
      <c r="D3869" s="12" t="s">
        <v>2047</v>
      </c>
      <c r="E3869" s="265">
        <v>42735</v>
      </c>
      <c r="F3869" s="110" t="s">
        <v>1878</v>
      </c>
      <c r="G3869" s="313" t="s">
        <v>2073</v>
      </c>
      <c r="H3869" s="113" t="s">
        <v>1266</v>
      </c>
      <c r="I3869" s="129">
        <v>68</v>
      </c>
      <c r="J3869" s="129">
        <v>41080</v>
      </c>
      <c r="K3869" s="201">
        <f t="shared" si="329"/>
        <v>2793440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hidden="1" customHeight="1">
      <c r="A3870" s="304" t="str">
        <f>IF(B3870&lt;&gt;"",IF(AND(B3870&gt;=_TM1,B3870&lt;=_TM2,OR(TH!L3870="1111",TH!M3870="1111")),TH!D3870,""),"")</f>
        <v/>
      </c>
      <c r="B3870" s="11">
        <f t="shared" si="327"/>
        <v>12</v>
      </c>
      <c r="C3870" s="111">
        <f t="shared" si="328"/>
        <v>42735</v>
      </c>
      <c r="D3870" s="12" t="s">
        <v>2047</v>
      </c>
      <c r="E3870" s="265">
        <v>42735</v>
      </c>
      <c r="F3870" s="110" t="s">
        <v>1990</v>
      </c>
      <c r="G3870" s="313" t="s">
        <v>2073</v>
      </c>
      <c r="H3870" s="113" t="s">
        <v>1266</v>
      </c>
      <c r="I3870" s="129">
        <v>50</v>
      </c>
      <c r="J3870" s="129">
        <v>22330</v>
      </c>
      <c r="K3870" s="201">
        <f t="shared" si="329"/>
        <v>1116500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hidden="1" customHeight="1">
      <c r="A3871" s="304" t="str">
        <f>IF(B3871&lt;&gt;"",IF(AND(B3871&gt;=_TM1,B3871&lt;=_TM2,OR(TH!L3871="1111",TH!M3871="1111")),TH!D3871,""),"")</f>
        <v/>
      </c>
      <c r="B3871" s="11">
        <f t="shared" si="327"/>
        <v>12</v>
      </c>
      <c r="C3871" s="111">
        <f t="shared" si="328"/>
        <v>42735</v>
      </c>
      <c r="D3871" s="12" t="s">
        <v>2047</v>
      </c>
      <c r="E3871" s="265">
        <v>42735</v>
      </c>
      <c r="F3871" s="110" t="s">
        <v>1991</v>
      </c>
      <c r="G3871" s="313" t="s">
        <v>2073</v>
      </c>
      <c r="H3871" s="113" t="s">
        <v>1266</v>
      </c>
      <c r="I3871" s="129">
        <v>10</v>
      </c>
      <c r="J3871" s="129">
        <v>28940</v>
      </c>
      <c r="K3871" s="201">
        <f t="shared" si="329"/>
        <v>289400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hidden="1" customHeight="1">
      <c r="A3872" s="304" t="str">
        <f>IF(B3872&lt;&gt;"",IF(AND(B3872&gt;=_TM1,B3872&lt;=_TM2,OR(TH!L3872="1111",TH!M3872="1111")),TH!D3872,""),"")</f>
        <v/>
      </c>
      <c r="B3872" s="11">
        <f t="shared" si="327"/>
        <v>12</v>
      </c>
      <c r="C3872" s="111">
        <f t="shared" si="328"/>
        <v>42735</v>
      </c>
      <c r="D3872" s="12" t="s">
        <v>2047</v>
      </c>
      <c r="E3872" s="265">
        <v>42735</v>
      </c>
      <c r="F3872" s="110" t="s">
        <v>1992</v>
      </c>
      <c r="G3872" s="313" t="s">
        <v>2073</v>
      </c>
      <c r="H3872" s="113" t="s">
        <v>1266</v>
      </c>
      <c r="I3872" s="129">
        <v>10</v>
      </c>
      <c r="J3872" s="129">
        <v>27660</v>
      </c>
      <c r="K3872" s="201">
        <f t="shared" si="329"/>
        <v>276600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hidden="1" customHeight="1">
      <c r="A3873" s="304" t="str">
        <f>IF(B3873&lt;&gt;"",IF(AND(B3873&gt;=_TM1,B3873&lt;=_TM2,OR(TH!L3873="1111",TH!M3873="1111")),TH!D3873,""),"")</f>
        <v/>
      </c>
      <c r="B3873" s="11">
        <f t="shared" si="327"/>
        <v>12</v>
      </c>
      <c r="C3873" s="111">
        <f t="shared" si="328"/>
        <v>42735</v>
      </c>
      <c r="D3873" s="12" t="s">
        <v>2047</v>
      </c>
      <c r="E3873" s="265">
        <v>42735</v>
      </c>
      <c r="F3873" s="112" t="s">
        <v>1993</v>
      </c>
      <c r="G3873" s="313" t="s">
        <v>2073</v>
      </c>
      <c r="H3873" s="113" t="s">
        <v>1266</v>
      </c>
      <c r="I3873" s="129">
        <v>5</v>
      </c>
      <c r="J3873" s="129">
        <v>37660</v>
      </c>
      <c r="K3873" s="201">
        <f t="shared" si="329"/>
        <v>188300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hidden="1" customHeight="1">
      <c r="A3874" s="304" t="str">
        <f>IF(B3874&lt;&gt;"",IF(AND(B3874&gt;=_TM1,B3874&lt;=_TM2,OR(TH!L3874="1111",TH!M3874="1111")),TH!D3874,""),"")</f>
        <v/>
      </c>
      <c r="B3874" s="11">
        <f t="shared" ref="B3874:B3937" si="330">IF(C3874&lt;&gt;"",MONTH(C3874),"")</f>
        <v>12</v>
      </c>
      <c r="C3874" s="111">
        <f t="shared" ref="C3874:C3937" si="331">E3874</f>
        <v>42735</v>
      </c>
      <c r="D3874" s="12" t="s">
        <v>2048</v>
      </c>
      <c r="E3874" s="265">
        <v>42735</v>
      </c>
      <c r="F3874" s="110" t="s">
        <v>752</v>
      </c>
      <c r="G3874" s="313" t="s">
        <v>2073</v>
      </c>
      <c r="H3874" s="113" t="s">
        <v>1266</v>
      </c>
      <c r="I3874" s="129">
        <v>7</v>
      </c>
      <c r="J3874" s="129">
        <v>48990</v>
      </c>
      <c r="K3874" s="201">
        <f t="shared" si="329"/>
        <v>342930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hidden="1" customHeight="1">
      <c r="A3875" s="304" t="str">
        <f>IF(B3875&lt;&gt;"",IF(AND(B3875&gt;=_TM1,B3875&lt;=_TM2,OR(TH!L3875="1111",TH!M3875="1111")),TH!D3875,""),"")</f>
        <v/>
      </c>
      <c r="B3875" s="11">
        <f t="shared" si="330"/>
        <v>12</v>
      </c>
      <c r="C3875" s="111">
        <f t="shared" si="331"/>
        <v>42735</v>
      </c>
      <c r="D3875" s="12" t="s">
        <v>2048</v>
      </c>
      <c r="E3875" s="265">
        <v>42735</v>
      </c>
      <c r="F3875" s="110" t="s">
        <v>365</v>
      </c>
      <c r="G3875" s="313" t="s">
        <v>2073</v>
      </c>
      <c r="H3875" s="113" t="s">
        <v>1266</v>
      </c>
      <c r="I3875" s="129">
        <v>12</v>
      </c>
      <c r="J3875" s="129">
        <v>71150</v>
      </c>
      <c r="K3875" s="201">
        <f t="shared" si="329"/>
        <v>853800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hidden="1" customHeight="1">
      <c r="A3876" s="304" t="str">
        <f>IF(B3876&lt;&gt;"",IF(AND(B3876&gt;=_TM1,B3876&lt;=_TM2,OR(TH!L3876="1111",TH!M3876="1111")),TH!D3876,""),"")</f>
        <v/>
      </c>
      <c r="B3876" s="11">
        <f t="shared" si="330"/>
        <v>12</v>
      </c>
      <c r="C3876" s="111">
        <f t="shared" si="331"/>
        <v>42735</v>
      </c>
      <c r="D3876" s="12" t="s">
        <v>2048</v>
      </c>
      <c r="E3876" s="265">
        <v>42735</v>
      </c>
      <c r="F3876" s="140" t="s">
        <v>360</v>
      </c>
      <c r="G3876" s="313" t="s">
        <v>2073</v>
      </c>
      <c r="H3876" s="113" t="s">
        <v>1266</v>
      </c>
      <c r="I3876" s="129">
        <v>16</v>
      </c>
      <c r="J3876" s="129">
        <v>37750</v>
      </c>
      <c r="K3876" s="201">
        <f t="shared" si="329"/>
        <v>604000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hidden="1" customHeight="1">
      <c r="A3877" s="304" t="str">
        <f>IF(B3877&lt;&gt;"",IF(AND(B3877&gt;=_TM1,B3877&lt;=_TM2,OR(TH!L3877="1111",TH!M3877="1111")),TH!D3877,""),"")</f>
        <v/>
      </c>
      <c r="B3877" s="11">
        <f t="shared" si="330"/>
        <v>12</v>
      </c>
      <c r="C3877" s="111">
        <f t="shared" si="331"/>
        <v>42735</v>
      </c>
      <c r="D3877" s="12" t="s">
        <v>2048</v>
      </c>
      <c r="E3877" s="265">
        <v>42735</v>
      </c>
      <c r="F3877" s="112" t="s">
        <v>348</v>
      </c>
      <c r="G3877" s="313" t="s">
        <v>2073</v>
      </c>
      <c r="H3877" s="113" t="s">
        <v>1266</v>
      </c>
      <c r="I3877" s="129">
        <v>365</v>
      </c>
      <c r="J3877" s="129">
        <v>65450</v>
      </c>
      <c r="K3877" s="201">
        <f t="shared" si="329"/>
        <v>23889250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hidden="1" customHeight="1">
      <c r="A3878" s="304" t="str">
        <f>IF(B3878&lt;&gt;"",IF(AND(B3878&gt;=_TM1,B3878&lt;=_TM2,OR(TH!L3878="1111",TH!M3878="1111")),TH!D3878,""),"")</f>
        <v/>
      </c>
      <c r="B3878" s="11">
        <f t="shared" si="330"/>
        <v>12</v>
      </c>
      <c r="C3878" s="111">
        <f t="shared" si="331"/>
        <v>42735</v>
      </c>
      <c r="D3878" s="12" t="s">
        <v>2048</v>
      </c>
      <c r="E3878" s="265">
        <v>42735</v>
      </c>
      <c r="F3878" s="110" t="s">
        <v>1994</v>
      </c>
      <c r="G3878" s="313" t="s">
        <v>2073</v>
      </c>
      <c r="H3878" s="113" t="s">
        <v>1266</v>
      </c>
      <c r="I3878" s="129">
        <v>12</v>
      </c>
      <c r="J3878" s="129">
        <v>71730</v>
      </c>
      <c r="K3878" s="201">
        <f t="shared" si="329"/>
        <v>860760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hidden="1" customHeight="1">
      <c r="A3879" s="304" t="str">
        <f>IF(B3879&lt;&gt;"",IF(AND(B3879&gt;=_TM1,B3879&lt;=_TM2,OR(TH!L3879="1111",TH!M3879="1111")),TH!D3879,""),"")</f>
        <v/>
      </c>
      <c r="B3879" s="11">
        <f t="shared" si="330"/>
        <v>12</v>
      </c>
      <c r="C3879" s="111">
        <f t="shared" si="331"/>
        <v>42735</v>
      </c>
      <c r="D3879" s="12" t="s">
        <v>2048</v>
      </c>
      <c r="E3879" s="265">
        <v>42735</v>
      </c>
      <c r="F3879" s="110" t="s">
        <v>1995</v>
      </c>
      <c r="G3879" s="313" t="s">
        <v>2073</v>
      </c>
      <c r="H3879" s="113" t="s">
        <v>1266</v>
      </c>
      <c r="I3879" s="129">
        <v>20</v>
      </c>
      <c r="J3879" s="129">
        <v>41520</v>
      </c>
      <c r="K3879" s="201">
        <f t="shared" si="329"/>
        <v>830400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hidden="1" customHeight="1">
      <c r="A3880" s="304" t="str">
        <f>IF(B3880&lt;&gt;"",IF(AND(B3880&gt;=_TM1,B3880&lt;=_TM2,OR(TH!L3880="1111",TH!M3880="1111")),TH!D3880,""),"")</f>
        <v/>
      </c>
      <c r="B3880" s="11">
        <f t="shared" si="330"/>
        <v>12</v>
      </c>
      <c r="C3880" s="111">
        <f t="shared" si="331"/>
        <v>42735</v>
      </c>
      <c r="D3880" s="12" t="s">
        <v>2048</v>
      </c>
      <c r="E3880" s="265">
        <v>42735</v>
      </c>
      <c r="F3880" s="110" t="s">
        <v>1995</v>
      </c>
      <c r="G3880" s="313" t="s">
        <v>2073</v>
      </c>
      <c r="H3880" s="113" t="s">
        <v>1266</v>
      </c>
      <c r="I3880" s="129">
        <v>15</v>
      </c>
      <c r="J3880" s="129">
        <v>41520</v>
      </c>
      <c r="K3880" s="201">
        <f t="shared" si="329"/>
        <v>622800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hidden="1" customHeight="1">
      <c r="A3881" s="304" t="str">
        <f>IF(B3881&lt;&gt;"",IF(AND(B3881&gt;=_TM1,B3881&lt;=_TM2,OR(TH!L3881="1111",TH!M3881="1111")),TH!D3881,""),"")</f>
        <v/>
      </c>
      <c r="B3881" s="11">
        <f t="shared" si="330"/>
        <v>12</v>
      </c>
      <c r="C3881" s="111">
        <f t="shared" si="331"/>
        <v>42735</v>
      </c>
      <c r="D3881" s="12" t="s">
        <v>2048</v>
      </c>
      <c r="E3881" s="265">
        <v>42735</v>
      </c>
      <c r="F3881" s="110" t="s">
        <v>1996</v>
      </c>
      <c r="G3881" s="313" t="s">
        <v>2073</v>
      </c>
      <c r="H3881" s="113" t="s">
        <v>1266</v>
      </c>
      <c r="I3881" s="129">
        <v>36</v>
      </c>
      <c r="J3881" s="129">
        <v>46590</v>
      </c>
      <c r="K3881" s="201">
        <f t="shared" si="329"/>
        <v>1677240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hidden="1" customHeight="1">
      <c r="A3882" s="304" t="str">
        <f>IF(B3882&lt;&gt;"",IF(AND(B3882&gt;=_TM1,B3882&lt;=_TM2,OR(TH!L3882="1111",TH!M3882="1111")),TH!D3882,""),"")</f>
        <v/>
      </c>
      <c r="B3882" s="11">
        <f t="shared" si="330"/>
        <v>12</v>
      </c>
      <c r="C3882" s="111">
        <f t="shared" si="331"/>
        <v>42735</v>
      </c>
      <c r="D3882" s="12" t="s">
        <v>2048</v>
      </c>
      <c r="E3882" s="265">
        <v>42735</v>
      </c>
      <c r="F3882" s="110" t="s">
        <v>688</v>
      </c>
      <c r="G3882" s="313" t="s">
        <v>2073</v>
      </c>
      <c r="H3882" s="113" t="s">
        <v>1266</v>
      </c>
      <c r="I3882" s="129">
        <v>3</v>
      </c>
      <c r="J3882" s="129">
        <v>184970</v>
      </c>
      <c r="K3882" s="201">
        <f t="shared" si="329"/>
        <v>554910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hidden="1" customHeight="1">
      <c r="A3883" s="304" t="str">
        <f>IF(B3883&lt;&gt;"",IF(AND(B3883&gt;=_TM1,B3883&lt;=_TM2,OR(TH!L3883="1111",TH!M3883="1111")),TH!D3883,""),"")</f>
        <v/>
      </c>
      <c r="B3883" s="11">
        <f t="shared" si="330"/>
        <v>12</v>
      </c>
      <c r="C3883" s="111">
        <f t="shared" si="331"/>
        <v>42735</v>
      </c>
      <c r="D3883" s="12" t="s">
        <v>2048</v>
      </c>
      <c r="E3883" s="265">
        <v>42735</v>
      </c>
      <c r="F3883" s="112" t="s">
        <v>688</v>
      </c>
      <c r="G3883" s="313" t="s">
        <v>2073</v>
      </c>
      <c r="H3883" s="113" t="s">
        <v>1266</v>
      </c>
      <c r="I3883" s="129">
        <v>2</v>
      </c>
      <c r="J3883" s="129">
        <v>121570</v>
      </c>
      <c r="K3883" s="201">
        <f t="shared" si="329"/>
        <v>243140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hidden="1" customHeight="1">
      <c r="A3884" s="304" t="str">
        <f>IF(B3884&lt;&gt;"",IF(AND(B3884&gt;=_TM1,B3884&lt;=_TM2,OR(TH!L3884="1111",TH!M3884="1111")),TH!D3884,""),"")</f>
        <v/>
      </c>
      <c r="B3884" s="11">
        <f t="shared" si="330"/>
        <v>12</v>
      </c>
      <c r="C3884" s="111">
        <f t="shared" si="331"/>
        <v>42735</v>
      </c>
      <c r="D3884" s="12" t="s">
        <v>2048</v>
      </c>
      <c r="E3884" s="265">
        <v>42735</v>
      </c>
      <c r="F3884" s="110" t="s">
        <v>1997</v>
      </c>
      <c r="G3884" s="313" t="s">
        <v>2073</v>
      </c>
      <c r="H3884" s="113" t="s">
        <v>1266</v>
      </c>
      <c r="I3884" s="129">
        <v>10</v>
      </c>
      <c r="J3884" s="129">
        <v>31200</v>
      </c>
      <c r="K3884" s="201">
        <f t="shared" si="329"/>
        <v>312000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hidden="1" customHeight="1">
      <c r="A3885" s="304" t="str">
        <f>IF(B3885&lt;&gt;"",IF(AND(B3885&gt;=_TM1,B3885&lt;=_TM2,OR(TH!L3885="1111",TH!M3885="1111")),TH!D3885,""),"")</f>
        <v/>
      </c>
      <c r="B3885" s="11">
        <f t="shared" si="330"/>
        <v>12</v>
      </c>
      <c r="C3885" s="111">
        <f t="shared" si="331"/>
        <v>42735</v>
      </c>
      <c r="D3885" s="12" t="s">
        <v>2049</v>
      </c>
      <c r="E3885" s="265">
        <v>42735</v>
      </c>
      <c r="F3885" s="110" t="s">
        <v>1998</v>
      </c>
      <c r="G3885" s="313" t="s">
        <v>2073</v>
      </c>
      <c r="H3885" s="113" t="s">
        <v>1266</v>
      </c>
      <c r="I3885" s="129">
        <v>50</v>
      </c>
      <c r="J3885" s="129">
        <v>31600</v>
      </c>
      <c r="K3885" s="201">
        <f t="shared" si="329"/>
        <v>1580000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hidden="1" customHeight="1">
      <c r="A3886" s="304" t="str">
        <f>IF(B3886&lt;&gt;"",IF(AND(B3886&gt;=_TM1,B3886&lt;=_TM2,OR(TH!L3886="1111",TH!M3886="1111")),TH!D3886,""),"")</f>
        <v/>
      </c>
      <c r="B3886" s="11">
        <f t="shared" si="330"/>
        <v>12</v>
      </c>
      <c r="C3886" s="111">
        <f t="shared" si="331"/>
        <v>42735</v>
      </c>
      <c r="D3886" s="12" t="s">
        <v>2049</v>
      </c>
      <c r="E3886" s="265">
        <v>42735</v>
      </c>
      <c r="F3886" s="140" t="s">
        <v>1617</v>
      </c>
      <c r="G3886" s="313" t="s">
        <v>2073</v>
      </c>
      <c r="H3886" s="113" t="s">
        <v>1266</v>
      </c>
      <c r="I3886" s="129">
        <v>18</v>
      </c>
      <c r="J3886" s="129">
        <v>77950</v>
      </c>
      <c r="K3886" s="201">
        <f t="shared" si="329"/>
        <v>1403100</v>
      </c>
      <c r="L3886" s="202" t="s">
        <v>726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 t="str">
        <f>IF(VLOOKUP(F3886,NXT!$B$12:$B$973,1,0)=F3886,"","x")</f>
        <v/>
      </c>
    </row>
    <row r="3887" spans="1:27" ht="15.75" hidden="1" customHeight="1">
      <c r="A3887" s="304" t="str">
        <f>IF(B3887&lt;&gt;"",IF(AND(B3887&gt;=_TM1,B3887&lt;=_TM2,OR(TH!L3887="1111",TH!M3887="1111")),TH!D3887,""),"")</f>
        <v/>
      </c>
      <c r="B3887" s="11">
        <f t="shared" si="330"/>
        <v>12</v>
      </c>
      <c r="C3887" s="111">
        <f t="shared" si="331"/>
        <v>42735</v>
      </c>
      <c r="D3887" s="12" t="s">
        <v>2049</v>
      </c>
      <c r="E3887" s="265">
        <v>42735</v>
      </c>
      <c r="F3887" s="112" t="s">
        <v>1999</v>
      </c>
      <c r="G3887" s="313" t="s">
        <v>2073</v>
      </c>
      <c r="H3887" s="113" t="s">
        <v>1266</v>
      </c>
      <c r="I3887" s="129">
        <v>25</v>
      </c>
      <c r="J3887" s="129">
        <v>73950</v>
      </c>
      <c r="K3887" s="201">
        <f t="shared" si="329"/>
        <v>1848750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hidden="1" customHeight="1">
      <c r="A3888" s="304" t="str">
        <f>IF(B3888&lt;&gt;"",IF(AND(B3888&gt;=_TM1,B3888&lt;=_TM2,OR(TH!L3888="1111",TH!M3888="1111")),TH!D3888,""),"")</f>
        <v/>
      </c>
      <c r="B3888" s="11">
        <f t="shared" si="330"/>
        <v>12</v>
      </c>
      <c r="C3888" s="111">
        <f t="shared" si="331"/>
        <v>42735</v>
      </c>
      <c r="D3888" s="12" t="s">
        <v>2049</v>
      </c>
      <c r="E3888" s="265">
        <v>42735</v>
      </c>
      <c r="F3888" s="110" t="s">
        <v>304</v>
      </c>
      <c r="G3888" s="313" t="s">
        <v>2073</v>
      </c>
      <c r="H3888" s="113" t="s">
        <v>1266</v>
      </c>
      <c r="I3888" s="129"/>
      <c r="J3888" s="129"/>
      <c r="K3888" s="201">
        <v>18583330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hidden="1" customHeight="1">
      <c r="A3889" s="304" t="str">
        <f>IF(B3889&lt;&gt;"",IF(AND(B3889&gt;=_TM1,B3889&lt;=_TM2,OR(TH!L3889="1111",TH!M3889="1111")),TH!D3889,""),"")</f>
        <v/>
      </c>
      <c r="B3889" s="11">
        <f t="shared" si="330"/>
        <v>12</v>
      </c>
      <c r="C3889" s="111">
        <f t="shared" si="331"/>
        <v>42735</v>
      </c>
      <c r="D3889" s="12" t="s">
        <v>2050</v>
      </c>
      <c r="E3889" s="265">
        <v>42735</v>
      </c>
      <c r="F3889" s="110" t="s">
        <v>1591</v>
      </c>
      <c r="G3889" s="313" t="s">
        <v>2176</v>
      </c>
      <c r="H3889" s="113" t="s">
        <v>2175</v>
      </c>
      <c r="I3889" s="129">
        <v>50900</v>
      </c>
      <c r="J3889" s="129">
        <v>8300</v>
      </c>
      <c r="K3889" s="201">
        <f>ROUND(I3889*J3889,0)</f>
        <v>422470000</v>
      </c>
      <c r="L3889" s="202" t="s">
        <v>726</v>
      </c>
      <c r="M3889" s="202" t="s">
        <v>8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>
        <v>4</v>
      </c>
      <c r="AA3889" s="198" t="str">
        <f>IF(VLOOKUP(F3889,NXT!$B$12:$B$973,1,0)=F3889,"","x")</f>
        <v/>
      </c>
    </row>
    <row r="3890" spans="1:27" ht="15.75" hidden="1" customHeight="1">
      <c r="A3890" s="304" t="str">
        <f>IF(B3890&lt;&gt;"",IF(AND(B3890&gt;=_TM1,B3890&lt;=_TM2,OR(TH!L3890="1111",TH!M3890="1111")),TH!D3890,""),"")</f>
        <v/>
      </c>
      <c r="B3890" s="11">
        <f t="shared" si="330"/>
        <v>12</v>
      </c>
      <c r="C3890" s="111">
        <f t="shared" si="331"/>
        <v>42735</v>
      </c>
      <c r="D3890" s="12" t="s">
        <v>2050</v>
      </c>
      <c r="E3890" s="265">
        <v>42735</v>
      </c>
      <c r="F3890" s="110" t="s">
        <v>1729</v>
      </c>
      <c r="G3890" s="313" t="s">
        <v>2176</v>
      </c>
      <c r="H3890" s="113" t="s">
        <v>2175</v>
      </c>
      <c r="I3890" s="129"/>
      <c r="J3890" s="129"/>
      <c r="K3890" s="201">
        <v>42247000</v>
      </c>
      <c r="L3890" s="14" t="s">
        <v>9</v>
      </c>
      <c r="M3890" s="202" t="s">
        <v>8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>
        <v>4</v>
      </c>
      <c r="AA3890" s="198"/>
    </row>
    <row r="3891" spans="1:27" ht="15.75" hidden="1" customHeight="1">
      <c r="A3891" s="304" t="str">
        <f>IF(B3891&lt;&gt;"",IF(AND(B3891&gt;=_TM1,B3891&lt;=_TM2,OR(TH!L3891="1111",TH!M3891="1111")),TH!D3891,""),"")</f>
        <v/>
      </c>
      <c r="B3891" s="11">
        <f t="shared" si="330"/>
        <v>12</v>
      </c>
      <c r="C3891" s="111">
        <f t="shared" si="331"/>
        <v>42735</v>
      </c>
      <c r="D3891" s="111" t="s">
        <v>2052</v>
      </c>
      <c r="E3891" s="111">
        <v>42735</v>
      </c>
      <c r="F3891" s="140" t="s">
        <v>1947</v>
      </c>
      <c r="G3891" s="310" t="s">
        <v>1944</v>
      </c>
      <c r="H3891" s="113" t="s">
        <v>547</v>
      </c>
      <c r="I3891" s="129">
        <v>90</v>
      </c>
      <c r="J3891" s="129">
        <v>50190</v>
      </c>
      <c r="K3891" s="201">
        <f t="shared" ref="K3891:K3922" si="332">ROUND(I3891*J3891,0)</f>
        <v>4517100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ref="AA3891:AA3922" si="333">IF(VLOOKUP(H3891,DS_131,1,0)=H3891,"","x")</f>
        <v/>
      </c>
    </row>
    <row r="3892" spans="1:27" ht="15.75" hidden="1" customHeight="1">
      <c r="A3892" s="304" t="str">
        <f>IF(B3892&lt;&gt;"",IF(AND(B3892&gt;=_TM1,B3892&lt;=_TM2,OR(TH!L3892="1111",TH!M3892="1111")),TH!D3892,""),"")</f>
        <v/>
      </c>
      <c r="B3892" s="11">
        <f t="shared" si="330"/>
        <v>12</v>
      </c>
      <c r="C3892" s="111">
        <f t="shared" si="331"/>
        <v>42735</v>
      </c>
      <c r="D3892" s="111" t="s">
        <v>2052</v>
      </c>
      <c r="E3892" s="111">
        <v>42735</v>
      </c>
      <c r="F3892" s="140" t="s">
        <v>1948</v>
      </c>
      <c r="G3892" s="310" t="s">
        <v>1944</v>
      </c>
      <c r="H3892" s="113" t="s">
        <v>547</v>
      </c>
      <c r="I3892" s="129">
        <v>10</v>
      </c>
      <c r="J3892" s="129">
        <v>68481</v>
      </c>
      <c r="K3892" s="201">
        <f t="shared" si="332"/>
        <v>684810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33"/>
        <v/>
      </c>
    </row>
    <row r="3893" spans="1:27" ht="15.75" hidden="1" customHeight="1">
      <c r="A3893" s="304" t="str">
        <f>IF(B3893&lt;&gt;"",IF(AND(B3893&gt;=_TM1,B3893&lt;=_TM2,OR(TH!L3893="1111",TH!M3893="1111")),TH!D3893,""),"")</f>
        <v/>
      </c>
      <c r="B3893" s="11">
        <f t="shared" si="330"/>
        <v>12</v>
      </c>
      <c r="C3893" s="111">
        <f t="shared" si="331"/>
        <v>42735</v>
      </c>
      <c r="D3893" s="111" t="s">
        <v>2052</v>
      </c>
      <c r="E3893" s="111">
        <v>42735</v>
      </c>
      <c r="F3893" s="140" t="s">
        <v>1949</v>
      </c>
      <c r="G3893" s="310" t="s">
        <v>1944</v>
      </c>
      <c r="H3893" s="113" t="s">
        <v>547</v>
      </c>
      <c r="I3893" s="129">
        <v>30</v>
      </c>
      <c r="J3893" s="129">
        <v>75382</v>
      </c>
      <c r="K3893" s="201">
        <f t="shared" si="332"/>
        <v>2261460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33"/>
        <v/>
      </c>
    </row>
    <row r="3894" spans="1:27" ht="15.75" hidden="1" customHeight="1">
      <c r="A3894" s="304" t="str">
        <f>IF(B3894&lt;&gt;"",IF(AND(B3894&gt;=_TM1,B3894&lt;=_TM2,OR(TH!L3894="1111",TH!M3894="1111")),TH!D3894,""),"")</f>
        <v/>
      </c>
      <c r="B3894" s="11">
        <f t="shared" si="330"/>
        <v>12</v>
      </c>
      <c r="C3894" s="111">
        <f t="shared" si="331"/>
        <v>42735</v>
      </c>
      <c r="D3894" s="111" t="s">
        <v>2052</v>
      </c>
      <c r="E3894" s="111">
        <v>42735</v>
      </c>
      <c r="F3894" s="140" t="s">
        <v>1875</v>
      </c>
      <c r="G3894" s="310" t="s">
        <v>1944</v>
      </c>
      <c r="H3894" s="113" t="s">
        <v>547</v>
      </c>
      <c r="I3894" s="129">
        <v>4</v>
      </c>
      <c r="J3894" s="129">
        <v>100514</v>
      </c>
      <c r="K3894" s="201">
        <f t="shared" si="332"/>
        <v>402056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33"/>
        <v/>
      </c>
    </row>
    <row r="3895" spans="1:27" ht="15.75" hidden="1" customHeight="1">
      <c r="A3895" s="304" t="str">
        <f>IF(B3895&lt;&gt;"",IF(AND(B3895&gt;=_TM1,B3895&lt;=_TM2,OR(TH!L3895="1111",TH!M3895="1111")),TH!D3895,""),"")</f>
        <v/>
      </c>
      <c r="B3895" s="11">
        <f t="shared" si="330"/>
        <v>12</v>
      </c>
      <c r="C3895" s="111">
        <f t="shared" si="331"/>
        <v>42735</v>
      </c>
      <c r="D3895" s="111" t="s">
        <v>2052</v>
      </c>
      <c r="E3895" s="111">
        <v>42735</v>
      </c>
      <c r="F3895" s="140" t="s">
        <v>361</v>
      </c>
      <c r="G3895" s="310" t="s">
        <v>1944</v>
      </c>
      <c r="H3895" s="113" t="s">
        <v>547</v>
      </c>
      <c r="I3895" s="129">
        <v>18</v>
      </c>
      <c r="J3895" s="129">
        <v>163506</v>
      </c>
      <c r="K3895" s="201">
        <f t="shared" si="332"/>
        <v>2943108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33"/>
        <v/>
      </c>
    </row>
    <row r="3896" spans="1:27" ht="15.75" hidden="1" customHeight="1">
      <c r="A3896" s="304" t="str">
        <f>IF(B3896&lt;&gt;"",IF(AND(B3896&gt;=_TM1,B3896&lt;=_TM2,OR(TH!L3896="1111",TH!M3896="1111")),TH!D3896,""),"")</f>
        <v/>
      </c>
      <c r="B3896" s="11">
        <f t="shared" si="330"/>
        <v>12</v>
      </c>
      <c r="C3896" s="111">
        <f t="shared" si="331"/>
        <v>42735</v>
      </c>
      <c r="D3896" s="111" t="s">
        <v>2052</v>
      </c>
      <c r="E3896" s="111">
        <v>42735</v>
      </c>
      <c r="F3896" s="140" t="s">
        <v>361</v>
      </c>
      <c r="G3896" s="310" t="s">
        <v>1944</v>
      </c>
      <c r="H3896" s="113" t="s">
        <v>547</v>
      </c>
      <c r="I3896" s="129">
        <v>3</v>
      </c>
      <c r="J3896" s="129">
        <v>82895</v>
      </c>
      <c r="K3896" s="201">
        <f t="shared" si="332"/>
        <v>248685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33"/>
        <v/>
      </c>
    </row>
    <row r="3897" spans="1:27" ht="15.75" hidden="1" customHeight="1">
      <c r="A3897" s="304" t="str">
        <f>IF(B3897&lt;&gt;"",IF(AND(B3897&gt;=_TM1,B3897&lt;=_TM2,OR(TH!L3897="1111",TH!M3897="1111")),TH!D3897,""),"")</f>
        <v/>
      </c>
      <c r="B3897" s="11">
        <f t="shared" si="330"/>
        <v>12</v>
      </c>
      <c r="C3897" s="111">
        <f t="shared" si="331"/>
        <v>42735</v>
      </c>
      <c r="D3897" s="111" t="s">
        <v>2052</v>
      </c>
      <c r="E3897" s="111">
        <v>42735</v>
      </c>
      <c r="F3897" s="140" t="s">
        <v>750</v>
      </c>
      <c r="G3897" s="310" t="s">
        <v>1944</v>
      </c>
      <c r="H3897" s="113" t="s">
        <v>547</v>
      </c>
      <c r="I3897" s="129">
        <v>4</v>
      </c>
      <c r="J3897" s="129">
        <v>164468</v>
      </c>
      <c r="K3897" s="201">
        <f t="shared" si="332"/>
        <v>657872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33"/>
        <v/>
      </c>
    </row>
    <row r="3898" spans="1:27" ht="15.75" hidden="1" customHeight="1">
      <c r="A3898" s="304" t="str">
        <f>IF(B3898&lt;&gt;"",IF(AND(B3898&gt;=_TM1,B3898&lt;=_TM2,OR(TH!L3898="1111",TH!M3898="1111")),TH!D3898,""),"")</f>
        <v/>
      </c>
      <c r="B3898" s="11">
        <f t="shared" si="330"/>
        <v>12</v>
      </c>
      <c r="C3898" s="111">
        <f t="shared" si="331"/>
        <v>42735</v>
      </c>
      <c r="D3898" s="111" t="s">
        <v>2052</v>
      </c>
      <c r="E3898" s="111">
        <v>42735</v>
      </c>
      <c r="F3898" s="140" t="s">
        <v>1950</v>
      </c>
      <c r="G3898" s="310" t="s">
        <v>1944</v>
      </c>
      <c r="H3898" s="113" t="s">
        <v>547</v>
      </c>
      <c r="I3898" s="129">
        <v>10</v>
      </c>
      <c r="J3898" s="129">
        <v>38138</v>
      </c>
      <c r="K3898" s="201">
        <f t="shared" si="332"/>
        <v>381380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33"/>
        <v/>
      </c>
    </row>
    <row r="3899" spans="1:27" ht="15.75" hidden="1" customHeight="1">
      <c r="A3899" s="304" t="str">
        <f>IF(B3899&lt;&gt;"",IF(AND(B3899&gt;=_TM1,B3899&lt;=_TM2,OR(TH!L3899="1111",TH!M3899="1111")),TH!D3899,""),"")</f>
        <v/>
      </c>
      <c r="B3899" s="11">
        <f t="shared" si="330"/>
        <v>12</v>
      </c>
      <c r="C3899" s="111">
        <f t="shared" si="331"/>
        <v>42735</v>
      </c>
      <c r="D3899" s="111" t="s">
        <v>2052</v>
      </c>
      <c r="E3899" s="111">
        <v>42735</v>
      </c>
      <c r="F3899" s="140" t="s">
        <v>1951</v>
      </c>
      <c r="G3899" s="310" t="s">
        <v>1944</v>
      </c>
      <c r="H3899" s="113" t="s">
        <v>547</v>
      </c>
      <c r="I3899" s="129">
        <v>6</v>
      </c>
      <c r="J3899" s="129">
        <v>97511</v>
      </c>
      <c r="K3899" s="201">
        <f t="shared" si="332"/>
        <v>585066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33"/>
        <v/>
      </c>
    </row>
    <row r="3900" spans="1:27" ht="15.75" hidden="1" customHeight="1">
      <c r="A3900" s="304" t="str">
        <f>IF(B3900&lt;&gt;"",IF(AND(B3900&gt;=_TM1,B3900&lt;=_TM2,OR(TH!L3900="1111",TH!M3900="1111")),TH!D3900,""),"")</f>
        <v/>
      </c>
      <c r="B3900" s="11">
        <f t="shared" si="330"/>
        <v>12</v>
      </c>
      <c r="C3900" s="111">
        <f t="shared" si="331"/>
        <v>42735</v>
      </c>
      <c r="D3900" s="111" t="s">
        <v>2052</v>
      </c>
      <c r="E3900" s="111">
        <v>42735</v>
      </c>
      <c r="F3900" s="140" t="s">
        <v>1952</v>
      </c>
      <c r="G3900" s="310" t="s">
        <v>1944</v>
      </c>
      <c r="H3900" s="113" t="s">
        <v>547</v>
      </c>
      <c r="I3900" s="129">
        <v>5</v>
      </c>
      <c r="J3900" s="129">
        <v>57864</v>
      </c>
      <c r="K3900" s="201">
        <f t="shared" si="332"/>
        <v>289320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33"/>
        <v/>
      </c>
    </row>
    <row r="3901" spans="1:27" ht="15.75" hidden="1" customHeight="1">
      <c r="A3901" s="304" t="str">
        <f>IF(B3901&lt;&gt;"",IF(AND(B3901&gt;=_TM1,B3901&lt;=_TM2,OR(TH!L3901="1111",TH!M3901="1111")),TH!D3901,""),"")</f>
        <v/>
      </c>
      <c r="B3901" s="11">
        <f t="shared" si="330"/>
        <v>12</v>
      </c>
      <c r="C3901" s="111">
        <f t="shared" si="331"/>
        <v>42735</v>
      </c>
      <c r="D3901" s="111" t="s">
        <v>2052</v>
      </c>
      <c r="E3901" s="111">
        <v>42735</v>
      </c>
      <c r="F3901" s="140" t="s">
        <v>342</v>
      </c>
      <c r="G3901" s="310" t="s">
        <v>1944</v>
      </c>
      <c r="H3901" s="113" t="s">
        <v>547</v>
      </c>
      <c r="I3901" s="129">
        <v>4</v>
      </c>
      <c r="J3901" s="129">
        <v>56007</v>
      </c>
      <c r="K3901" s="201">
        <f t="shared" si="332"/>
        <v>224028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33"/>
        <v/>
      </c>
    </row>
    <row r="3902" spans="1:27" ht="15.75" hidden="1" customHeight="1">
      <c r="A3902" s="304" t="str">
        <f>IF(B3902&lt;&gt;"",IF(AND(B3902&gt;=_TM1,B3902&lt;=_TM2,OR(TH!L3902="1111",TH!M3902="1111")),TH!D3902,""),"")</f>
        <v/>
      </c>
      <c r="B3902" s="11">
        <f t="shared" si="330"/>
        <v>12</v>
      </c>
      <c r="C3902" s="111">
        <f t="shared" si="331"/>
        <v>42735</v>
      </c>
      <c r="D3902" s="111" t="s">
        <v>2052</v>
      </c>
      <c r="E3902" s="111">
        <v>42735</v>
      </c>
      <c r="F3902" s="140" t="s">
        <v>1953</v>
      </c>
      <c r="G3902" s="310" t="s">
        <v>1944</v>
      </c>
      <c r="H3902" s="113" t="s">
        <v>547</v>
      </c>
      <c r="I3902" s="129">
        <v>50</v>
      </c>
      <c r="J3902" s="129">
        <v>49423</v>
      </c>
      <c r="K3902" s="201">
        <f t="shared" si="332"/>
        <v>2471150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33"/>
        <v/>
      </c>
    </row>
    <row r="3903" spans="1:27" ht="15.75" hidden="1" customHeight="1">
      <c r="A3903" s="304" t="str">
        <f>IF(B3903&lt;&gt;"",IF(AND(B3903&gt;=_TM1,B3903&lt;=_TM2,OR(TH!L3903="1111",TH!M3903="1111")),TH!D3903,""),"")</f>
        <v/>
      </c>
      <c r="B3903" s="11">
        <f t="shared" si="330"/>
        <v>12</v>
      </c>
      <c r="C3903" s="111">
        <f t="shared" si="331"/>
        <v>42735</v>
      </c>
      <c r="D3903" s="111" t="s">
        <v>2053</v>
      </c>
      <c r="E3903" s="111">
        <v>42735</v>
      </c>
      <c r="F3903" s="140" t="s">
        <v>685</v>
      </c>
      <c r="G3903" s="310" t="s">
        <v>1944</v>
      </c>
      <c r="H3903" s="113" t="s">
        <v>547</v>
      </c>
      <c r="I3903" s="129">
        <v>9</v>
      </c>
      <c r="J3903" s="129">
        <v>214662</v>
      </c>
      <c r="K3903" s="201">
        <f t="shared" si="332"/>
        <v>1931958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33"/>
        <v/>
      </c>
    </row>
    <row r="3904" spans="1:27" ht="15.75" hidden="1" customHeight="1">
      <c r="A3904" s="304" t="str">
        <f>IF(B3904&lt;&gt;"",IF(AND(B3904&gt;=_TM1,B3904&lt;=_TM2,OR(TH!L3904="1111",TH!M3904="1111")),TH!D3904,""),"")</f>
        <v/>
      </c>
      <c r="B3904" s="11">
        <f t="shared" si="330"/>
        <v>12</v>
      </c>
      <c r="C3904" s="111">
        <f t="shared" si="331"/>
        <v>42735</v>
      </c>
      <c r="D3904" s="111" t="s">
        <v>2053</v>
      </c>
      <c r="E3904" s="111">
        <v>42735</v>
      </c>
      <c r="F3904" s="140" t="s">
        <v>1954</v>
      </c>
      <c r="G3904" s="310" t="s">
        <v>1944</v>
      </c>
      <c r="H3904" s="113" t="s">
        <v>547</v>
      </c>
      <c r="I3904" s="129">
        <v>12</v>
      </c>
      <c r="J3904" s="129">
        <v>112928</v>
      </c>
      <c r="K3904" s="201">
        <f t="shared" si="332"/>
        <v>1355136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33"/>
        <v/>
      </c>
    </row>
    <row r="3905" spans="1:27" ht="15.75" hidden="1" customHeight="1">
      <c r="A3905" s="304" t="str">
        <f>IF(B3905&lt;&gt;"",IF(AND(B3905&gt;=_TM1,B3905&lt;=_TM2,OR(TH!L3905="1111",TH!M3905="1111")),TH!D3905,""),"")</f>
        <v/>
      </c>
      <c r="B3905" s="11">
        <f t="shared" si="330"/>
        <v>12</v>
      </c>
      <c r="C3905" s="111">
        <f t="shared" si="331"/>
        <v>42735</v>
      </c>
      <c r="D3905" s="111" t="s">
        <v>2053</v>
      </c>
      <c r="E3905" s="111">
        <v>42735</v>
      </c>
      <c r="F3905" s="140" t="s">
        <v>1626</v>
      </c>
      <c r="G3905" s="310" t="s">
        <v>1944</v>
      </c>
      <c r="H3905" s="113" t="s">
        <v>547</v>
      </c>
      <c r="I3905" s="129">
        <v>40</v>
      </c>
      <c r="J3905" s="129">
        <v>64874</v>
      </c>
      <c r="K3905" s="201">
        <f t="shared" si="332"/>
        <v>2594960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33"/>
        <v/>
      </c>
    </row>
    <row r="3906" spans="1:27" ht="15.75" hidden="1" customHeight="1">
      <c r="A3906" s="304" t="str">
        <f>IF(B3906&lt;&gt;"",IF(AND(B3906&gt;=_TM1,B3906&lt;=_TM2,OR(TH!L3906="1111",TH!M3906="1111")),TH!D3906,""),"")</f>
        <v/>
      </c>
      <c r="B3906" s="11">
        <f t="shared" si="330"/>
        <v>12</v>
      </c>
      <c r="C3906" s="111">
        <f t="shared" si="331"/>
        <v>42735</v>
      </c>
      <c r="D3906" s="111" t="s">
        <v>2053</v>
      </c>
      <c r="E3906" s="111">
        <v>42735</v>
      </c>
      <c r="F3906" s="140" t="s">
        <v>1955</v>
      </c>
      <c r="G3906" s="310" t="s">
        <v>1944</v>
      </c>
      <c r="H3906" s="113" t="s">
        <v>547</v>
      </c>
      <c r="I3906" s="129">
        <v>10</v>
      </c>
      <c r="J3906" s="129">
        <v>63401</v>
      </c>
      <c r="K3906" s="201">
        <f t="shared" si="332"/>
        <v>634010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33"/>
        <v/>
      </c>
    </row>
    <row r="3907" spans="1:27" ht="15.75" hidden="1" customHeight="1">
      <c r="A3907" s="304" t="str">
        <f>IF(B3907&lt;&gt;"",IF(AND(B3907&gt;=_TM1,B3907&lt;=_TM2,OR(TH!L3907="1111",TH!M3907="1111")),TH!D3907,""),"")</f>
        <v/>
      </c>
      <c r="B3907" s="11">
        <f t="shared" si="330"/>
        <v>12</v>
      </c>
      <c r="C3907" s="111">
        <f t="shared" si="331"/>
        <v>42735</v>
      </c>
      <c r="D3907" s="111" t="s">
        <v>2053</v>
      </c>
      <c r="E3907" s="111">
        <v>42735</v>
      </c>
      <c r="F3907" s="140" t="s">
        <v>686</v>
      </c>
      <c r="G3907" s="310" t="s">
        <v>1944</v>
      </c>
      <c r="H3907" s="113" t="s">
        <v>547</v>
      </c>
      <c r="I3907" s="129">
        <v>12</v>
      </c>
      <c r="J3907" s="129">
        <v>150570</v>
      </c>
      <c r="K3907" s="201">
        <f t="shared" si="332"/>
        <v>1806840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33"/>
        <v/>
      </c>
    </row>
    <row r="3908" spans="1:27" ht="15.75" hidden="1" customHeight="1">
      <c r="A3908" s="304" t="str">
        <f>IF(B3908&lt;&gt;"",IF(AND(B3908&gt;=_TM1,B3908&lt;=_TM2,OR(TH!L3908="1111",TH!M3908="1111")),TH!D3908,""),"")</f>
        <v/>
      </c>
      <c r="B3908" s="11">
        <f t="shared" si="330"/>
        <v>12</v>
      </c>
      <c r="C3908" s="111">
        <f t="shared" si="331"/>
        <v>42735</v>
      </c>
      <c r="D3908" s="111" t="s">
        <v>2053</v>
      </c>
      <c r="E3908" s="111">
        <v>42735</v>
      </c>
      <c r="F3908" s="140" t="s">
        <v>339</v>
      </c>
      <c r="G3908" s="310" t="s">
        <v>1944</v>
      </c>
      <c r="H3908" s="113" t="s">
        <v>547</v>
      </c>
      <c r="I3908" s="129">
        <v>38</v>
      </c>
      <c r="J3908" s="129">
        <v>69654</v>
      </c>
      <c r="K3908" s="201">
        <f t="shared" si="332"/>
        <v>2646852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33"/>
        <v/>
      </c>
    </row>
    <row r="3909" spans="1:27" ht="15.75" hidden="1" customHeight="1">
      <c r="A3909" s="304" t="str">
        <f>IF(B3909&lt;&gt;"",IF(AND(B3909&gt;=_TM1,B3909&lt;=_TM2,OR(TH!L3909="1111",TH!M3909="1111")),TH!D3909,""),"")</f>
        <v/>
      </c>
      <c r="B3909" s="11">
        <f t="shared" si="330"/>
        <v>12</v>
      </c>
      <c r="C3909" s="111">
        <f t="shared" si="331"/>
        <v>42735</v>
      </c>
      <c r="D3909" s="111" t="s">
        <v>2053</v>
      </c>
      <c r="E3909" s="111">
        <v>42735</v>
      </c>
      <c r="F3909" s="140" t="s">
        <v>340</v>
      </c>
      <c r="G3909" s="310" t="s">
        <v>1944</v>
      </c>
      <c r="H3909" s="113" t="s">
        <v>547</v>
      </c>
      <c r="I3909" s="129">
        <v>12</v>
      </c>
      <c r="J3909" s="129">
        <v>62408</v>
      </c>
      <c r="K3909" s="201">
        <f t="shared" si="332"/>
        <v>748896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33"/>
        <v/>
      </c>
    </row>
    <row r="3910" spans="1:27" ht="15.75" hidden="1" customHeight="1">
      <c r="A3910" s="304" t="str">
        <f>IF(B3910&lt;&gt;"",IF(AND(B3910&gt;=_TM1,B3910&lt;=_TM2,OR(TH!L3910="1111",TH!M3910="1111")),TH!D3910,""),"")</f>
        <v/>
      </c>
      <c r="B3910" s="11">
        <f t="shared" si="330"/>
        <v>12</v>
      </c>
      <c r="C3910" s="111">
        <f t="shared" si="331"/>
        <v>42735</v>
      </c>
      <c r="D3910" s="111" t="s">
        <v>2053</v>
      </c>
      <c r="E3910" s="111">
        <v>42735</v>
      </c>
      <c r="F3910" s="140" t="s">
        <v>1956</v>
      </c>
      <c r="G3910" s="310" t="s">
        <v>1944</v>
      </c>
      <c r="H3910" s="113" t="s">
        <v>547</v>
      </c>
      <c r="I3910" s="129">
        <v>12</v>
      </c>
      <c r="J3910" s="129">
        <v>168386</v>
      </c>
      <c r="K3910" s="201">
        <f t="shared" si="332"/>
        <v>2020632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33"/>
        <v/>
      </c>
    </row>
    <row r="3911" spans="1:27" ht="15.75" hidden="1" customHeight="1">
      <c r="A3911" s="304" t="str">
        <f>IF(B3911&lt;&gt;"",IF(AND(B3911&gt;=_TM1,B3911&lt;=_TM2,OR(TH!L3911="1111",TH!M3911="1111")),TH!D3911,""),"")</f>
        <v/>
      </c>
      <c r="B3911" s="11">
        <f t="shared" si="330"/>
        <v>12</v>
      </c>
      <c r="C3911" s="111">
        <f t="shared" si="331"/>
        <v>42735</v>
      </c>
      <c r="D3911" s="111" t="s">
        <v>2053</v>
      </c>
      <c r="E3911" s="111">
        <v>42735</v>
      </c>
      <c r="F3911" s="140" t="s">
        <v>1957</v>
      </c>
      <c r="G3911" s="310" t="s">
        <v>1944</v>
      </c>
      <c r="H3911" s="113" t="s">
        <v>547</v>
      </c>
      <c r="I3911" s="129">
        <v>20</v>
      </c>
      <c r="J3911" s="129">
        <v>71030</v>
      </c>
      <c r="K3911" s="201">
        <f t="shared" si="332"/>
        <v>1420600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33"/>
        <v/>
      </c>
    </row>
    <row r="3912" spans="1:27" ht="15.75" hidden="1" customHeight="1">
      <c r="A3912" s="304" t="str">
        <f>IF(B3912&lt;&gt;"",IF(AND(B3912&gt;=_TM1,B3912&lt;=_TM2,OR(TH!L3912="1111",TH!M3912="1111")),TH!D3912,""),"")</f>
        <v/>
      </c>
      <c r="B3912" s="11">
        <f t="shared" si="330"/>
        <v>12</v>
      </c>
      <c r="C3912" s="111">
        <f t="shared" si="331"/>
        <v>42735</v>
      </c>
      <c r="D3912" s="111" t="s">
        <v>2053</v>
      </c>
      <c r="E3912" s="111">
        <v>42735</v>
      </c>
      <c r="F3912" s="140" t="s">
        <v>1958</v>
      </c>
      <c r="G3912" s="310" t="s">
        <v>1944</v>
      </c>
      <c r="H3912" s="113" t="s">
        <v>547</v>
      </c>
      <c r="I3912" s="129">
        <v>8</v>
      </c>
      <c r="J3912" s="129">
        <v>69952</v>
      </c>
      <c r="K3912" s="201">
        <f t="shared" si="332"/>
        <v>559616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33"/>
        <v/>
      </c>
    </row>
    <row r="3913" spans="1:27" ht="15.75" hidden="1" customHeight="1">
      <c r="A3913" s="304" t="str">
        <f>IF(B3913&lt;&gt;"",IF(AND(B3913&gt;=_TM1,B3913&lt;=_TM2,OR(TH!L3913="1111",TH!M3913="1111")),TH!D3913,""),"")</f>
        <v/>
      </c>
      <c r="B3913" s="11">
        <f t="shared" si="330"/>
        <v>12</v>
      </c>
      <c r="C3913" s="111">
        <f t="shared" si="331"/>
        <v>42735</v>
      </c>
      <c r="D3913" s="111" t="s">
        <v>2053</v>
      </c>
      <c r="E3913" s="111">
        <v>42735</v>
      </c>
      <c r="F3913" s="140" t="s">
        <v>1959</v>
      </c>
      <c r="G3913" s="310" t="s">
        <v>1944</v>
      </c>
      <c r="H3913" s="113" t="s">
        <v>547</v>
      </c>
      <c r="I3913" s="129">
        <v>10</v>
      </c>
      <c r="J3913" s="129">
        <v>67361</v>
      </c>
      <c r="K3913" s="201">
        <f t="shared" si="332"/>
        <v>673610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33"/>
        <v/>
      </c>
    </row>
    <row r="3914" spans="1:27" ht="15.75" hidden="1" customHeight="1">
      <c r="A3914" s="304" t="str">
        <f>IF(B3914&lt;&gt;"",IF(AND(B3914&gt;=_TM1,B3914&lt;=_TM2,OR(TH!L3914="1111",TH!M3914="1111")),TH!D3914,""),"")</f>
        <v/>
      </c>
      <c r="B3914" s="11">
        <f t="shared" si="330"/>
        <v>12</v>
      </c>
      <c r="C3914" s="111">
        <f t="shared" si="331"/>
        <v>42735</v>
      </c>
      <c r="D3914" s="111" t="s">
        <v>2053</v>
      </c>
      <c r="E3914" s="111">
        <v>42735</v>
      </c>
      <c r="F3914" s="140" t="s">
        <v>1960</v>
      </c>
      <c r="G3914" s="310" t="s">
        <v>1944</v>
      </c>
      <c r="H3914" s="113" t="s">
        <v>547</v>
      </c>
      <c r="I3914" s="129">
        <v>10</v>
      </c>
      <c r="J3914" s="129">
        <v>76728</v>
      </c>
      <c r="K3914" s="201">
        <f t="shared" si="332"/>
        <v>767280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33"/>
        <v/>
      </c>
    </row>
    <row r="3915" spans="1:27" ht="15.75" hidden="1" customHeight="1">
      <c r="A3915" s="304" t="str">
        <f>IF(B3915&lt;&gt;"",IF(AND(B3915&gt;=_TM1,B3915&lt;=_TM2,OR(TH!L3915="1111",TH!M3915="1111")),TH!D3915,""),"")</f>
        <v/>
      </c>
      <c r="B3915" s="11">
        <f t="shared" si="330"/>
        <v>12</v>
      </c>
      <c r="C3915" s="111">
        <f t="shared" si="331"/>
        <v>42735</v>
      </c>
      <c r="D3915" s="111" t="s">
        <v>2054</v>
      </c>
      <c r="E3915" s="111">
        <v>42735</v>
      </c>
      <c r="F3915" s="140" t="s">
        <v>1961</v>
      </c>
      <c r="G3915" s="310" t="s">
        <v>1944</v>
      </c>
      <c r="H3915" s="113" t="s">
        <v>547</v>
      </c>
      <c r="I3915" s="129">
        <v>4</v>
      </c>
      <c r="J3915" s="129">
        <v>199206</v>
      </c>
      <c r="K3915" s="201">
        <f t="shared" si="332"/>
        <v>796824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33"/>
        <v/>
      </c>
    </row>
    <row r="3916" spans="1:27" ht="15.75" hidden="1" customHeight="1">
      <c r="A3916" s="304" t="str">
        <f>IF(B3916&lt;&gt;"",IF(AND(B3916&gt;=_TM1,B3916&lt;=_TM2,OR(TH!L3916="1111",TH!M3916="1111")),TH!D3916,""),"")</f>
        <v/>
      </c>
      <c r="B3916" s="11">
        <f t="shared" si="330"/>
        <v>12</v>
      </c>
      <c r="C3916" s="111">
        <f t="shared" si="331"/>
        <v>42735</v>
      </c>
      <c r="D3916" s="111" t="s">
        <v>2054</v>
      </c>
      <c r="E3916" s="111">
        <v>42735</v>
      </c>
      <c r="F3916" s="140" t="s">
        <v>689</v>
      </c>
      <c r="G3916" s="310" t="s">
        <v>1944</v>
      </c>
      <c r="H3916" s="113" t="s">
        <v>547</v>
      </c>
      <c r="I3916" s="129">
        <v>16</v>
      </c>
      <c r="J3916" s="129">
        <v>103488</v>
      </c>
      <c r="K3916" s="201">
        <f t="shared" si="332"/>
        <v>1655808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33"/>
        <v/>
      </c>
    </row>
    <row r="3917" spans="1:27" ht="15.75" hidden="1" customHeight="1">
      <c r="A3917" s="304" t="str">
        <f>IF(B3917&lt;&gt;"",IF(AND(B3917&gt;=_TM1,B3917&lt;=_TM2,OR(TH!L3917="1111",TH!M3917="1111")),TH!D3917,""),"")</f>
        <v/>
      </c>
      <c r="B3917" s="11">
        <f t="shared" si="330"/>
        <v>12</v>
      </c>
      <c r="C3917" s="111">
        <f t="shared" si="331"/>
        <v>42735</v>
      </c>
      <c r="D3917" s="111" t="s">
        <v>2054</v>
      </c>
      <c r="E3917" s="111">
        <v>42735</v>
      </c>
      <c r="F3917" s="140" t="s">
        <v>1962</v>
      </c>
      <c r="G3917" s="310" t="s">
        <v>1944</v>
      </c>
      <c r="H3917" s="113" t="s">
        <v>547</v>
      </c>
      <c r="I3917" s="129">
        <v>18</v>
      </c>
      <c r="J3917" s="129">
        <v>111860</v>
      </c>
      <c r="K3917" s="201">
        <f t="shared" si="332"/>
        <v>2013480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33"/>
        <v/>
      </c>
    </row>
    <row r="3918" spans="1:27" ht="15.75" hidden="1" customHeight="1">
      <c r="A3918" s="304" t="str">
        <f>IF(B3918&lt;&gt;"",IF(AND(B3918&gt;=_TM1,B3918&lt;=_TM2,OR(TH!L3918="1111",TH!M3918="1111")),TH!D3918,""),"")</f>
        <v/>
      </c>
      <c r="B3918" s="11">
        <f t="shared" si="330"/>
        <v>12</v>
      </c>
      <c r="C3918" s="111">
        <f t="shared" si="331"/>
        <v>42735</v>
      </c>
      <c r="D3918" s="111" t="s">
        <v>2054</v>
      </c>
      <c r="E3918" s="111">
        <v>42735</v>
      </c>
      <c r="F3918" s="140" t="s">
        <v>1963</v>
      </c>
      <c r="G3918" s="310" t="s">
        <v>1944</v>
      </c>
      <c r="H3918" s="113" t="s">
        <v>547</v>
      </c>
      <c r="I3918" s="129">
        <v>15</v>
      </c>
      <c r="J3918" s="129">
        <v>88316</v>
      </c>
      <c r="K3918" s="201">
        <f t="shared" si="332"/>
        <v>1324740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33"/>
        <v/>
      </c>
    </row>
    <row r="3919" spans="1:27" ht="15.75" hidden="1" customHeight="1">
      <c r="A3919" s="304" t="str">
        <f>IF(B3919&lt;&gt;"",IF(AND(B3919&gt;=_TM1,B3919&lt;=_TM2,OR(TH!L3919="1111",TH!M3919="1111")),TH!D3919,""),"")</f>
        <v/>
      </c>
      <c r="B3919" s="11">
        <f t="shared" si="330"/>
        <v>12</v>
      </c>
      <c r="C3919" s="111">
        <f t="shared" si="331"/>
        <v>42735</v>
      </c>
      <c r="D3919" s="111" t="s">
        <v>2054</v>
      </c>
      <c r="E3919" s="111">
        <v>42735</v>
      </c>
      <c r="F3919" s="140" t="s">
        <v>1964</v>
      </c>
      <c r="G3919" s="310" t="s">
        <v>1944</v>
      </c>
      <c r="H3919" s="113" t="s">
        <v>547</v>
      </c>
      <c r="I3919" s="129">
        <v>28</v>
      </c>
      <c r="J3919" s="129">
        <v>51206</v>
      </c>
      <c r="K3919" s="201">
        <f t="shared" si="332"/>
        <v>1433768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33"/>
        <v/>
      </c>
    </row>
    <row r="3920" spans="1:27" ht="15.75" hidden="1" customHeight="1">
      <c r="A3920" s="304" t="str">
        <f>IF(B3920&lt;&gt;"",IF(AND(B3920&gt;=_TM1,B3920&lt;=_TM2,OR(TH!L3920="1111",TH!M3920="1111")),TH!D3920,""),"")</f>
        <v/>
      </c>
      <c r="B3920" s="11">
        <f t="shared" si="330"/>
        <v>12</v>
      </c>
      <c r="C3920" s="111">
        <f t="shared" si="331"/>
        <v>42735</v>
      </c>
      <c r="D3920" s="111" t="s">
        <v>2054</v>
      </c>
      <c r="E3920" s="111">
        <v>42735</v>
      </c>
      <c r="F3920" s="140" t="s">
        <v>1965</v>
      </c>
      <c r="G3920" s="310" t="s">
        <v>1944</v>
      </c>
      <c r="H3920" s="113" t="s">
        <v>547</v>
      </c>
      <c r="I3920" s="129">
        <v>14</v>
      </c>
      <c r="J3920" s="129">
        <v>98700</v>
      </c>
      <c r="K3920" s="201">
        <f t="shared" si="332"/>
        <v>1381800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33"/>
        <v/>
      </c>
    </row>
    <row r="3921" spans="1:27" ht="15.75" hidden="1" customHeight="1">
      <c r="A3921" s="304" t="str">
        <f>IF(B3921&lt;&gt;"",IF(AND(B3921&gt;=_TM1,B3921&lt;=_TM2,OR(TH!L3921="1111",TH!M3921="1111")),TH!D3921,""),"")</f>
        <v/>
      </c>
      <c r="B3921" s="11">
        <f t="shared" si="330"/>
        <v>12</v>
      </c>
      <c r="C3921" s="111">
        <f t="shared" si="331"/>
        <v>42735</v>
      </c>
      <c r="D3921" s="111" t="s">
        <v>2054</v>
      </c>
      <c r="E3921" s="111">
        <v>42735</v>
      </c>
      <c r="F3921" s="140" t="s">
        <v>692</v>
      </c>
      <c r="G3921" s="310" t="s">
        <v>1944</v>
      </c>
      <c r="H3921" s="113" t="s">
        <v>547</v>
      </c>
      <c r="I3921" s="129">
        <v>4</v>
      </c>
      <c r="J3921" s="129">
        <v>122795</v>
      </c>
      <c r="K3921" s="201">
        <f t="shared" si="332"/>
        <v>491180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si="333"/>
        <v/>
      </c>
    </row>
    <row r="3922" spans="1:27" ht="15.75" hidden="1" customHeight="1">
      <c r="A3922" s="304" t="str">
        <f>IF(B3922&lt;&gt;"",IF(AND(B3922&gt;=_TM1,B3922&lt;=_TM2,OR(TH!L3922="1111",TH!M3922="1111")),TH!D3922,""),"")</f>
        <v/>
      </c>
      <c r="B3922" s="11">
        <f t="shared" si="330"/>
        <v>12</v>
      </c>
      <c r="C3922" s="111">
        <f t="shared" si="331"/>
        <v>42735</v>
      </c>
      <c r="D3922" s="111" t="s">
        <v>2054</v>
      </c>
      <c r="E3922" s="111">
        <v>42735</v>
      </c>
      <c r="F3922" s="140" t="s">
        <v>692</v>
      </c>
      <c r="G3922" s="310" t="s">
        <v>1944</v>
      </c>
      <c r="H3922" s="113" t="s">
        <v>547</v>
      </c>
      <c r="I3922" s="129">
        <v>6</v>
      </c>
      <c r="J3922" s="129">
        <v>186837</v>
      </c>
      <c r="K3922" s="201">
        <f t="shared" si="332"/>
        <v>1121022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3"/>
        <v/>
      </c>
    </row>
    <row r="3923" spans="1:27" ht="15.75" hidden="1" customHeight="1">
      <c r="A3923" s="304" t="str">
        <f>IF(B3923&lt;&gt;"",IF(AND(B3923&gt;=_TM1,B3923&lt;=_TM2,OR(TH!L3923="1111",TH!M3923="1111")),TH!D3923,""),"")</f>
        <v/>
      </c>
      <c r="B3923" s="11">
        <f t="shared" si="330"/>
        <v>12</v>
      </c>
      <c r="C3923" s="111">
        <f t="shared" si="331"/>
        <v>42735</v>
      </c>
      <c r="D3923" s="111" t="s">
        <v>2054</v>
      </c>
      <c r="E3923" s="111">
        <v>42735</v>
      </c>
      <c r="F3923" s="140" t="s">
        <v>691</v>
      </c>
      <c r="G3923" s="310" t="s">
        <v>1944</v>
      </c>
      <c r="H3923" s="113" t="s">
        <v>547</v>
      </c>
      <c r="I3923" s="129">
        <v>8</v>
      </c>
      <c r="J3923" s="129">
        <v>112728</v>
      </c>
      <c r="K3923" s="201">
        <f t="shared" ref="K3923:K3954" si="334">ROUND(I3923*J3923,0)</f>
        <v>901824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ref="AA3923:AA3954" si="335">IF(VLOOKUP(H3923,DS_131,1,0)=H3923,"","x")</f>
        <v/>
      </c>
    </row>
    <row r="3924" spans="1:27" ht="15.75" hidden="1" customHeight="1">
      <c r="A3924" s="304" t="str">
        <f>IF(B3924&lt;&gt;"",IF(AND(B3924&gt;=_TM1,B3924&lt;=_TM2,OR(TH!L3924="1111",TH!M3924="1111")),TH!D3924,""),"")</f>
        <v/>
      </c>
      <c r="B3924" s="11">
        <f t="shared" si="330"/>
        <v>12</v>
      </c>
      <c r="C3924" s="111">
        <f t="shared" si="331"/>
        <v>42735</v>
      </c>
      <c r="D3924" s="111" t="s">
        <v>2054</v>
      </c>
      <c r="E3924" s="111">
        <v>42735</v>
      </c>
      <c r="F3924" s="140" t="s">
        <v>1966</v>
      </c>
      <c r="G3924" s="310" t="s">
        <v>1944</v>
      </c>
      <c r="H3924" s="113" t="s">
        <v>547</v>
      </c>
      <c r="I3924" s="129">
        <v>37</v>
      </c>
      <c r="J3924" s="129">
        <v>87737</v>
      </c>
      <c r="K3924" s="201">
        <f t="shared" si="334"/>
        <v>3246269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5"/>
        <v/>
      </c>
    </row>
    <row r="3925" spans="1:27" ht="15.75" hidden="1" customHeight="1">
      <c r="A3925" s="304" t="str">
        <f>IF(B3925&lt;&gt;"",IF(AND(B3925&gt;=_TM1,B3925&lt;=_TM2,OR(TH!L3925="1111",TH!M3925="1111")),TH!D3925,""),"")</f>
        <v/>
      </c>
      <c r="B3925" s="11">
        <f t="shared" si="330"/>
        <v>12</v>
      </c>
      <c r="C3925" s="111">
        <f t="shared" si="331"/>
        <v>42735</v>
      </c>
      <c r="D3925" s="111" t="s">
        <v>2054</v>
      </c>
      <c r="E3925" s="111">
        <v>42735</v>
      </c>
      <c r="F3925" s="140" t="s">
        <v>1967</v>
      </c>
      <c r="G3925" s="310" t="s">
        <v>1944</v>
      </c>
      <c r="H3925" s="113" t="s">
        <v>547</v>
      </c>
      <c r="I3925" s="129">
        <v>37</v>
      </c>
      <c r="J3925" s="129">
        <v>98836</v>
      </c>
      <c r="K3925" s="201">
        <f t="shared" si="334"/>
        <v>3656932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5"/>
        <v/>
      </c>
    </row>
    <row r="3926" spans="1:27" ht="15.75" hidden="1" customHeight="1">
      <c r="A3926" s="304" t="str">
        <f>IF(B3926&lt;&gt;"",IF(AND(B3926&gt;=_TM1,B3926&lt;=_TM2,OR(TH!L3926="1111",TH!M3926="1111")),TH!D3926,""),"")</f>
        <v/>
      </c>
      <c r="B3926" s="11">
        <f t="shared" si="330"/>
        <v>12</v>
      </c>
      <c r="C3926" s="111">
        <f t="shared" si="331"/>
        <v>42735</v>
      </c>
      <c r="D3926" s="111" t="s">
        <v>2054</v>
      </c>
      <c r="E3926" s="111">
        <v>42735</v>
      </c>
      <c r="F3926" s="140" t="s">
        <v>1968</v>
      </c>
      <c r="G3926" s="310" t="s">
        <v>1944</v>
      </c>
      <c r="H3926" s="113" t="s">
        <v>547</v>
      </c>
      <c r="I3926" s="129">
        <v>10</v>
      </c>
      <c r="J3926" s="129">
        <v>43226</v>
      </c>
      <c r="K3926" s="201">
        <f t="shared" si="334"/>
        <v>432260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5"/>
        <v/>
      </c>
    </row>
    <row r="3927" spans="1:27" ht="15.75" hidden="1" customHeight="1">
      <c r="A3927" s="304" t="str">
        <f>IF(B3927&lt;&gt;"",IF(AND(B3927&gt;=_TM1,B3927&lt;=_TM2,OR(TH!L3927="1111",TH!M3927="1111")),TH!D3927,""),"")</f>
        <v/>
      </c>
      <c r="B3927" s="11">
        <f t="shared" si="330"/>
        <v>12</v>
      </c>
      <c r="C3927" s="111">
        <f t="shared" si="331"/>
        <v>42735</v>
      </c>
      <c r="D3927" s="111" t="s">
        <v>2055</v>
      </c>
      <c r="E3927" s="111">
        <v>42735</v>
      </c>
      <c r="F3927" s="140" t="s">
        <v>341</v>
      </c>
      <c r="G3927" s="310" t="s">
        <v>1944</v>
      </c>
      <c r="H3927" s="113" t="s">
        <v>547</v>
      </c>
      <c r="I3927" s="129">
        <v>4</v>
      </c>
      <c r="J3927" s="129">
        <v>99037</v>
      </c>
      <c r="K3927" s="201">
        <f t="shared" si="334"/>
        <v>396148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5"/>
        <v/>
      </c>
    </row>
    <row r="3928" spans="1:27" ht="15.75" hidden="1" customHeight="1">
      <c r="A3928" s="304" t="str">
        <f>IF(B3928&lt;&gt;"",IF(AND(B3928&gt;=_TM1,B3928&lt;=_TM2,OR(TH!L3928="1111",TH!M3928="1111")),TH!D3928,""),"")</f>
        <v/>
      </c>
      <c r="B3928" s="11">
        <f t="shared" si="330"/>
        <v>12</v>
      </c>
      <c r="C3928" s="111">
        <f t="shared" si="331"/>
        <v>42735</v>
      </c>
      <c r="D3928" s="111" t="s">
        <v>2055</v>
      </c>
      <c r="E3928" s="111">
        <v>42735</v>
      </c>
      <c r="F3928" s="140" t="s">
        <v>346</v>
      </c>
      <c r="G3928" s="310" t="s">
        <v>1944</v>
      </c>
      <c r="H3928" s="113" t="s">
        <v>547</v>
      </c>
      <c r="I3928" s="129">
        <v>10</v>
      </c>
      <c r="J3928" s="129">
        <v>88115</v>
      </c>
      <c r="K3928" s="201">
        <f t="shared" si="334"/>
        <v>881150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5"/>
        <v/>
      </c>
    </row>
    <row r="3929" spans="1:27" ht="15.75" hidden="1" customHeight="1">
      <c r="A3929" s="304" t="str">
        <f>IF(B3929&lt;&gt;"",IF(AND(B3929&gt;=_TM1,B3929&lt;=_TM2,OR(TH!L3929="1111",TH!M3929="1111")),TH!D3929,""),"")</f>
        <v/>
      </c>
      <c r="B3929" s="11">
        <f t="shared" si="330"/>
        <v>12</v>
      </c>
      <c r="C3929" s="111">
        <f t="shared" si="331"/>
        <v>42735</v>
      </c>
      <c r="D3929" s="111" t="s">
        <v>2055</v>
      </c>
      <c r="E3929" s="111">
        <v>42735</v>
      </c>
      <c r="F3929" s="140" t="s">
        <v>1787</v>
      </c>
      <c r="G3929" s="310" t="s">
        <v>1944</v>
      </c>
      <c r="H3929" s="113" t="s">
        <v>547</v>
      </c>
      <c r="I3929" s="129">
        <v>15</v>
      </c>
      <c r="J3929" s="129">
        <v>186825</v>
      </c>
      <c r="K3929" s="201">
        <f t="shared" si="334"/>
        <v>2802375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5"/>
        <v/>
      </c>
    </row>
    <row r="3930" spans="1:27" ht="15.75" hidden="1" customHeight="1">
      <c r="A3930" s="304" t="str">
        <f>IF(B3930&lt;&gt;"",IF(AND(B3930&gt;=_TM1,B3930&lt;=_TM2,OR(TH!L3930="1111",TH!M3930="1111")),TH!D3930,""),"")</f>
        <v/>
      </c>
      <c r="B3930" s="11">
        <f t="shared" si="330"/>
        <v>12</v>
      </c>
      <c r="C3930" s="111">
        <f t="shared" si="331"/>
        <v>42735</v>
      </c>
      <c r="D3930" s="111" t="s">
        <v>2055</v>
      </c>
      <c r="E3930" s="111">
        <v>42735</v>
      </c>
      <c r="F3930" s="140" t="s">
        <v>1969</v>
      </c>
      <c r="G3930" s="310" t="s">
        <v>1944</v>
      </c>
      <c r="H3930" s="113" t="s">
        <v>547</v>
      </c>
      <c r="I3930" s="129">
        <v>12</v>
      </c>
      <c r="J3930" s="129">
        <v>8382</v>
      </c>
      <c r="K3930" s="201">
        <f t="shared" si="334"/>
        <v>100584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5"/>
        <v/>
      </c>
    </row>
    <row r="3931" spans="1:27" ht="15.75" hidden="1" customHeight="1">
      <c r="A3931" s="304" t="str">
        <f>IF(B3931&lt;&gt;"",IF(AND(B3931&gt;=_TM1,B3931&lt;=_TM2,OR(TH!L3931="1111",TH!M3931="1111")),TH!D3931,""),"")</f>
        <v/>
      </c>
      <c r="B3931" s="11">
        <f t="shared" si="330"/>
        <v>12</v>
      </c>
      <c r="C3931" s="111">
        <f t="shared" si="331"/>
        <v>42735</v>
      </c>
      <c r="D3931" s="111" t="s">
        <v>2055</v>
      </c>
      <c r="E3931" s="111">
        <v>42735</v>
      </c>
      <c r="F3931" s="140" t="s">
        <v>676</v>
      </c>
      <c r="G3931" s="310" t="s">
        <v>1944</v>
      </c>
      <c r="H3931" s="113" t="s">
        <v>547</v>
      </c>
      <c r="I3931" s="129">
        <v>14</v>
      </c>
      <c r="J3931" s="129">
        <v>7963</v>
      </c>
      <c r="K3931" s="201">
        <f t="shared" si="334"/>
        <v>111482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5"/>
        <v/>
      </c>
    </row>
    <row r="3932" spans="1:27" ht="15.75" hidden="1" customHeight="1">
      <c r="A3932" s="304" t="str">
        <f>IF(B3932&lt;&gt;"",IF(AND(B3932&gt;=_TM1,B3932&lt;=_TM2,OR(TH!L3932="1111",TH!M3932="1111")),TH!D3932,""),"")</f>
        <v/>
      </c>
      <c r="B3932" s="11">
        <f t="shared" si="330"/>
        <v>12</v>
      </c>
      <c r="C3932" s="111">
        <f t="shared" si="331"/>
        <v>42735</v>
      </c>
      <c r="D3932" s="111" t="s">
        <v>2055</v>
      </c>
      <c r="E3932" s="111">
        <v>42735</v>
      </c>
      <c r="F3932" s="140" t="s">
        <v>435</v>
      </c>
      <c r="G3932" s="310" t="s">
        <v>1944</v>
      </c>
      <c r="H3932" s="113" t="s">
        <v>547</v>
      </c>
      <c r="I3932" s="129">
        <v>63</v>
      </c>
      <c r="J3932" s="129">
        <v>8397</v>
      </c>
      <c r="K3932" s="201">
        <f t="shared" si="334"/>
        <v>529011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5"/>
        <v/>
      </c>
    </row>
    <row r="3933" spans="1:27" ht="15.75" hidden="1" customHeight="1">
      <c r="A3933" s="304" t="str">
        <f>IF(B3933&lt;&gt;"",IF(AND(B3933&gt;=_TM1,B3933&lt;=_TM2,OR(TH!L3933="1111",TH!M3933="1111")),TH!D3933,""),"")</f>
        <v/>
      </c>
      <c r="B3933" s="11">
        <f t="shared" si="330"/>
        <v>12</v>
      </c>
      <c r="C3933" s="111">
        <f t="shared" si="331"/>
        <v>42735</v>
      </c>
      <c r="D3933" s="111" t="s">
        <v>2055</v>
      </c>
      <c r="E3933" s="111">
        <v>42735</v>
      </c>
      <c r="F3933" s="140" t="s">
        <v>1428</v>
      </c>
      <c r="G3933" s="310" t="s">
        <v>1944</v>
      </c>
      <c r="H3933" s="113" t="s">
        <v>547</v>
      </c>
      <c r="I3933" s="129">
        <v>18</v>
      </c>
      <c r="J3933" s="129">
        <v>7998</v>
      </c>
      <c r="K3933" s="201">
        <f t="shared" si="334"/>
        <v>143964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5"/>
        <v/>
      </c>
    </row>
    <row r="3934" spans="1:27" ht="15.75" hidden="1" customHeight="1">
      <c r="A3934" s="304" t="str">
        <f>IF(B3934&lt;&gt;"",IF(AND(B3934&gt;=_TM1,B3934&lt;=_TM2,OR(TH!L3934="1111",TH!M3934="1111")),TH!D3934,""),"")</f>
        <v/>
      </c>
      <c r="B3934" s="11">
        <f t="shared" si="330"/>
        <v>12</v>
      </c>
      <c r="C3934" s="111">
        <f t="shared" si="331"/>
        <v>42735</v>
      </c>
      <c r="D3934" s="111" t="s">
        <v>2055</v>
      </c>
      <c r="E3934" s="111">
        <v>42735</v>
      </c>
      <c r="F3934" s="140" t="s">
        <v>677</v>
      </c>
      <c r="G3934" s="310" t="s">
        <v>1944</v>
      </c>
      <c r="H3934" s="113" t="s">
        <v>547</v>
      </c>
      <c r="I3934" s="129">
        <v>12</v>
      </c>
      <c r="J3934" s="129">
        <v>11572</v>
      </c>
      <c r="K3934" s="201">
        <f t="shared" si="334"/>
        <v>138864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5"/>
        <v/>
      </c>
    </row>
    <row r="3935" spans="1:27" ht="15.75" hidden="1" customHeight="1">
      <c r="A3935" s="304" t="str">
        <f>IF(B3935&lt;&gt;"",IF(AND(B3935&gt;=_TM1,B3935&lt;=_TM2,OR(TH!L3935="1111",TH!M3935="1111")),TH!D3935,""),"")</f>
        <v/>
      </c>
      <c r="B3935" s="11">
        <f t="shared" si="330"/>
        <v>12</v>
      </c>
      <c r="C3935" s="111">
        <f t="shared" si="331"/>
        <v>42735</v>
      </c>
      <c r="D3935" s="111" t="s">
        <v>2055</v>
      </c>
      <c r="E3935" s="111">
        <v>42735</v>
      </c>
      <c r="F3935" s="140" t="s">
        <v>1771</v>
      </c>
      <c r="G3935" s="310" t="s">
        <v>1944</v>
      </c>
      <c r="H3935" s="113" t="s">
        <v>547</v>
      </c>
      <c r="I3935" s="129">
        <v>4</v>
      </c>
      <c r="J3935" s="129">
        <v>12083</v>
      </c>
      <c r="K3935" s="201">
        <f t="shared" si="334"/>
        <v>48332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5"/>
        <v/>
      </c>
    </row>
    <row r="3936" spans="1:27" ht="15.75" hidden="1" customHeight="1">
      <c r="A3936" s="304" t="str">
        <f>IF(B3936&lt;&gt;"",IF(AND(B3936&gt;=_TM1,B3936&lt;=_TM2,OR(TH!L3936="1111",TH!M3936="1111")),TH!D3936,""),"")</f>
        <v/>
      </c>
      <c r="B3936" s="11">
        <f t="shared" si="330"/>
        <v>12</v>
      </c>
      <c r="C3936" s="111">
        <f t="shared" si="331"/>
        <v>42735</v>
      </c>
      <c r="D3936" s="111" t="s">
        <v>2055</v>
      </c>
      <c r="E3936" s="111">
        <v>42735</v>
      </c>
      <c r="F3936" s="140" t="s">
        <v>1877</v>
      </c>
      <c r="G3936" s="310" t="s">
        <v>1944</v>
      </c>
      <c r="H3936" s="113" t="s">
        <v>547</v>
      </c>
      <c r="I3936" s="129">
        <v>72</v>
      </c>
      <c r="J3936" s="129">
        <v>8062</v>
      </c>
      <c r="K3936" s="201">
        <f t="shared" si="334"/>
        <v>580464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5"/>
        <v/>
      </c>
    </row>
    <row r="3937" spans="1:27" ht="15.75" hidden="1" customHeight="1">
      <c r="A3937" s="304" t="str">
        <f>IF(B3937&lt;&gt;"",IF(AND(B3937&gt;=_TM1,B3937&lt;=_TM2,OR(TH!L3937="1111",TH!M3937="1111")),TH!D3937,""),"")</f>
        <v/>
      </c>
      <c r="B3937" s="11">
        <f t="shared" si="330"/>
        <v>12</v>
      </c>
      <c r="C3937" s="111">
        <f t="shared" si="331"/>
        <v>42735</v>
      </c>
      <c r="D3937" s="111" t="s">
        <v>2055</v>
      </c>
      <c r="E3937" s="111">
        <v>42735</v>
      </c>
      <c r="F3937" s="140" t="s">
        <v>679</v>
      </c>
      <c r="G3937" s="310" t="s">
        <v>1944</v>
      </c>
      <c r="H3937" s="113" t="s">
        <v>547</v>
      </c>
      <c r="I3937" s="129">
        <v>44</v>
      </c>
      <c r="J3937" s="129">
        <v>29458</v>
      </c>
      <c r="K3937" s="201">
        <f t="shared" si="334"/>
        <v>1296152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5"/>
        <v/>
      </c>
    </row>
    <row r="3938" spans="1:27" ht="15.75" hidden="1" customHeight="1">
      <c r="A3938" s="304" t="str">
        <f>IF(B3938&lt;&gt;"",IF(AND(B3938&gt;=_TM1,B3938&lt;=_TM2,OR(TH!L3938="1111",TH!M3938="1111")),TH!D3938,""),"")</f>
        <v/>
      </c>
      <c r="B3938" s="11">
        <f t="shared" ref="B3938:B4001" si="336">IF(C3938&lt;&gt;"",MONTH(C3938),"")</f>
        <v>12</v>
      </c>
      <c r="C3938" s="111">
        <f t="shared" ref="C3938:C4001" si="337">E3938</f>
        <v>42735</v>
      </c>
      <c r="D3938" s="111" t="s">
        <v>2055</v>
      </c>
      <c r="E3938" s="111">
        <v>42735</v>
      </c>
      <c r="F3938" s="140" t="s">
        <v>1970</v>
      </c>
      <c r="G3938" s="310" t="s">
        <v>1944</v>
      </c>
      <c r="H3938" s="113" t="s">
        <v>547</v>
      </c>
      <c r="I3938" s="129">
        <v>48</v>
      </c>
      <c r="J3938" s="129">
        <v>9456</v>
      </c>
      <c r="K3938" s="201">
        <f t="shared" si="334"/>
        <v>453888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5"/>
        <v/>
      </c>
    </row>
    <row r="3939" spans="1:27" ht="15.75" hidden="1" customHeight="1">
      <c r="A3939" s="304" t="str">
        <f>IF(B3939&lt;&gt;"",IF(AND(B3939&gt;=_TM1,B3939&lt;=_TM2,OR(TH!L3939="1111",TH!M3939="1111")),TH!D3939,""),"")</f>
        <v/>
      </c>
      <c r="B3939" s="11">
        <f t="shared" si="336"/>
        <v>12</v>
      </c>
      <c r="C3939" s="111">
        <f t="shared" si="337"/>
        <v>42735</v>
      </c>
      <c r="D3939" s="111" t="s">
        <v>2056</v>
      </c>
      <c r="E3939" s="111">
        <v>42735</v>
      </c>
      <c r="F3939" s="140" t="s">
        <v>1971</v>
      </c>
      <c r="G3939" s="310" t="s">
        <v>1944</v>
      </c>
      <c r="H3939" s="113" t="s">
        <v>547</v>
      </c>
      <c r="I3939" s="129">
        <v>30</v>
      </c>
      <c r="J3939" s="129">
        <v>19995</v>
      </c>
      <c r="K3939" s="201">
        <f t="shared" si="334"/>
        <v>599850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5"/>
        <v/>
      </c>
    </row>
    <row r="3940" spans="1:27" ht="15.75" hidden="1" customHeight="1">
      <c r="A3940" s="304" t="str">
        <f>IF(B3940&lt;&gt;"",IF(AND(B3940&gt;=_TM1,B3940&lt;=_TM2,OR(TH!L3940="1111",TH!M3940="1111")),TH!D3940,""),"")</f>
        <v/>
      </c>
      <c r="B3940" s="11">
        <f t="shared" si="336"/>
        <v>12</v>
      </c>
      <c r="C3940" s="111">
        <f t="shared" si="337"/>
        <v>42735</v>
      </c>
      <c r="D3940" s="111" t="s">
        <v>2056</v>
      </c>
      <c r="E3940" s="111">
        <v>42735</v>
      </c>
      <c r="F3940" s="140" t="s">
        <v>1972</v>
      </c>
      <c r="G3940" s="310" t="s">
        <v>1944</v>
      </c>
      <c r="H3940" s="113" t="s">
        <v>547</v>
      </c>
      <c r="I3940" s="129">
        <v>10</v>
      </c>
      <c r="J3940" s="129">
        <v>15812</v>
      </c>
      <c r="K3940" s="201">
        <f t="shared" si="334"/>
        <v>158120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5"/>
        <v/>
      </c>
    </row>
    <row r="3941" spans="1:27" ht="15.75" hidden="1" customHeight="1">
      <c r="A3941" s="304" t="str">
        <f>IF(B3941&lt;&gt;"",IF(AND(B3941&gt;=_TM1,B3941&lt;=_TM2,OR(TH!L3941="1111",TH!M3941="1111")),TH!D3941,""),"")</f>
        <v/>
      </c>
      <c r="B3941" s="11">
        <f t="shared" si="336"/>
        <v>12</v>
      </c>
      <c r="C3941" s="111">
        <f t="shared" si="337"/>
        <v>42735</v>
      </c>
      <c r="D3941" s="111" t="s">
        <v>2056</v>
      </c>
      <c r="E3941" s="111">
        <v>42735</v>
      </c>
      <c r="F3941" s="140" t="s">
        <v>1769</v>
      </c>
      <c r="G3941" s="310" t="s">
        <v>1944</v>
      </c>
      <c r="H3941" s="113" t="s">
        <v>547</v>
      </c>
      <c r="I3941" s="129">
        <v>4</v>
      </c>
      <c r="J3941" s="129">
        <v>13104</v>
      </c>
      <c r="K3941" s="201">
        <f t="shared" si="334"/>
        <v>52416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5"/>
        <v/>
      </c>
    </row>
    <row r="3942" spans="1:27" ht="15.75" hidden="1" customHeight="1">
      <c r="A3942" s="304" t="str">
        <f>IF(B3942&lt;&gt;"",IF(AND(B3942&gt;=_TM1,B3942&lt;=_TM2,OR(TH!L3942="1111",TH!M3942="1111")),TH!D3942,""),"")</f>
        <v/>
      </c>
      <c r="B3942" s="11">
        <f t="shared" si="336"/>
        <v>12</v>
      </c>
      <c r="C3942" s="111">
        <f t="shared" si="337"/>
        <v>42735</v>
      </c>
      <c r="D3942" s="111" t="s">
        <v>2056</v>
      </c>
      <c r="E3942" s="111">
        <v>42735</v>
      </c>
      <c r="F3942" s="140" t="s">
        <v>396</v>
      </c>
      <c r="G3942" s="310" t="s">
        <v>1944</v>
      </c>
      <c r="H3942" s="113" t="s">
        <v>547</v>
      </c>
      <c r="I3942" s="129">
        <v>200</v>
      </c>
      <c r="J3942" s="129">
        <v>17602</v>
      </c>
      <c r="K3942" s="201">
        <f t="shared" si="334"/>
        <v>3520400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5"/>
        <v/>
      </c>
    </row>
    <row r="3943" spans="1:27" ht="15.75" hidden="1" customHeight="1">
      <c r="A3943" s="304" t="str">
        <f>IF(B3943&lt;&gt;"",IF(AND(B3943&gt;=_TM1,B3943&lt;=_TM2,OR(TH!L3943="1111",TH!M3943="1111")),TH!D3943,""),"")</f>
        <v/>
      </c>
      <c r="B3943" s="11">
        <f t="shared" si="336"/>
        <v>12</v>
      </c>
      <c r="C3943" s="111">
        <f t="shared" si="337"/>
        <v>42735</v>
      </c>
      <c r="D3943" s="111" t="s">
        <v>2056</v>
      </c>
      <c r="E3943" s="111">
        <v>42735</v>
      </c>
      <c r="F3943" s="140" t="s">
        <v>1973</v>
      </c>
      <c r="G3943" s="310" t="s">
        <v>1944</v>
      </c>
      <c r="H3943" s="113" t="s">
        <v>547</v>
      </c>
      <c r="I3943" s="129">
        <v>12</v>
      </c>
      <c r="J3943" s="129">
        <v>17732</v>
      </c>
      <c r="K3943" s="201">
        <f t="shared" si="334"/>
        <v>212784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5"/>
        <v/>
      </c>
    </row>
    <row r="3944" spans="1:27" ht="15.75" hidden="1" customHeight="1">
      <c r="A3944" s="304" t="str">
        <f>IF(B3944&lt;&gt;"",IF(AND(B3944&gt;=_TM1,B3944&lt;=_TM2,OR(TH!L3944="1111",TH!M3944="1111")),TH!D3944,""),"")</f>
        <v/>
      </c>
      <c r="B3944" s="11">
        <f t="shared" si="336"/>
        <v>12</v>
      </c>
      <c r="C3944" s="111">
        <f t="shared" si="337"/>
        <v>42735</v>
      </c>
      <c r="D3944" s="111" t="s">
        <v>2056</v>
      </c>
      <c r="E3944" s="111">
        <v>42735</v>
      </c>
      <c r="F3944" s="140" t="s">
        <v>681</v>
      </c>
      <c r="G3944" s="310" t="s">
        <v>1944</v>
      </c>
      <c r="H3944" s="113" t="s">
        <v>547</v>
      </c>
      <c r="I3944" s="129">
        <v>126</v>
      </c>
      <c r="J3944" s="129">
        <v>16855</v>
      </c>
      <c r="K3944" s="201">
        <f t="shared" si="334"/>
        <v>2123730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5"/>
        <v/>
      </c>
    </row>
    <row r="3945" spans="1:27" ht="15.75" hidden="1" customHeight="1">
      <c r="A3945" s="304" t="str">
        <f>IF(B3945&lt;&gt;"",IF(AND(B3945&gt;=_TM1,B3945&lt;=_TM2,OR(TH!L3945="1111",TH!M3945="1111")),TH!D3945,""),"")</f>
        <v/>
      </c>
      <c r="B3945" s="11">
        <f t="shared" si="336"/>
        <v>12</v>
      </c>
      <c r="C3945" s="111">
        <f t="shared" si="337"/>
        <v>42735</v>
      </c>
      <c r="D3945" s="111" t="s">
        <v>2056</v>
      </c>
      <c r="E3945" s="111">
        <v>42735</v>
      </c>
      <c r="F3945" s="140" t="s">
        <v>738</v>
      </c>
      <c r="G3945" s="310" t="s">
        <v>1944</v>
      </c>
      <c r="H3945" s="113" t="s">
        <v>547</v>
      </c>
      <c r="I3945" s="129">
        <v>56</v>
      </c>
      <c r="J3945" s="129">
        <v>19395</v>
      </c>
      <c r="K3945" s="201">
        <f t="shared" si="334"/>
        <v>1086120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5"/>
        <v/>
      </c>
    </row>
    <row r="3946" spans="1:27" ht="15.75" hidden="1" customHeight="1">
      <c r="A3946" s="304" t="str">
        <f>IF(B3946&lt;&gt;"",IF(AND(B3946&gt;=_TM1,B3946&lt;=_TM2,OR(TH!L3946="1111",TH!M3946="1111")),TH!D3946,""),"")</f>
        <v/>
      </c>
      <c r="B3946" s="11">
        <f t="shared" si="336"/>
        <v>12</v>
      </c>
      <c r="C3946" s="111">
        <f t="shared" si="337"/>
        <v>42735</v>
      </c>
      <c r="D3946" s="111" t="s">
        <v>2056</v>
      </c>
      <c r="E3946" s="111">
        <v>42735</v>
      </c>
      <c r="F3946" s="140" t="s">
        <v>382</v>
      </c>
      <c r="G3946" s="310" t="s">
        <v>1944</v>
      </c>
      <c r="H3946" s="113" t="s">
        <v>547</v>
      </c>
      <c r="I3946" s="129">
        <v>80</v>
      </c>
      <c r="J3946" s="129">
        <v>30278</v>
      </c>
      <c r="K3946" s="201">
        <f t="shared" si="334"/>
        <v>2422240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5"/>
        <v/>
      </c>
    </row>
    <row r="3947" spans="1:27" ht="15.75" hidden="1" customHeight="1">
      <c r="A3947" s="304" t="str">
        <f>IF(B3947&lt;&gt;"",IF(AND(B3947&gt;=_TM1,B3947&lt;=_TM2,OR(TH!L3947="1111",TH!M3947="1111")),TH!D3947,""),"")</f>
        <v/>
      </c>
      <c r="B3947" s="11">
        <f t="shared" si="336"/>
        <v>12</v>
      </c>
      <c r="C3947" s="111">
        <f t="shared" si="337"/>
        <v>42735</v>
      </c>
      <c r="D3947" s="111" t="s">
        <v>2056</v>
      </c>
      <c r="E3947" s="111">
        <v>42735</v>
      </c>
      <c r="F3947" s="140" t="s">
        <v>382</v>
      </c>
      <c r="G3947" s="310" t="s">
        <v>1944</v>
      </c>
      <c r="H3947" s="113" t="s">
        <v>547</v>
      </c>
      <c r="I3947" s="129">
        <v>84</v>
      </c>
      <c r="J3947" s="129">
        <v>20239</v>
      </c>
      <c r="K3947" s="201">
        <f t="shared" si="334"/>
        <v>1700076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5"/>
        <v/>
      </c>
    </row>
    <row r="3948" spans="1:27" ht="15.75" hidden="1" customHeight="1">
      <c r="A3948" s="304" t="str">
        <f>IF(B3948&lt;&gt;"",IF(AND(B3948&gt;=_TM1,B3948&lt;=_TM2,OR(TH!L3948="1111",TH!M3948="1111")),TH!D3948,""),"")</f>
        <v/>
      </c>
      <c r="B3948" s="11">
        <f t="shared" si="336"/>
        <v>12</v>
      </c>
      <c r="C3948" s="111">
        <f t="shared" si="337"/>
        <v>42735</v>
      </c>
      <c r="D3948" s="111" t="s">
        <v>2056</v>
      </c>
      <c r="E3948" s="111">
        <v>42735</v>
      </c>
      <c r="F3948" s="140" t="s">
        <v>1974</v>
      </c>
      <c r="G3948" s="310" t="s">
        <v>1944</v>
      </c>
      <c r="H3948" s="113" t="s">
        <v>547</v>
      </c>
      <c r="I3948" s="129">
        <v>432</v>
      </c>
      <c r="J3948" s="129">
        <v>19125</v>
      </c>
      <c r="K3948" s="201">
        <f t="shared" si="334"/>
        <v>8262000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5"/>
        <v/>
      </c>
    </row>
    <row r="3949" spans="1:27" ht="15.75" hidden="1" customHeight="1">
      <c r="A3949" s="304" t="str">
        <f>IF(B3949&lt;&gt;"",IF(AND(B3949&gt;=_TM1,B3949&lt;=_TM2,OR(TH!L3949="1111",TH!M3949="1111")),TH!D3949,""),"")</f>
        <v/>
      </c>
      <c r="B3949" s="11">
        <f t="shared" si="336"/>
        <v>12</v>
      </c>
      <c r="C3949" s="111">
        <f t="shared" si="337"/>
        <v>42735</v>
      </c>
      <c r="D3949" s="111" t="s">
        <v>2056</v>
      </c>
      <c r="E3949" s="111">
        <v>42735</v>
      </c>
      <c r="F3949" s="140" t="s">
        <v>1975</v>
      </c>
      <c r="G3949" s="310" t="s">
        <v>1944</v>
      </c>
      <c r="H3949" s="113" t="s">
        <v>547</v>
      </c>
      <c r="I3949" s="129">
        <v>28</v>
      </c>
      <c r="J3949" s="129">
        <v>20079</v>
      </c>
      <c r="K3949" s="201">
        <f t="shared" si="334"/>
        <v>562212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5"/>
        <v/>
      </c>
    </row>
    <row r="3950" spans="1:27" ht="15.75" hidden="1" customHeight="1">
      <c r="A3950" s="304" t="str">
        <f>IF(B3950&lt;&gt;"",IF(AND(B3950&gt;=_TM1,B3950&lt;=_TM2,OR(TH!L3950="1111",TH!M3950="1111")),TH!D3950,""),"")</f>
        <v/>
      </c>
      <c r="B3950" s="11">
        <f t="shared" si="336"/>
        <v>12</v>
      </c>
      <c r="C3950" s="111">
        <f t="shared" si="337"/>
        <v>42735</v>
      </c>
      <c r="D3950" s="111" t="s">
        <v>2056</v>
      </c>
      <c r="E3950" s="111">
        <v>42735</v>
      </c>
      <c r="F3950" s="140" t="s">
        <v>1976</v>
      </c>
      <c r="G3950" s="310" t="s">
        <v>1944</v>
      </c>
      <c r="H3950" s="113" t="s">
        <v>547</v>
      </c>
      <c r="I3950" s="129">
        <v>97</v>
      </c>
      <c r="J3950" s="129">
        <v>21158</v>
      </c>
      <c r="K3950" s="201">
        <f t="shared" si="334"/>
        <v>2052326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5"/>
        <v/>
      </c>
    </row>
    <row r="3951" spans="1:27" ht="15.75" hidden="1" customHeight="1">
      <c r="A3951" s="304" t="str">
        <f>IF(B3951&lt;&gt;"",IF(AND(B3951&gt;=_TM1,B3951&lt;=_TM2,OR(TH!L3951="1111",TH!M3951="1111")),TH!D3951,""),"")</f>
        <v/>
      </c>
      <c r="B3951" s="11">
        <f t="shared" si="336"/>
        <v>12</v>
      </c>
      <c r="C3951" s="111">
        <f t="shared" si="337"/>
        <v>42735</v>
      </c>
      <c r="D3951" s="111" t="s">
        <v>2057</v>
      </c>
      <c r="E3951" s="111">
        <v>42735</v>
      </c>
      <c r="F3951" s="140" t="s">
        <v>569</v>
      </c>
      <c r="G3951" s="310" t="s">
        <v>1944</v>
      </c>
      <c r="H3951" s="113" t="s">
        <v>547</v>
      </c>
      <c r="I3951" s="129">
        <v>24</v>
      </c>
      <c r="J3951" s="129">
        <v>20772</v>
      </c>
      <c r="K3951" s="201">
        <f t="shared" si="334"/>
        <v>498528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5"/>
        <v/>
      </c>
    </row>
    <row r="3952" spans="1:27" ht="15.75" hidden="1" customHeight="1">
      <c r="A3952" s="304" t="str">
        <f>IF(B3952&lt;&gt;"",IF(AND(B3952&gt;=_TM1,B3952&lt;=_TM2,OR(TH!L3952="1111",TH!M3952="1111")),TH!D3952,""),"")</f>
        <v/>
      </c>
      <c r="B3952" s="11">
        <f t="shared" si="336"/>
        <v>12</v>
      </c>
      <c r="C3952" s="111">
        <f t="shared" si="337"/>
        <v>42735</v>
      </c>
      <c r="D3952" s="111" t="s">
        <v>2057</v>
      </c>
      <c r="E3952" s="111">
        <v>42735</v>
      </c>
      <c r="F3952" s="140" t="s">
        <v>1977</v>
      </c>
      <c r="G3952" s="310" t="s">
        <v>1944</v>
      </c>
      <c r="H3952" s="113" t="s">
        <v>547</v>
      </c>
      <c r="I3952" s="129">
        <v>12</v>
      </c>
      <c r="J3952" s="129">
        <v>21265</v>
      </c>
      <c r="K3952" s="201">
        <f t="shared" si="334"/>
        <v>255180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5"/>
        <v/>
      </c>
    </row>
    <row r="3953" spans="1:27" ht="15.75" hidden="1" customHeight="1">
      <c r="A3953" s="304" t="str">
        <f>IF(B3953&lt;&gt;"",IF(AND(B3953&gt;=_TM1,B3953&lt;=_TM2,OR(TH!L3953="1111",TH!M3953="1111")),TH!D3953,""),"")</f>
        <v/>
      </c>
      <c r="B3953" s="11">
        <f t="shared" si="336"/>
        <v>12</v>
      </c>
      <c r="C3953" s="111">
        <f t="shared" si="337"/>
        <v>42735</v>
      </c>
      <c r="D3953" s="111" t="s">
        <v>2057</v>
      </c>
      <c r="E3953" s="111">
        <v>42735</v>
      </c>
      <c r="F3953" s="140" t="s">
        <v>423</v>
      </c>
      <c r="G3953" s="310" t="s">
        <v>1944</v>
      </c>
      <c r="H3953" s="113" t="s">
        <v>547</v>
      </c>
      <c r="I3953" s="129">
        <v>36</v>
      </c>
      <c r="J3953" s="129">
        <v>34580</v>
      </c>
      <c r="K3953" s="201">
        <f t="shared" si="334"/>
        <v>1244880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si="335"/>
        <v/>
      </c>
    </row>
    <row r="3954" spans="1:27" ht="15.75" hidden="1" customHeight="1">
      <c r="A3954" s="304" t="str">
        <f>IF(B3954&lt;&gt;"",IF(AND(B3954&gt;=_TM1,B3954&lt;=_TM2,OR(TH!L3954="1111",TH!M3954="1111")),TH!D3954,""),"")</f>
        <v/>
      </c>
      <c r="B3954" s="11">
        <f t="shared" si="336"/>
        <v>12</v>
      </c>
      <c r="C3954" s="111">
        <f t="shared" si="337"/>
        <v>42735</v>
      </c>
      <c r="D3954" s="111" t="s">
        <v>2057</v>
      </c>
      <c r="E3954" s="111">
        <v>42735</v>
      </c>
      <c r="F3954" s="140" t="s">
        <v>1331</v>
      </c>
      <c r="G3954" s="310" t="s">
        <v>1944</v>
      </c>
      <c r="H3954" s="113" t="s">
        <v>547</v>
      </c>
      <c r="I3954" s="129">
        <v>40</v>
      </c>
      <c r="J3954" s="129">
        <v>33220</v>
      </c>
      <c r="K3954" s="201">
        <f t="shared" si="334"/>
        <v>1328800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hidden="1" customHeight="1">
      <c r="A3955" s="304" t="str">
        <f>IF(B3955&lt;&gt;"",IF(AND(B3955&gt;=_TM1,B3955&lt;=_TM2,OR(TH!L3955="1111",TH!M3955="1111")),TH!D3955,""),"")</f>
        <v/>
      </c>
      <c r="B3955" s="11">
        <f t="shared" si="336"/>
        <v>12</v>
      </c>
      <c r="C3955" s="111">
        <f t="shared" si="337"/>
        <v>42735</v>
      </c>
      <c r="D3955" s="111" t="s">
        <v>2057</v>
      </c>
      <c r="E3955" s="111">
        <v>42735</v>
      </c>
      <c r="F3955" s="140" t="s">
        <v>693</v>
      </c>
      <c r="G3955" s="310" t="s">
        <v>1944</v>
      </c>
      <c r="H3955" s="113" t="s">
        <v>547</v>
      </c>
      <c r="I3955" s="129">
        <v>38</v>
      </c>
      <c r="J3955" s="129">
        <v>35243</v>
      </c>
      <c r="K3955" s="201">
        <f t="shared" ref="K3955:K3986" si="338">ROUND(I3955*J3955,0)</f>
        <v>1339234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ref="AA3955:AA3986" si="339">IF(VLOOKUP(H3955,DS_131,1,0)=H3955,"","x")</f>
        <v/>
      </c>
    </row>
    <row r="3956" spans="1:27" ht="15.75" hidden="1" customHeight="1">
      <c r="A3956" s="304" t="str">
        <f>IF(B3956&lt;&gt;"",IF(AND(B3956&gt;=_TM1,B3956&lt;=_TM2,OR(TH!L3956="1111",TH!M3956="1111")),TH!D3956,""),"")</f>
        <v/>
      </c>
      <c r="B3956" s="11">
        <f t="shared" si="336"/>
        <v>12</v>
      </c>
      <c r="C3956" s="111">
        <f t="shared" si="337"/>
        <v>42735</v>
      </c>
      <c r="D3956" s="111" t="s">
        <v>2057</v>
      </c>
      <c r="E3956" s="111">
        <v>42735</v>
      </c>
      <c r="F3956" s="140" t="s">
        <v>694</v>
      </c>
      <c r="G3956" s="310" t="s">
        <v>1944</v>
      </c>
      <c r="H3956" s="113" t="s">
        <v>547</v>
      </c>
      <c r="I3956" s="129">
        <v>30</v>
      </c>
      <c r="J3956" s="129">
        <v>38521</v>
      </c>
      <c r="K3956" s="201">
        <f t="shared" si="338"/>
        <v>1155630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9"/>
        <v/>
      </c>
    </row>
    <row r="3957" spans="1:27" ht="15.75" hidden="1" customHeight="1">
      <c r="A3957" s="304" t="str">
        <f>IF(B3957&lt;&gt;"",IF(AND(B3957&gt;=_TM1,B3957&lt;=_TM2,OR(TH!L3957="1111",TH!M3957="1111")),TH!D3957,""),"")</f>
        <v/>
      </c>
      <c r="B3957" s="11">
        <f t="shared" si="336"/>
        <v>12</v>
      </c>
      <c r="C3957" s="111">
        <f t="shared" si="337"/>
        <v>42735</v>
      </c>
      <c r="D3957" s="111" t="s">
        <v>2057</v>
      </c>
      <c r="E3957" s="111">
        <v>42735</v>
      </c>
      <c r="F3957" s="140" t="s">
        <v>1978</v>
      </c>
      <c r="G3957" s="310" t="s">
        <v>1944</v>
      </c>
      <c r="H3957" s="113" t="s">
        <v>547</v>
      </c>
      <c r="I3957" s="129">
        <v>12</v>
      </c>
      <c r="J3957" s="129">
        <v>21966</v>
      </c>
      <c r="K3957" s="201">
        <f t="shared" si="338"/>
        <v>263592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9"/>
        <v/>
      </c>
    </row>
    <row r="3958" spans="1:27" ht="15.75" hidden="1" customHeight="1">
      <c r="A3958" s="304" t="str">
        <f>IF(B3958&lt;&gt;"",IF(AND(B3958&gt;=_TM1,B3958&lt;=_TM2,OR(TH!L3958="1111",TH!M3958="1111")),TH!D3958,""),"")</f>
        <v/>
      </c>
      <c r="B3958" s="11">
        <f t="shared" si="336"/>
        <v>12</v>
      </c>
      <c r="C3958" s="111">
        <f t="shared" si="337"/>
        <v>42735</v>
      </c>
      <c r="D3958" s="111" t="s">
        <v>2057</v>
      </c>
      <c r="E3958" s="111">
        <v>42735</v>
      </c>
      <c r="F3958" s="140" t="s">
        <v>1979</v>
      </c>
      <c r="G3958" s="310" t="s">
        <v>1944</v>
      </c>
      <c r="H3958" s="113" t="s">
        <v>547</v>
      </c>
      <c r="I3958" s="129">
        <v>12</v>
      </c>
      <c r="J3958" s="129">
        <v>20450</v>
      </c>
      <c r="K3958" s="201">
        <f t="shared" si="338"/>
        <v>245400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9"/>
        <v/>
      </c>
    </row>
    <row r="3959" spans="1:27" ht="15.75" hidden="1" customHeight="1">
      <c r="A3959" s="304" t="str">
        <f>IF(B3959&lt;&gt;"",IF(AND(B3959&gt;=_TM1,B3959&lt;=_TM2,OR(TH!L3959="1111",TH!M3959="1111")),TH!D3959,""),"")</f>
        <v/>
      </c>
      <c r="B3959" s="11">
        <f t="shared" si="336"/>
        <v>12</v>
      </c>
      <c r="C3959" s="111">
        <f t="shared" si="337"/>
        <v>42735</v>
      </c>
      <c r="D3959" s="111" t="s">
        <v>2057</v>
      </c>
      <c r="E3959" s="111">
        <v>42735</v>
      </c>
      <c r="F3959" s="140" t="s">
        <v>1980</v>
      </c>
      <c r="G3959" s="310" t="s">
        <v>1944</v>
      </c>
      <c r="H3959" s="113" t="s">
        <v>547</v>
      </c>
      <c r="I3959" s="129">
        <v>16</v>
      </c>
      <c r="J3959" s="129">
        <v>25131</v>
      </c>
      <c r="K3959" s="201">
        <f t="shared" si="338"/>
        <v>402096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9"/>
        <v/>
      </c>
    </row>
    <row r="3960" spans="1:27" ht="15.75" hidden="1" customHeight="1">
      <c r="A3960" s="304" t="str">
        <f>IF(B3960&lt;&gt;"",IF(AND(B3960&gt;=_TM1,B3960&lt;=_TM2,OR(TH!L3960="1111",TH!M3960="1111")),TH!D3960,""),"")</f>
        <v/>
      </c>
      <c r="B3960" s="11">
        <f t="shared" si="336"/>
        <v>12</v>
      </c>
      <c r="C3960" s="111">
        <f t="shared" si="337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100</v>
      </c>
      <c r="J3960" s="129">
        <v>40119</v>
      </c>
      <c r="K3960" s="201">
        <f t="shared" si="338"/>
        <v>4011900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9"/>
        <v/>
      </c>
    </row>
    <row r="3961" spans="1:27" ht="15.75" hidden="1" customHeight="1">
      <c r="A3961" s="304" t="str">
        <f>IF(B3961&lt;&gt;"",IF(AND(B3961&gt;=_TM1,B3961&lt;=_TM2,OR(TH!L3961="1111",TH!M3961="1111")),TH!D3961,""),"")</f>
        <v/>
      </c>
      <c r="B3961" s="11">
        <f t="shared" si="336"/>
        <v>12</v>
      </c>
      <c r="C3961" s="111">
        <f t="shared" si="337"/>
        <v>42735</v>
      </c>
      <c r="D3961" s="111" t="s">
        <v>2057</v>
      </c>
      <c r="E3961" s="111">
        <v>42735</v>
      </c>
      <c r="F3961" s="140" t="s">
        <v>678</v>
      </c>
      <c r="G3961" s="310" t="s">
        <v>1944</v>
      </c>
      <c r="H3961" s="113" t="s">
        <v>547</v>
      </c>
      <c r="I3961" s="129">
        <v>30</v>
      </c>
      <c r="J3961" s="129">
        <v>40546</v>
      </c>
      <c r="K3961" s="201">
        <f t="shared" si="338"/>
        <v>1216380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9"/>
        <v/>
      </c>
    </row>
    <row r="3962" spans="1:27" ht="15.75" hidden="1" customHeight="1">
      <c r="A3962" s="304" t="str">
        <f>IF(B3962&lt;&gt;"",IF(AND(B3962&gt;=_TM1,B3962&lt;=_TM2,OR(TH!L3962="1111",TH!M3962="1111")),TH!D3962,""),"")</f>
        <v/>
      </c>
      <c r="B3962" s="11">
        <f t="shared" si="336"/>
        <v>12</v>
      </c>
      <c r="C3962" s="111">
        <f t="shared" si="337"/>
        <v>42735</v>
      </c>
      <c r="D3962" s="111" t="s">
        <v>2057</v>
      </c>
      <c r="E3962" s="111">
        <v>42735</v>
      </c>
      <c r="F3962" s="140" t="s">
        <v>678</v>
      </c>
      <c r="G3962" s="310" t="s">
        <v>1944</v>
      </c>
      <c r="H3962" s="113" t="s">
        <v>547</v>
      </c>
      <c r="I3962" s="129">
        <v>24</v>
      </c>
      <c r="J3962" s="129">
        <v>42669</v>
      </c>
      <c r="K3962" s="201">
        <f t="shared" si="338"/>
        <v>1024056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9"/>
        <v/>
      </c>
    </row>
    <row r="3963" spans="1:27" ht="15.75" hidden="1" customHeight="1">
      <c r="A3963" s="304" t="str">
        <f>IF(B3963&lt;&gt;"",IF(AND(B3963&gt;=_TM1,B3963&lt;=_TM2,OR(TH!L3963="1111",TH!M3963="1111")),TH!D3963,""),"")</f>
        <v/>
      </c>
      <c r="B3963" s="11">
        <f t="shared" si="336"/>
        <v>12</v>
      </c>
      <c r="C3963" s="111">
        <f t="shared" si="337"/>
        <v>42735</v>
      </c>
      <c r="D3963" s="111" t="s">
        <v>2058</v>
      </c>
      <c r="E3963" s="111">
        <v>42735</v>
      </c>
      <c r="F3963" s="140" t="s">
        <v>1981</v>
      </c>
      <c r="G3963" s="310" t="s">
        <v>1944</v>
      </c>
      <c r="H3963" s="113" t="s">
        <v>547</v>
      </c>
      <c r="I3963" s="129">
        <v>16</v>
      </c>
      <c r="J3963" s="129">
        <v>24384</v>
      </c>
      <c r="K3963" s="201">
        <f t="shared" si="338"/>
        <v>390144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9"/>
        <v/>
      </c>
    </row>
    <row r="3964" spans="1:27" ht="15.75" hidden="1" customHeight="1">
      <c r="A3964" s="304" t="str">
        <f>IF(B3964&lt;&gt;"",IF(AND(B3964&gt;=_TM1,B3964&lt;=_TM2,OR(TH!L3964="1111",TH!M3964="1111")),TH!D3964,""),"")</f>
        <v/>
      </c>
      <c r="B3964" s="11">
        <f t="shared" si="336"/>
        <v>12</v>
      </c>
      <c r="C3964" s="111">
        <f t="shared" si="337"/>
        <v>42735</v>
      </c>
      <c r="D3964" s="111" t="s">
        <v>2058</v>
      </c>
      <c r="E3964" s="111">
        <v>42735</v>
      </c>
      <c r="F3964" s="140" t="s">
        <v>424</v>
      </c>
      <c r="G3964" s="310" t="s">
        <v>1944</v>
      </c>
      <c r="H3964" s="113" t="s">
        <v>547</v>
      </c>
      <c r="I3964" s="129">
        <v>12</v>
      </c>
      <c r="J3964" s="129">
        <v>43243</v>
      </c>
      <c r="K3964" s="201">
        <f t="shared" si="338"/>
        <v>518916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9"/>
        <v/>
      </c>
    </row>
    <row r="3965" spans="1:27" ht="15.75" hidden="1" customHeight="1">
      <c r="A3965" s="304" t="str">
        <f>IF(B3965&lt;&gt;"",IF(AND(B3965&gt;=_TM1,B3965&lt;=_TM2,OR(TH!L3965="1111",TH!M3965="1111")),TH!D3965,""),"")</f>
        <v/>
      </c>
      <c r="B3965" s="11">
        <f t="shared" si="336"/>
        <v>12</v>
      </c>
      <c r="C3965" s="111">
        <f t="shared" si="337"/>
        <v>42735</v>
      </c>
      <c r="D3965" s="111" t="s">
        <v>2058</v>
      </c>
      <c r="E3965" s="111">
        <v>42735</v>
      </c>
      <c r="F3965" s="140" t="s">
        <v>1982</v>
      </c>
      <c r="G3965" s="310" t="s">
        <v>1944</v>
      </c>
      <c r="H3965" s="113" t="s">
        <v>547</v>
      </c>
      <c r="I3965" s="129">
        <v>30</v>
      </c>
      <c r="J3965" s="129">
        <v>29127</v>
      </c>
      <c r="K3965" s="201">
        <f t="shared" si="338"/>
        <v>873810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9"/>
        <v/>
      </c>
    </row>
    <row r="3966" spans="1:27" ht="15.75" hidden="1" customHeight="1">
      <c r="A3966" s="304" t="str">
        <f>IF(B3966&lt;&gt;"",IF(AND(B3966&gt;=_TM1,B3966&lt;=_TM2,OR(TH!L3966="1111",TH!M3966="1111")),TH!D3966,""),"")</f>
        <v/>
      </c>
      <c r="B3966" s="11">
        <f t="shared" si="336"/>
        <v>12</v>
      </c>
      <c r="C3966" s="111">
        <f t="shared" si="337"/>
        <v>42735</v>
      </c>
      <c r="D3966" s="111" t="s">
        <v>2058</v>
      </c>
      <c r="E3966" s="111">
        <v>42735</v>
      </c>
      <c r="F3966" s="140" t="s">
        <v>1983</v>
      </c>
      <c r="G3966" s="310" t="s">
        <v>1944</v>
      </c>
      <c r="H3966" s="113" t="s">
        <v>547</v>
      </c>
      <c r="I3966" s="129">
        <v>16</v>
      </c>
      <c r="J3966" s="129">
        <v>28270</v>
      </c>
      <c r="K3966" s="201">
        <f t="shared" si="338"/>
        <v>452320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9"/>
        <v/>
      </c>
    </row>
    <row r="3967" spans="1:27" ht="15.75" hidden="1" customHeight="1">
      <c r="A3967" s="304" t="str">
        <f>IF(B3967&lt;&gt;"",IF(AND(B3967&gt;=_TM1,B3967&lt;=_TM2,OR(TH!L3967="1111",TH!M3967="1111")),TH!D3967,""),"")</f>
        <v/>
      </c>
      <c r="B3967" s="11">
        <f t="shared" si="336"/>
        <v>12</v>
      </c>
      <c r="C3967" s="111">
        <f t="shared" si="337"/>
        <v>42735</v>
      </c>
      <c r="D3967" s="111" t="s">
        <v>2058</v>
      </c>
      <c r="E3967" s="111">
        <v>42735</v>
      </c>
      <c r="F3967" s="140" t="s">
        <v>1984</v>
      </c>
      <c r="G3967" s="310" t="s">
        <v>1944</v>
      </c>
      <c r="H3967" s="113" t="s">
        <v>547</v>
      </c>
      <c r="I3967" s="129">
        <v>6</v>
      </c>
      <c r="J3967" s="129">
        <v>64386</v>
      </c>
      <c r="K3967" s="201">
        <f t="shared" si="338"/>
        <v>386316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9"/>
        <v/>
      </c>
    </row>
    <row r="3968" spans="1:27" ht="15.75" hidden="1" customHeight="1">
      <c r="A3968" s="304" t="str">
        <f>IF(B3968&lt;&gt;"",IF(AND(B3968&gt;=_TM1,B3968&lt;=_TM2,OR(TH!L3968="1111",TH!M3968="1111")),TH!D3968,""),"")</f>
        <v/>
      </c>
      <c r="B3968" s="11">
        <f t="shared" si="336"/>
        <v>12</v>
      </c>
      <c r="C3968" s="111">
        <f t="shared" si="337"/>
        <v>42735</v>
      </c>
      <c r="D3968" s="111" t="s">
        <v>2058</v>
      </c>
      <c r="E3968" s="111">
        <v>42735</v>
      </c>
      <c r="F3968" s="140" t="s">
        <v>1776</v>
      </c>
      <c r="G3968" s="310" t="s">
        <v>1944</v>
      </c>
      <c r="H3968" s="113" t="s">
        <v>547</v>
      </c>
      <c r="I3968" s="129">
        <v>12</v>
      </c>
      <c r="J3968" s="129">
        <v>51232</v>
      </c>
      <c r="K3968" s="201">
        <f t="shared" si="338"/>
        <v>614784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9"/>
        <v/>
      </c>
    </row>
    <row r="3969" spans="1:27" ht="15.75" hidden="1" customHeight="1">
      <c r="A3969" s="304" t="str">
        <f>IF(B3969&lt;&gt;"",IF(AND(B3969&gt;=_TM1,B3969&lt;=_TM2,OR(TH!L3969="1111",TH!M3969="1111")),TH!D3969,""),"")</f>
        <v/>
      </c>
      <c r="B3969" s="11">
        <f t="shared" si="336"/>
        <v>12</v>
      </c>
      <c r="C3969" s="111">
        <f t="shared" si="337"/>
        <v>42735</v>
      </c>
      <c r="D3969" s="111" t="s">
        <v>2058</v>
      </c>
      <c r="E3969" s="111">
        <v>42735</v>
      </c>
      <c r="F3969" s="140" t="s">
        <v>1644</v>
      </c>
      <c r="G3969" s="310" t="s">
        <v>1944</v>
      </c>
      <c r="H3969" s="113" t="s">
        <v>547</v>
      </c>
      <c r="I3969" s="129">
        <v>12</v>
      </c>
      <c r="J3969" s="129">
        <v>10434</v>
      </c>
      <c r="K3969" s="201">
        <f t="shared" si="338"/>
        <v>125208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9"/>
        <v/>
      </c>
    </row>
    <row r="3970" spans="1:27" ht="15.75" hidden="1" customHeight="1">
      <c r="A3970" s="304" t="str">
        <f>IF(B3970&lt;&gt;"",IF(AND(B3970&gt;=_TM1,B3970&lt;=_TM2,OR(TH!L3970="1111",TH!M3970="1111")),TH!D3970,""),"")</f>
        <v/>
      </c>
      <c r="B3970" s="11">
        <f t="shared" si="336"/>
        <v>12</v>
      </c>
      <c r="C3970" s="111">
        <f t="shared" si="337"/>
        <v>42735</v>
      </c>
      <c r="D3970" s="111" t="s">
        <v>2058</v>
      </c>
      <c r="E3970" s="111">
        <v>42735</v>
      </c>
      <c r="F3970" s="140" t="s">
        <v>701</v>
      </c>
      <c r="G3970" s="310" t="s">
        <v>1944</v>
      </c>
      <c r="H3970" s="113" t="s">
        <v>547</v>
      </c>
      <c r="I3970" s="129">
        <v>42</v>
      </c>
      <c r="J3970" s="129">
        <v>22494</v>
      </c>
      <c r="K3970" s="201">
        <f t="shared" si="338"/>
        <v>944748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9"/>
        <v/>
      </c>
    </row>
    <row r="3971" spans="1:27" ht="15.75" hidden="1" customHeight="1">
      <c r="A3971" s="304" t="str">
        <f>IF(B3971&lt;&gt;"",IF(AND(B3971&gt;=_TM1,B3971&lt;=_TM2,OR(TH!L3971="1111",TH!M3971="1111")),TH!D3971,""),"")</f>
        <v/>
      </c>
      <c r="B3971" s="11">
        <f t="shared" si="336"/>
        <v>12</v>
      </c>
      <c r="C3971" s="111">
        <f t="shared" si="337"/>
        <v>42735</v>
      </c>
      <c r="D3971" s="111" t="s">
        <v>2058</v>
      </c>
      <c r="E3971" s="111">
        <v>42735</v>
      </c>
      <c r="F3971" s="140" t="s">
        <v>1876</v>
      </c>
      <c r="G3971" s="310" t="s">
        <v>1944</v>
      </c>
      <c r="H3971" s="113" t="s">
        <v>547</v>
      </c>
      <c r="I3971" s="129">
        <v>12</v>
      </c>
      <c r="J3971" s="129">
        <v>22979</v>
      </c>
      <c r="K3971" s="201">
        <f t="shared" si="338"/>
        <v>275748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9"/>
        <v/>
      </c>
    </row>
    <row r="3972" spans="1:27" ht="15.75" hidden="1" customHeight="1">
      <c r="A3972" s="304" t="str">
        <f>IF(B3972&lt;&gt;"",IF(AND(B3972&gt;=_TM1,B3972&lt;=_TM2,OR(TH!L3972="1111",TH!M3972="1111")),TH!D3972,""),"")</f>
        <v/>
      </c>
      <c r="B3972" s="11">
        <f t="shared" si="336"/>
        <v>12</v>
      </c>
      <c r="C3972" s="111">
        <f t="shared" si="337"/>
        <v>42735</v>
      </c>
      <c r="D3972" s="111" t="s">
        <v>2058</v>
      </c>
      <c r="E3972" s="111">
        <v>42735</v>
      </c>
      <c r="F3972" s="140" t="s">
        <v>1439</v>
      </c>
      <c r="G3972" s="310" t="s">
        <v>1944</v>
      </c>
      <c r="H3972" s="113" t="s">
        <v>547</v>
      </c>
      <c r="I3972" s="129">
        <v>5</v>
      </c>
      <c r="J3972" s="129">
        <v>25194</v>
      </c>
      <c r="K3972" s="201">
        <f t="shared" si="338"/>
        <v>125970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9"/>
        <v/>
      </c>
    </row>
    <row r="3973" spans="1:27" ht="15.75" hidden="1" customHeight="1">
      <c r="A3973" s="304" t="str">
        <f>IF(B3973&lt;&gt;"",IF(AND(B3973&gt;=_TM1,B3973&lt;=_TM2,OR(TH!L3973="1111",TH!M3973="1111")),TH!D3973,""),"")</f>
        <v/>
      </c>
      <c r="B3973" s="11">
        <f t="shared" si="336"/>
        <v>12</v>
      </c>
      <c r="C3973" s="111">
        <f t="shared" si="337"/>
        <v>42735</v>
      </c>
      <c r="D3973" s="111" t="s">
        <v>2058</v>
      </c>
      <c r="E3973" s="111">
        <v>42735</v>
      </c>
      <c r="F3973" s="140" t="s">
        <v>1985</v>
      </c>
      <c r="G3973" s="310" t="s">
        <v>1944</v>
      </c>
      <c r="H3973" s="113" t="s">
        <v>547</v>
      </c>
      <c r="I3973" s="129">
        <v>28</v>
      </c>
      <c r="J3973" s="129">
        <v>27963</v>
      </c>
      <c r="K3973" s="201">
        <f t="shared" si="338"/>
        <v>782964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9"/>
        <v/>
      </c>
    </row>
    <row r="3974" spans="1:27" ht="15.75" hidden="1" customHeight="1">
      <c r="A3974" s="304" t="str">
        <f>IF(B3974&lt;&gt;"",IF(AND(B3974&gt;=_TM1,B3974&lt;=_TM2,OR(TH!L3974="1111",TH!M3974="1111")),TH!D3974,""),"")</f>
        <v/>
      </c>
      <c r="B3974" s="11">
        <f t="shared" si="336"/>
        <v>12</v>
      </c>
      <c r="C3974" s="111">
        <f t="shared" si="337"/>
        <v>42735</v>
      </c>
      <c r="D3974" s="111" t="s">
        <v>2058</v>
      </c>
      <c r="E3974" s="111">
        <v>42735</v>
      </c>
      <c r="F3974" s="140" t="s">
        <v>1986</v>
      </c>
      <c r="G3974" s="310" t="s">
        <v>1944</v>
      </c>
      <c r="H3974" s="113" t="s">
        <v>547</v>
      </c>
      <c r="I3974" s="129">
        <v>30</v>
      </c>
      <c r="J3974" s="129">
        <v>47219</v>
      </c>
      <c r="K3974" s="201">
        <f t="shared" si="338"/>
        <v>1416570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9"/>
        <v/>
      </c>
    </row>
    <row r="3975" spans="1:27" ht="15.75" hidden="1" customHeight="1">
      <c r="A3975" s="304" t="str">
        <f>IF(B3975&lt;&gt;"",IF(AND(B3975&gt;=_TM1,B3975&lt;=_TM2,OR(TH!L3975="1111",TH!M3975="1111")),TH!D3975,""),"")</f>
        <v/>
      </c>
      <c r="B3975" s="11">
        <f t="shared" si="336"/>
        <v>12</v>
      </c>
      <c r="C3975" s="111">
        <f t="shared" si="337"/>
        <v>42735</v>
      </c>
      <c r="D3975" s="111" t="s">
        <v>2059</v>
      </c>
      <c r="E3975" s="111">
        <v>42735</v>
      </c>
      <c r="F3975" s="140" t="s">
        <v>1785</v>
      </c>
      <c r="G3975" s="310" t="s">
        <v>1944</v>
      </c>
      <c r="H3975" s="113" t="s">
        <v>547</v>
      </c>
      <c r="I3975" s="129">
        <v>35</v>
      </c>
      <c r="J3975" s="129">
        <v>50947</v>
      </c>
      <c r="K3975" s="201">
        <f t="shared" si="338"/>
        <v>1783145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9"/>
        <v/>
      </c>
    </row>
    <row r="3976" spans="1:27" ht="15.75" hidden="1" customHeight="1">
      <c r="A3976" s="304" t="str">
        <f>IF(B3976&lt;&gt;"",IF(AND(B3976&gt;=_TM1,B3976&lt;=_TM2,OR(TH!L3976="1111",TH!M3976="1111")),TH!D3976,""),"")</f>
        <v/>
      </c>
      <c r="B3976" s="11">
        <f t="shared" si="336"/>
        <v>12</v>
      </c>
      <c r="C3976" s="111">
        <f t="shared" si="337"/>
        <v>42735</v>
      </c>
      <c r="D3976" s="111" t="s">
        <v>2059</v>
      </c>
      <c r="E3976" s="111">
        <v>42735</v>
      </c>
      <c r="F3976" s="140" t="s">
        <v>1625</v>
      </c>
      <c r="G3976" s="310" t="s">
        <v>1944</v>
      </c>
      <c r="H3976" s="113" t="s">
        <v>547</v>
      </c>
      <c r="I3976" s="129">
        <v>23</v>
      </c>
      <c r="J3976" s="129">
        <v>61302</v>
      </c>
      <c r="K3976" s="201">
        <f t="shared" si="338"/>
        <v>1409946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9"/>
        <v/>
      </c>
    </row>
    <row r="3977" spans="1:27" ht="15.75" hidden="1" customHeight="1">
      <c r="A3977" s="304" t="str">
        <f>IF(B3977&lt;&gt;"",IF(AND(B3977&gt;=_TM1,B3977&lt;=_TM2,OR(TH!L3977="1111",TH!M3977="1111")),TH!D3977,""),"")</f>
        <v/>
      </c>
      <c r="B3977" s="11">
        <f t="shared" si="336"/>
        <v>12</v>
      </c>
      <c r="C3977" s="111">
        <f t="shared" si="337"/>
        <v>42735</v>
      </c>
      <c r="D3977" s="111" t="s">
        <v>2059</v>
      </c>
      <c r="E3977" s="111">
        <v>42735</v>
      </c>
      <c r="F3977" s="140" t="s">
        <v>1987</v>
      </c>
      <c r="G3977" s="310" t="s">
        <v>1944</v>
      </c>
      <c r="H3977" s="113" t="s">
        <v>547</v>
      </c>
      <c r="I3977" s="129">
        <v>30</v>
      </c>
      <c r="J3977" s="129">
        <v>51460</v>
      </c>
      <c r="K3977" s="201">
        <f t="shared" si="338"/>
        <v>1543800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9"/>
        <v/>
      </c>
    </row>
    <row r="3978" spans="1:27" ht="15.75" hidden="1" customHeight="1">
      <c r="A3978" s="304" t="str">
        <f>IF(B3978&lt;&gt;"",IF(AND(B3978&gt;=_TM1,B3978&lt;=_TM2,OR(TH!L3978="1111",TH!M3978="1111")),TH!D3978,""),"")</f>
        <v/>
      </c>
      <c r="B3978" s="11">
        <f t="shared" si="336"/>
        <v>12</v>
      </c>
      <c r="C3978" s="111">
        <f t="shared" si="337"/>
        <v>42735</v>
      </c>
      <c r="D3978" s="111" t="s">
        <v>2059</v>
      </c>
      <c r="E3978" s="111">
        <v>42735</v>
      </c>
      <c r="F3978" s="140" t="s">
        <v>374</v>
      </c>
      <c r="G3978" s="310" t="s">
        <v>1944</v>
      </c>
      <c r="H3978" s="113" t="s">
        <v>547</v>
      </c>
      <c r="I3978" s="129">
        <v>56</v>
      </c>
      <c r="J3978" s="129">
        <v>38122</v>
      </c>
      <c r="K3978" s="201">
        <f t="shared" si="338"/>
        <v>2134832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9"/>
        <v/>
      </c>
    </row>
    <row r="3979" spans="1:27" ht="15.75" hidden="1" customHeight="1">
      <c r="A3979" s="304" t="str">
        <f>IF(B3979&lt;&gt;"",IF(AND(B3979&gt;=_TM1,B3979&lt;=_TM2,OR(TH!L3979="1111",TH!M3979="1111")),TH!D3979,""),"")</f>
        <v/>
      </c>
      <c r="B3979" s="11">
        <f t="shared" si="336"/>
        <v>12</v>
      </c>
      <c r="C3979" s="111">
        <f t="shared" si="337"/>
        <v>42735</v>
      </c>
      <c r="D3979" s="111" t="s">
        <v>2059</v>
      </c>
      <c r="E3979" s="111">
        <v>42735</v>
      </c>
      <c r="F3979" s="140" t="s">
        <v>695</v>
      </c>
      <c r="G3979" s="310" t="s">
        <v>1944</v>
      </c>
      <c r="H3979" s="113" t="s">
        <v>547</v>
      </c>
      <c r="I3979" s="129">
        <v>36</v>
      </c>
      <c r="J3979" s="129">
        <v>46805</v>
      </c>
      <c r="K3979" s="201">
        <f t="shared" si="338"/>
        <v>1684980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9"/>
        <v/>
      </c>
    </row>
    <row r="3980" spans="1:27" ht="15.75" hidden="1" customHeight="1">
      <c r="A3980" s="304" t="str">
        <f>IF(B3980&lt;&gt;"",IF(AND(B3980&gt;=_TM1,B3980&lt;=_TM2,OR(TH!L3980="1111",TH!M3980="1111")),TH!D3980,""),"")</f>
        <v/>
      </c>
      <c r="B3980" s="11">
        <f t="shared" si="336"/>
        <v>12</v>
      </c>
      <c r="C3980" s="111">
        <f t="shared" si="337"/>
        <v>42735</v>
      </c>
      <c r="D3980" s="111" t="s">
        <v>2059</v>
      </c>
      <c r="E3980" s="111">
        <v>42735</v>
      </c>
      <c r="F3980" s="140" t="s">
        <v>1432</v>
      </c>
      <c r="G3980" s="310" t="s">
        <v>1944</v>
      </c>
      <c r="H3980" s="113" t="s">
        <v>547</v>
      </c>
      <c r="I3980" s="129">
        <v>40</v>
      </c>
      <c r="J3980" s="129">
        <v>26873</v>
      </c>
      <c r="K3980" s="201">
        <f t="shared" si="338"/>
        <v>1074920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9"/>
        <v/>
      </c>
    </row>
    <row r="3981" spans="1:27" ht="15.75" hidden="1" customHeight="1">
      <c r="A3981" s="304" t="str">
        <f>IF(B3981&lt;&gt;"",IF(AND(B3981&gt;=_TM1,B3981&lt;=_TM2,OR(TH!L3981="1111",TH!M3981="1111")),TH!D3981,""),"")</f>
        <v/>
      </c>
      <c r="B3981" s="11">
        <f t="shared" si="336"/>
        <v>12</v>
      </c>
      <c r="C3981" s="111">
        <f t="shared" si="337"/>
        <v>42735</v>
      </c>
      <c r="D3981" s="111" t="s">
        <v>2059</v>
      </c>
      <c r="E3981" s="111">
        <v>42735</v>
      </c>
      <c r="F3981" s="140" t="s">
        <v>430</v>
      </c>
      <c r="G3981" s="310" t="s">
        <v>1944</v>
      </c>
      <c r="H3981" s="113" t="s">
        <v>547</v>
      </c>
      <c r="I3981" s="129">
        <v>36</v>
      </c>
      <c r="J3981" s="129">
        <v>46759</v>
      </c>
      <c r="K3981" s="201">
        <f t="shared" si="338"/>
        <v>1683324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9"/>
        <v/>
      </c>
    </row>
    <row r="3982" spans="1:27" ht="15.75" hidden="1" customHeight="1">
      <c r="A3982" s="304" t="str">
        <f>IF(B3982&lt;&gt;"",IF(AND(B3982&gt;=_TM1,B3982&lt;=_TM2,OR(TH!L3982="1111",TH!M3982="1111")),TH!D3982,""),"")</f>
        <v/>
      </c>
      <c r="B3982" s="11">
        <f t="shared" si="336"/>
        <v>12</v>
      </c>
      <c r="C3982" s="111">
        <f t="shared" si="337"/>
        <v>42735</v>
      </c>
      <c r="D3982" s="111" t="s">
        <v>2059</v>
      </c>
      <c r="E3982" s="111">
        <v>42735</v>
      </c>
      <c r="F3982" s="140" t="s">
        <v>740</v>
      </c>
      <c r="G3982" s="310" t="s">
        <v>1944</v>
      </c>
      <c r="H3982" s="113" t="s">
        <v>547</v>
      </c>
      <c r="I3982" s="129">
        <v>15</v>
      </c>
      <c r="J3982" s="129">
        <v>40602</v>
      </c>
      <c r="K3982" s="201">
        <f t="shared" si="338"/>
        <v>609030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9"/>
        <v/>
      </c>
    </row>
    <row r="3983" spans="1:27" ht="15.75" hidden="1" customHeight="1">
      <c r="A3983" s="304" t="str">
        <f>IF(B3983&lt;&gt;"",IF(AND(B3983&gt;=_TM1,B3983&lt;=_TM2,OR(TH!L3983="1111",TH!M3983="1111")),TH!D3983,""),"")</f>
        <v/>
      </c>
      <c r="B3983" s="11">
        <f t="shared" si="336"/>
        <v>12</v>
      </c>
      <c r="C3983" s="111">
        <f t="shared" si="337"/>
        <v>42735</v>
      </c>
      <c r="D3983" s="111" t="s">
        <v>2059</v>
      </c>
      <c r="E3983" s="111">
        <v>42735</v>
      </c>
      <c r="F3983" s="140" t="s">
        <v>433</v>
      </c>
      <c r="G3983" s="310" t="s">
        <v>1944</v>
      </c>
      <c r="H3983" s="113" t="s">
        <v>547</v>
      </c>
      <c r="I3983" s="129">
        <v>36</v>
      </c>
      <c r="J3983" s="129">
        <v>13487</v>
      </c>
      <c r="K3983" s="201">
        <f t="shared" si="338"/>
        <v>485532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9"/>
        <v/>
      </c>
    </row>
    <row r="3984" spans="1:27" ht="15.75" hidden="1" customHeight="1">
      <c r="A3984" s="304" t="str">
        <f>IF(B3984&lt;&gt;"",IF(AND(B3984&gt;=_TM1,B3984&lt;=_TM2,OR(TH!L3984="1111",TH!M3984="1111")),TH!D3984,""),"")</f>
        <v/>
      </c>
      <c r="B3984" s="11">
        <f t="shared" si="336"/>
        <v>12</v>
      </c>
      <c r="C3984" s="111">
        <f t="shared" si="337"/>
        <v>42735</v>
      </c>
      <c r="D3984" s="111" t="s">
        <v>2059</v>
      </c>
      <c r="E3984" s="111">
        <v>42735</v>
      </c>
      <c r="F3984" s="140" t="s">
        <v>1988</v>
      </c>
      <c r="G3984" s="310" t="s">
        <v>1944</v>
      </c>
      <c r="H3984" s="113" t="s">
        <v>547</v>
      </c>
      <c r="I3984" s="129">
        <v>10</v>
      </c>
      <c r="J3984" s="129">
        <v>32423</v>
      </c>
      <c r="K3984" s="201">
        <f t="shared" si="338"/>
        <v>324230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9"/>
        <v/>
      </c>
    </row>
    <row r="3985" spans="1:27" ht="15.75" hidden="1" customHeight="1">
      <c r="A3985" s="304" t="str">
        <f>IF(B3985&lt;&gt;"",IF(AND(B3985&gt;=_TM1,B3985&lt;=_TM2,OR(TH!L3985="1111",TH!M3985="1111")),TH!D3985,""),"")</f>
        <v/>
      </c>
      <c r="B3985" s="11">
        <f t="shared" si="336"/>
        <v>12</v>
      </c>
      <c r="C3985" s="111">
        <f t="shared" si="337"/>
        <v>42735</v>
      </c>
      <c r="D3985" s="111" t="s">
        <v>2059</v>
      </c>
      <c r="E3985" s="111">
        <v>42735</v>
      </c>
      <c r="F3985" s="140" t="s">
        <v>1988</v>
      </c>
      <c r="G3985" s="310" t="s">
        <v>1944</v>
      </c>
      <c r="H3985" s="113" t="s">
        <v>547</v>
      </c>
      <c r="I3985" s="129">
        <v>25</v>
      </c>
      <c r="J3985" s="129">
        <v>32423</v>
      </c>
      <c r="K3985" s="201">
        <f t="shared" si="338"/>
        <v>810575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si="339"/>
        <v/>
      </c>
    </row>
    <row r="3986" spans="1:27" ht="15.75" hidden="1" customHeight="1">
      <c r="A3986" s="304" t="str">
        <f>IF(B3986&lt;&gt;"",IF(AND(B3986&gt;=_TM1,B3986&lt;=_TM2,OR(TH!L3986="1111",TH!M3986="1111")),TH!D3986,""),"")</f>
        <v/>
      </c>
      <c r="B3986" s="11">
        <f t="shared" si="336"/>
        <v>12</v>
      </c>
      <c r="C3986" s="111">
        <f t="shared" si="337"/>
        <v>42735</v>
      </c>
      <c r="D3986" s="111" t="s">
        <v>2059</v>
      </c>
      <c r="E3986" s="111">
        <v>42735</v>
      </c>
      <c r="F3986" s="140" t="s">
        <v>1989</v>
      </c>
      <c r="G3986" s="310" t="s">
        <v>1944</v>
      </c>
      <c r="H3986" s="113" t="s">
        <v>547</v>
      </c>
      <c r="I3986" s="129">
        <v>360</v>
      </c>
      <c r="J3986" s="129">
        <v>65898</v>
      </c>
      <c r="K3986" s="201">
        <f t="shared" si="338"/>
        <v>23723280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9"/>
        <v/>
      </c>
    </row>
    <row r="3987" spans="1:27" ht="15.75" hidden="1" customHeight="1">
      <c r="A3987" s="304" t="str">
        <f>IF(B3987&lt;&gt;"",IF(AND(B3987&gt;=_TM1,B3987&lt;=_TM2,OR(TH!L3987="1111",TH!M3987="1111")),TH!D3987,""),"")</f>
        <v/>
      </c>
      <c r="B3987" s="11">
        <f t="shared" si="336"/>
        <v>12</v>
      </c>
      <c r="C3987" s="111">
        <f t="shared" si="337"/>
        <v>42735</v>
      </c>
      <c r="D3987" s="111" t="s">
        <v>2060</v>
      </c>
      <c r="E3987" s="111">
        <v>42735</v>
      </c>
      <c r="F3987" s="140" t="s">
        <v>364</v>
      </c>
      <c r="G3987" s="310" t="s">
        <v>1944</v>
      </c>
      <c r="H3987" s="113" t="s">
        <v>547</v>
      </c>
      <c r="I3987" s="129">
        <v>16</v>
      </c>
      <c r="J3987" s="129">
        <v>53235</v>
      </c>
      <c r="K3987" s="201">
        <f t="shared" ref="K3987:K4012" si="340">ROUND(I3987*J3987,0)</f>
        <v>851760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ref="AA3987:AA4013" si="341">IF(VLOOKUP(H3987,DS_131,1,0)=H3987,"","x")</f>
        <v/>
      </c>
    </row>
    <row r="3988" spans="1:27" ht="15.75" hidden="1" customHeight="1">
      <c r="A3988" s="304" t="str">
        <f>IF(B3988&lt;&gt;"",IF(AND(B3988&gt;=_TM1,B3988&lt;=_TM2,OR(TH!L3988="1111",TH!M3988="1111")),TH!D3988,""),"")</f>
        <v/>
      </c>
      <c r="B3988" s="11">
        <f t="shared" si="336"/>
        <v>12</v>
      </c>
      <c r="C3988" s="111">
        <f t="shared" si="337"/>
        <v>42735</v>
      </c>
      <c r="D3988" s="111" t="s">
        <v>2060</v>
      </c>
      <c r="E3988" s="111">
        <v>42735</v>
      </c>
      <c r="F3988" s="140" t="s">
        <v>364</v>
      </c>
      <c r="G3988" s="310" t="s">
        <v>1944</v>
      </c>
      <c r="H3988" s="113" t="s">
        <v>547</v>
      </c>
      <c r="I3988" s="129">
        <v>14</v>
      </c>
      <c r="J3988" s="129">
        <v>55910</v>
      </c>
      <c r="K3988" s="201">
        <f t="shared" si="340"/>
        <v>782740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41"/>
        <v/>
      </c>
    </row>
    <row r="3989" spans="1:27" ht="15.75" hidden="1" customHeight="1">
      <c r="A3989" s="304" t="str">
        <f>IF(B3989&lt;&gt;"",IF(AND(B3989&gt;=_TM1,B3989&lt;=_TM2,OR(TH!L3989="1111",TH!M3989="1111")),TH!D3989,""),"")</f>
        <v/>
      </c>
      <c r="B3989" s="11">
        <f t="shared" si="336"/>
        <v>12</v>
      </c>
      <c r="C3989" s="111">
        <f t="shared" si="337"/>
        <v>42735</v>
      </c>
      <c r="D3989" s="111" t="s">
        <v>2060</v>
      </c>
      <c r="E3989" s="111">
        <v>42735</v>
      </c>
      <c r="F3989" s="140" t="s">
        <v>370</v>
      </c>
      <c r="G3989" s="310" t="s">
        <v>1944</v>
      </c>
      <c r="H3989" s="113" t="s">
        <v>547</v>
      </c>
      <c r="I3989" s="129">
        <v>21</v>
      </c>
      <c r="J3989" s="129">
        <v>35387</v>
      </c>
      <c r="K3989" s="201">
        <f t="shared" si="340"/>
        <v>743127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41"/>
        <v/>
      </c>
    </row>
    <row r="3990" spans="1:27" ht="15.75" hidden="1" customHeight="1">
      <c r="A3990" s="304" t="str">
        <f>IF(B3990&lt;&gt;"",IF(AND(B3990&gt;=_TM1,B3990&lt;=_TM2,OR(TH!L3990="1111",TH!M3990="1111")),TH!D3990,""),"")</f>
        <v/>
      </c>
      <c r="B3990" s="11">
        <f t="shared" si="336"/>
        <v>12</v>
      </c>
      <c r="C3990" s="111">
        <f t="shared" si="337"/>
        <v>42735</v>
      </c>
      <c r="D3990" s="111" t="s">
        <v>2060</v>
      </c>
      <c r="E3990" s="111">
        <v>42735</v>
      </c>
      <c r="F3990" s="140" t="s">
        <v>751</v>
      </c>
      <c r="G3990" s="310" t="s">
        <v>1944</v>
      </c>
      <c r="H3990" s="113" t="s">
        <v>547</v>
      </c>
      <c r="I3990" s="129">
        <v>60</v>
      </c>
      <c r="J3990" s="129">
        <v>62746</v>
      </c>
      <c r="K3990" s="201">
        <f t="shared" si="340"/>
        <v>3764760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41"/>
        <v/>
      </c>
    </row>
    <row r="3991" spans="1:27" ht="15.75" hidden="1" customHeight="1">
      <c r="A3991" s="304" t="str">
        <f>IF(B3991&lt;&gt;"",IF(AND(B3991&gt;=_TM1,B3991&lt;=_TM2,OR(TH!L3991="1111",TH!M3991="1111")),TH!D3991,""),"")</f>
        <v/>
      </c>
      <c r="B3991" s="11">
        <f t="shared" si="336"/>
        <v>12</v>
      </c>
      <c r="C3991" s="111">
        <f t="shared" si="337"/>
        <v>42735</v>
      </c>
      <c r="D3991" s="111" t="s">
        <v>2060</v>
      </c>
      <c r="E3991" s="111">
        <v>42735</v>
      </c>
      <c r="F3991" s="140" t="s">
        <v>751</v>
      </c>
      <c r="G3991" s="310" t="s">
        <v>1944</v>
      </c>
      <c r="H3991" s="113" t="s">
        <v>547</v>
      </c>
      <c r="I3991" s="129">
        <v>8</v>
      </c>
      <c r="J3991" s="129">
        <v>69350</v>
      </c>
      <c r="K3991" s="201">
        <f t="shared" si="340"/>
        <v>554800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41"/>
        <v/>
      </c>
    </row>
    <row r="3992" spans="1:27" ht="15.75" hidden="1" customHeight="1">
      <c r="A3992" s="304" t="str">
        <f>IF(B3992&lt;&gt;"",IF(AND(B3992&gt;=_TM1,B3992&lt;=_TM2,OR(TH!L3992="1111",TH!M3992="1111")),TH!D3992,""),"")</f>
        <v/>
      </c>
      <c r="B3992" s="11">
        <f t="shared" si="336"/>
        <v>12</v>
      </c>
      <c r="C3992" s="111">
        <f t="shared" si="337"/>
        <v>42735</v>
      </c>
      <c r="D3992" s="111" t="s">
        <v>2060</v>
      </c>
      <c r="E3992" s="111">
        <v>42735</v>
      </c>
      <c r="F3992" s="140" t="s">
        <v>386</v>
      </c>
      <c r="G3992" s="310" t="s">
        <v>1944</v>
      </c>
      <c r="H3992" s="113" t="s">
        <v>547</v>
      </c>
      <c r="I3992" s="129">
        <v>4</v>
      </c>
      <c r="J3992" s="129">
        <v>82895</v>
      </c>
      <c r="K3992" s="201">
        <f t="shared" si="340"/>
        <v>331580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41"/>
        <v/>
      </c>
    </row>
    <row r="3993" spans="1:27" ht="15.75" hidden="1" customHeight="1">
      <c r="A3993" s="304" t="str">
        <f>IF(B3993&lt;&gt;"",IF(AND(B3993&gt;=_TM1,B3993&lt;=_TM2,OR(TH!L3993="1111",TH!M3993="1111")),TH!D3993,""),"")</f>
        <v/>
      </c>
      <c r="B3993" s="11">
        <f t="shared" si="336"/>
        <v>12</v>
      </c>
      <c r="C3993" s="111">
        <f t="shared" si="337"/>
        <v>42735</v>
      </c>
      <c r="D3993" s="111" t="s">
        <v>2060</v>
      </c>
      <c r="E3993" s="111">
        <v>42735</v>
      </c>
      <c r="F3993" s="140" t="s">
        <v>386</v>
      </c>
      <c r="G3993" s="310" t="s">
        <v>1944</v>
      </c>
      <c r="H3993" s="113" t="s">
        <v>547</v>
      </c>
      <c r="I3993" s="129">
        <v>8</v>
      </c>
      <c r="J3993" s="129">
        <v>163506</v>
      </c>
      <c r="K3993" s="201">
        <f t="shared" si="340"/>
        <v>1308048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41"/>
        <v/>
      </c>
    </row>
    <row r="3994" spans="1:27" ht="15.75" hidden="1" customHeight="1">
      <c r="A3994" s="304" t="str">
        <f>IF(B3994&lt;&gt;"",IF(AND(B3994&gt;=_TM1,B3994&lt;=_TM2,OR(TH!L3994="1111",TH!M3994="1111")),TH!D3994,""),"")</f>
        <v/>
      </c>
      <c r="B3994" s="11">
        <f t="shared" si="336"/>
        <v>12</v>
      </c>
      <c r="C3994" s="111">
        <f t="shared" si="337"/>
        <v>42735</v>
      </c>
      <c r="D3994" s="111" t="s">
        <v>2060</v>
      </c>
      <c r="E3994" s="111">
        <v>42735</v>
      </c>
      <c r="F3994" s="140" t="s">
        <v>1878</v>
      </c>
      <c r="G3994" s="310" t="s">
        <v>1944</v>
      </c>
      <c r="H3994" s="113" t="s">
        <v>547</v>
      </c>
      <c r="I3994" s="129">
        <v>68</v>
      </c>
      <c r="J3994" s="129">
        <v>41495</v>
      </c>
      <c r="K3994" s="201">
        <f t="shared" si="340"/>
        <v>2821660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41"/>
        <v/>
      </c>
    </row>
    <row r="3995" spans="1:27" ht="15.75" hidden="1" customHeight="1">
      <c r="A3995" s="304" t="str">
        <f>IF(B3995&lt;&gt;"",IF(AND(B3995&gt;=_TM1,B3995&lt;=_TM2,OR(TH!L3995="1111",TH!M3995="1111")),TH!D3995,""),"")</f>
        <v/>
      </c>
      <c r="B3995" s="11">
        <f t="shared" si="336"/>
        <v>12</v>
      </c>
      <c r="C3995" s="111">
        <f t="shared" si="337"/>
        <v>42735</v>
      </c>
      <c r="D3995" s="111" t="s">
        <v>2060</v>
      </c>
      <c r="E3995" s="111">
        <v>42735</v>
      </c>
      <c r="F3995" s="140" t="s">
        <v>1990</v>
      </c>
      <c r="G3995" s="310" t="s">
        <v>1944</v>
      </c>
      <c r="H3995" s="113" t="s">
        <v>547</v>
      </c>
      <c r="I3995" s="129">
        <v>50</v>
      </c>
      <c r="J3995" s="129">
        <v>22558</v>
      </c>
      <c r="K3995" s="201">
        <f t="shared" si="340"/>
        <v>1127900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41"/>
        <v/>
      </c>
    </row>
    <row r="3996" spans="1:27" ht="15.75" hidden="1" customHeight="1">
      <c r="A3996" s="304" t="str">
        <f>IF(B3996&lt;&gt;"",IF(AND(B3996&gt;=_TM1,B3996&lt;=_TM2,OR(TH!L3996="1111",TH!M3996="1111")),TH!D3996,""),"")</f>
        <v/>
      </c>
      <c r="B3996" s="11">
        <f t="shared" si="336"/>
        <v>12</v>
      </c>
      <c r="C3996" s="111">
        <f t="shared" si="337"/>
        <v>42735</v>
      </c>
      <c r="D3996" s="111" t="s">
        <v>2060</v>
      </c>
      <c r="E3996" s="111">
        <v>42735</v>
      </c>
      <c r="F3996" s="140" t="s">
        <v>1991</v>
      </c>
      <c r="G3996" s="310" t="s">
        <v>1944</v>
      </c>
      <c r="H3996" s="113" t="s">
        <v>547</v>
      </c>
      <c r="I3996" s="129">
        <v>10</v>
      </c>
      <c r="J3996" s="129">
        <v>29230</v>
      </c>
      <c r="K3996" s="201">
        <f t="shared" si="340"/>
        <v>292300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41"/>
        <v/>
      </c>
    </row>
    <row r="3997" spans="1:27" ht="15.75" hidden="1" customHeight="1">
      <c r="A3997" s="304" t="str">
        <f>IF(B3997&lt;&gt;"",IF(AND(B3997&gt;=_TM1,B3997&lt;=_TM2,OR(TH!L3997="1111",TH!M3997="1111")),TH!D3997,""),"")</f>
        <v/>
      </c>
      <c r="B3997" s="11">
        <f t="shared" si="336"/>
        <v>12</v>
      </c>
      <c r="C3997" s="111">
        <f t="shared" si="337"/>
        <v>42735</v>
      </c>
      <c r="D3997" s="111" t="s">
        <v>2060</v>
      </c>
      <c r="E3997" s="111">
        <v>42735</v>
      </c>
      <c r="F3997" s="140" t="s">
        <v>1992</v>
      </c>
      <c r="G3997" s="310" t="s">
        <v>1944</v>
      </c>
      <c r="H3997" s="113" t="s">
        <v>547</v>
      </c>
      <c r="I3997" s="129">
        <v>10</v>
      </c>
      <c r="J3997" s="129">
        <v>27935</v>
      </c>
      <c r="K3997" s="201">
        <f t="shared" si="340"/>
        <v>279350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41"/>
        <v/>
      </c>
    </row>
    <row r="3998" spans="1:27" ht="15.75" hidden="1" customHeight="1">
      <c r="A3998" s="304" t="str">
        <f>IF(B3998&lt;&gt;"",IF(AND(B3998&gt;=_TM1,B3998&lt;=_TM2,OR(TH!L3998="1111",TH!M3998="1111")),TH!D3998,""),"")</f>
        <v/>
      </c>
      <c r="B3998" s="11">
        <f t="shared" si="336"/>
        <v>12</v>
      </c>
      <c r="C3998" s="111">
        <f t="shared" si="337"/>
        <v>42735</v>
      </c>
      <c r="D3998" s="111" t="s">
        <v>2060</v>
      </c>
      <c r="E3998" s="111">
        <v>42735</v>
      </c>
      <c r="F3998" s="140" t="s">
        <v>1993</v>
      </c>
      <c r="G3998" s="310" t="s">
        <v>1944</v>
      </c>
      <c r="H3998" s="113" t="s">
        <v>547</v>
      </c>
      <c r="I3998" s="129">
        <v>5</v>
      </c>
      <c r="J3998" s="129">
        <v>38039</v>
      </c>
      <c r="K3998" s="201">
        <f t="shared" si="340"/>
        <v>190195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41"/>
        <v/>
      </c>
    </row>
    <row r="3999" spans="1:27" ht="15.75" hidden="1" customHeight="1">
      <c r="A3999" s="304" t="str">
        <f>IF(B3999&lt;&gt;"",IF(AND(B3999&gt;=_TM1,B3999&lt;=_TM2,OR(TH!L3999="1111",TH!M3999="1111")),TH!D3999,""),"")</f>
        <v/>
      </c>
      <c r="B3999" s="11">
        <f t="shared" si="336"/>
        <v>12</v>
      </c>
      <c r="C3999" s="111">
        <f t="shared" si="337"/>
        <v>42735</v>
      </c>
      <c r="D3999" s="111" t="s">
        <v>2061</v>
      </c>
      <c r="E3999" s="111">
        <v>42735</v>
      </c>
      <c r="F3999" s="140" t="s">
        <v>752</v>
      </c>
      <c r="G3999" s="310" t="s">
        <v>1944</v>
      </c>
      <c r="H3999" s="113" t="s">
        <v>547</v>
      </c>
      <c r="I3999" s="129">
        <v>7</v>
      </c>
      <c r="J3999" s="129">
        <v>49480</v>
      </c>
      <c r="K3999" s="201">
        <f t="shared" si="340"/>
        <v>346360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41"/>
        <v/>
      </c>
    </row>
    <row r="4000" spans="1:27" ht="15.75" hidden="1" customHeight="1">
      <c r="A4000" s="304" t="str">
        <f>IF(B4000&lt;&gt;"",IF(AND(B4000&gt;=_TM1,B4000&lt;=_TM2,OR(TH!L4000="1111",TH!M4000="1111")),TH!D4000,""),"")</f>
        <v/>
      </c>
      <c r="B4000" s="11">
        <f t="shared" si="336"/>
        <v>12</v>
      </c>
      <c r="C4000" s="111">
        <f t="shared" si="337"/>
        <v>42735</v>
      </c>
      <c r="D4000" s="111" t="s">
        <v>2061</v>
      </c>
      <c r="E4000" s="111">
        <v>42735</v>
      </c>
      <c r="F4000" s="140" t="s">
        <v>365</v>
      </c>
      <c r="G4000" s="310" t="s">
        <v>1944</v>
      </c>
      <c r="H4000" s="113" t="s">
        <v>547</v>
      </c>
      <c r="I4000" s="129">
        <v>12</v>
      </c>
      <c r="J4000" s="129">
        <v>71870</v>
      </c>
      <c r="K4000" s="201">
        <f t="shared" si="340"/>
        <v>862440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41"/>
        <v/>
      </c>
    </row>
    <row r="4001" spans="1:27" ht="15.75" hidden="1" customHeight="1">
      <c r="A4001" s="304" t="str">
        <f>IF(B4001&lt;&gt;"",IF(AND(B4001&gt;=_TM1,B4001&lt;=_TM2,OR(TH!L4001="1111",TH!M4001="1111")),TH!D4001,""),"")</f>
        <v/>
      </c>
      <c r="B4001" s="11">
        <f t="shared" si="336"/>
        <v>12</v>
      </c>
      <c r="C4001" s="111">
        <f t="shared" si="337"/>
        <v>42735</v>
      </c>
      <c r="D4001" s="111" t="s">
        <v>2061</v>
      </c>
      <c r="E4001" s="111">
        <v>42735</v>
      </c>
      <c r="F4001" s="140" t="s">
        <v>360</v>
      </c>
      <c r="G4001" s="310" t="s">
        <v>1944</v>
      </c>
      <c r="H4001" s="113" t="s">
        <v>547</v>
      </c>
      <c r="I4001" s="129">
        <v>16</v>
      </c>
      <c r="J4001" s="129">
        <v>38130</v>
      </c>
      <c r="K4001" s="201">
        <f t="shared" si="340"/>
        <v>610080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41"/>
        <v/>
      </c>
    </row>
    <row r="4002" spans="1:27" ht="15.75" hidden="1" customHeight="1">
      <c r="A4002" s="304" t="str">
        <f>IF(B4002&lt;&gt;"",IF(AND(B4002&gt;=_TM1,B4002&lt;=_TM2,OR(TH!L4002="1111",TH!M4002="1111")),TH!D4002,""),"")</f>
        <v/>
      </c>
      <c r="B4002" s="11">
        <f t="shared" ref="B4002:B4023" si="342">IF(C4002&lt;&gt;"",MONTH(C4002),"")</f>
        <v>12</v>
      </c>
      <c r="C4002" s="111">
        <f t="shared" ref="C4002:C4023" si="343">E4002</f>
        <v>42735</v>
      </c>
      <c r="D4002" s="111" t="s">
        <v>2061</v>
      </c>
      <c r="E4002" s="111">
        <v>42735</v>
      </c>
      <c r="F4002" s="140" t="s">
        <v>348</v>
      </c>
      <c r="G4002" s="310" t="s">
        <v>1944</v>
      </c>
      <c r="H4002" s="113" t="s">
        <v>547</v>
      </c>
      <c r="I4002" s="129">
        <v>365</v>
      </c>
      <c r="J4002" s="129">
        <v>66108</v>
      </c>
      <c r="K4002" s="201">
        <f t="shared" si="340"/>
        <v>24129420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41"/>
        <v/>
      </c>
    </row>
    <row r="4003" spans="1:27" ht="15.75" hidden="1" customHeight="1">
      <c r="A4003" s="304" t="str">
        <f>IF(B4003&lt;&gt;"",IF(AND(B4003&gt;=_TM1,B4003&lt;=_TM2,OR(TH!L4003="1111",TH!M4003="1111")),TH!D4003,""),"")</f>
        <v/>
      </c>
      <c r="B4003" s="11">
        <f t="shared" si="342"/>
        <v>12</v>
      </c>
      <c r="C4003" s="111">
        <f t="shared" si="343"/>
        <v>42735</v>
      </c>
      <c r="D4003" s="111" t="s">
        <v>2061</v>
      </c>
      <c r="E4003" s="111">
        <v>42735</v>
      </c>
      <c r="F4003" s="140" t="s">
        <v>1994</v>
      </c>
      <c r="G4003" s="310" t="s">
        <v>1944</v>
      </c>
      <c r="H4003" s="113" t="s">
        <v>547</v>
      </c>
      <c r="I4003" s="129">
        <v>12</v>
      </c>
      <c r="J4003" s="129">
        <v>72450</v>
      </c>
      <c r="K4003" s="201">
        <f t="shared" si="340"/>
        <v>869400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41"/>
        <v/>
      </c>
    </row>
    <row r="4004" spans="1:27" ht="15.75" hidden="1" customHeight="1">
      <c r="A4004" s="304" t="str">
        <f>IF(B4004&lt;&gt;"",IF(AND(B4004&gt;=_TM1,B4004&lt;=_TM2,OR(TH!L4004="1111",TH!M4004="1111")),TH!D4004,""),"")</f>
        <v/>
      </c>
      <c r="B4004" s="11">
        <f t="shared" si="342"/>
        <v>12</v>
      </c>
      <c r="C4004" s="111">
        <f t="shared" si="343"/>
        <v>42735</v>
      </c>
      <c r="D4004" s="111" t="s">
        <v>2061</v>
      </c>
      <c r="E4004" s="111">
        <v>42735</v>
      </c>
      <c r="F4004" s="140" t="s">
        <v>1995</v>
      </c>
      <c r="G4004" s="310" t="s">
        <v>1944</v>
      </c>
      <c r="H4004" s="113" t="s">
        <v>547</v>
      </c>
      <c r="I4004" s="129">
        <v>20</v>
      </c>
      <c r="J4004" s="129">
        <v>41943</v>
      </c>
      <c r="K4004" s="201">
        <f t="shared" si="340"/>
        <v>838860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41"/>
        <v/>
      </c>
    </row>
    <row r="4005" spans="1:27" ht="15.75" hidden="1" customHeight="1">
      <c r="A4005" s="304" t="str">
        <f>IF(B4005&lt;&gt;"",IF(AND(B4005&gt;=_TM1,B4005&lt;=_TM2,OR(TH!L4005="1111",TH!M4005="1111")),TH!D4005,""),"")</f>
        <v/>
      </c>
      <c r="B4005" s="11">
        <f t="shared" si="342"/>
        <v>12</v>
      </c>
      <c r="C4005" s="111">
        <f t="shared" si="343"/>
        <v>42735</v>
      </c>
      <c r="D4005" s="111" t="s">
        <v>2061</v>
      </c>
      <c r="E4005" s="111">
        <v>42735</v>
      </c>
      <c r="F4005" s="140" t="s">
        <v>1995</v>
      </c>
      <c r="G4005" s="310" t="s">
        <v>1944</v>
      </c>
      <c r="H4005" s="113" t="s">
        <v>547</v>
      </c>
      <c r="I4005" s="129">
        <v>15</v>
      </c>
      <c r="J4005" s="129">
        <v>41935</v>
      </c>
      <c r="K4005" s="201">
        <f t="shared" si="340"/>
        <v>629025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41"/>
        <v/>
      </c>
    </row>
    <row r="4006" spans="1:27" ht="15.75" hidden="1" customHeight="1">
      <c r="A4006" s="304" t="str">
        <f>IF(B4006&lt;&gt;"",IF(AND(B4006&gt;=_TM1,B4006&lt;=_TM2,OR(TH!L4006="1111",TH!M4006="1111")),TH!D4006,""),"")</f>
        <v/>
      </c>
      <c r="B4006" s="11">
        <f t="shared" si="342"/>
        <v>12</v>
      </c>
      <c r="C4006" s="111">
        <f t="shared" si="343"/>
        <v>42735</v>
      </c>
      <c r="D4006" s="111" t="s">
        <v>2061</v>
      </c>
      <c r="E4006" s="111">
        <v>42735</v>
      </c>
      <c r="F4006" s="140" t="s">
        <v>1996</v>
      </c>
      <c r="G4006" s="310" t="s">
        <v>1944</v>
      </c>
      <c r="H4006" s="113" t="s">
        <v>547</v>
      </c>
      <c r="I4006" s="129">
        <v>36</v>
      </c>
      <c r="J4006" s="129">
        <v>47059</v>
      </c>
      <c r="K4006" s="201">
        <f t="shared" si="340"/>
        <v>1694124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41"/>
        <v/>
      </c>
    </row>
    <row r="4007" spans="1:27" ht="15.75" hidden="1" customHeight="1">
      <c r="A4007" s="304" t="str">
        <f>IF(B4007&lt;&gt;"",IF(AND(B4007&gt;=_TM1,B4007&lt;=_TM2,OR(TH!L4007="1111",TH!M4007="1111")),TH!D4007,""),"")</f>
        <v/>
      </c>
      <c r="B4007" s="11">
        <f t="shared" si="342"/>
        <v>12</v>
      </c>
      <c r="C4007" s="111">
        <f t="shared" si="343"/>
        <v>42735</v>
      </c>
      <c r="D4007" s="111" t="s">
        <v>2061</v>
      </c>
      <c r="E4007" s="111">
        <v>42735</v>
      </c>
      <c r="F4007" s="140" t="s">
        <v>688</v>
      </c>
      <c r="G4007" s="310" t="s">
        <v>1944</v>
      </c>
      <c r="H4007" s="113" t="s">
        <v>547</v>
      </c>
      <c r="I4007" s="129">
        <v>3</v>
      </c>
      <c r="J4007" s="129">
        <v>186837</v>
      </c>
      <c r="K4007" s="201">
        <f t="shared" si="340"/>
        <v>560511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41"/>
        <v/>
      </c>
    </row>
    <row r="4008" spans="1:27" ht="15.75" hidden="1" customHeight="1">
      <c r="A4008" s="304" t="str">
        <f>IF(B4008&lt;&gt;"",IF(AND(B4008&gt;=_TM1,B4008&lt;=_TM2,OR(TH!L4008="1111",TH!M4008="1111")),TH!D4008,""),"")</f>
        <v/>
      </c>
      <c r="B4008" s="11">
        <f t="shared" si="342"/>
        <v>12</v>
      </c>
      <c r="C4008" s="111">
        <f t="shared" si="343"/>
        <v>42735</v>
      </c>
      <c r="D4008" s="111" t="s">
        <v>2061</v>
      </c>
      <c r="E4008" s="111">
        <v>42735</v>
      </c>
      <c r="F4008" s="140" t="s">
        <v>688</v>
      </c>
      <c r="G4008" s="310" t="s">
        <v>1944</v>
      </c>
      <c r="H4008" s="113" t="s">
        <v>547</v>
      </c>
      <c r="I4008" s="129">
        <v>2</v>
      </c>
      <c r="J4008" s="129">
        <v>122795</v>
      </c>
      <c r="K4008" s="201">
        <f t="shared" si="340"/>
        <v>245590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41"/>
        <v/>
      </c>
    </row>
    <row r="4009" spans="1:27" ht="15.75" hidden="1" customHeight="1">
      <c r="A4009" s="304" t="str">
        <f>IF(B4009&lt;&gt;"",IF(AND(B4009&gt;=_TM1,B4009&lt;=_TM2,OR(TH!L4009="1111",TH!M4009="1111")),TH!D4009,""),"")</f>
        <v/>
      </c>
      <c r="B4009" s="11">
        <f t="shared" si="342"/>
        <v>12</v>
      </c>
      <c r="C4009" s="111">
        <f t="shared" si="343"/>
        <v>42735</v>
      </c>
      <c r="D4009" s="111" t="s">
        <v>2061</v>
      </c>
      <c r="E4009" s="111">
        <v>42735</v>
      </c>
      <c r="F4009" s="140" t="s">
        <v>1997</v>
      </c>
      <c r="G4009" s="310" t="s">
        <v>1944</v>
      </c>
      <c r="H4009" s="113" t="s">
        <v>547</v>
      </c>
      <c r="I4009" s="129">
        <v>10</v>
      </c>
      <c r="J4009" s="129">
        <v>31516</v>
      </c>
      <c r="K4009" s="201">
        <f t="shared" si="340"/>
        <v>315160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41"/>
        <v/>
      </c>
    </row>
    <row r="4010" spans="1:27" ht="15.75" hidden="1" customHeight="1">
      <c r="A4010" s="304" t="str">
        <f>IF(B4010&lt;&gt;"",IF(AND(B4010&gt;=_TM1,B4010&lt;=_TM2,OR(TH!L4010="1111",TH!M4010="1111")),TH!D4010,""),"")</f>
        <v/>
      </c>
      <c r="B4010" s="11">
        <f t="shared" si="342"/>
        <v>12</v>
      </c>
      <c r="C4010" s="111">
        <f t="shared" si="343"/>
        <v>42735</v>
      </c>
      <c r="D4010" s="111" t="s">
        <v>2061</v>
      </c>
      <c r="E4010" s="111">
        <v>42735</v>
      </c>
      <c r="F4010" s="140" t="s">
        <v>1998</v>
      </c>
      <c r="G4010" s="310" t="s">
        <v>1944</v>
      </c>
      <c r="H4010" s="113" t="s">
        <v>547</v>
      </c>
      <c r="I4010" s="129">
        <v>50</v>
      </c>
      <c r="J4010" s="129">
        <v>31924</v>
      </c>
      <c r="K4010" s="201">
        <f t="shared" si="340"/>
        <v>1596200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41"/>
        <v/>
      </c>
    </row>
    <row r="4011" spans="1:27" ht="15.75" hidden="1" customHeight="1">
      <c r="A4011" s="304" t="str">
        <f>IF(B4011&lt;&gt;"",IF(AND(B4011&gt;=_TM1,B4011&lt;=_TM2,OR(TH!L4011="1111",TH!M4011="1111")),TH!D4011,""),"")</f>
        <v/>
      </c>
      <c r="B4011" s="11">
        <f t="shared" si="342"/>
        <v>12</v>
      </c>
      <c r="C4011" s="111">
        <f t="shared" si="343"/>
        <v>42735</v>
      </c>
      <c r="D4011" s="111" t="s">
        <v>2062</v>
      </c>
      <c r="E4011" s="111">
        <v>42735</v>
      </c>
      <c r="F4011" s="140" t="s">
        <v>1617</v>
      </c>
      <c r="G4011" s="310" t="s">
        <v>1944</v>
      </c>
      <c r="H4011" s="113" t="s">
        <v>547</v>
      </c>
      <c r="I4011" s="129">
        <v>18</v>
      </c>
      <c r="J4011" s="129">
        <v>78740</v>
      </c>
      <c r="K4011" s="201">
        <f t="shared" si="340"/>
        <v>1417320</v>
      </c>
      <c r="L4011" s="114" t="s">
        <v>238</v>
      </c>
      <c r="M4011" s="114" t="s">
        <v>162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41"/>
        <v/>
      </c>
    </row>
    <row r="4012" spans="1:27" ht="15.75" hidden="1" customHeight="1">
      <c r="A4012" s="304" t="str">
        <f>IF(B4012&lt;&gt;"",IF(AND(B4012&gt;=_TM1,B4012&lt;=_TM2,OR(TH!L4012="1111",TH!M4012="1111")),TH!D4012,""),"")</f>
        <v/>
      </c>
      <c r="B4012" s="11">
        <f t="shared" si="342"/>
        <v>12</v>
      </c>
      <c r="C4012" s="111">
        <f t="shared" si="343"/>
        <v>42735</v>
      </c>
      <c r="D4012" s="111" t="s">
        <v>2062</v>
      </c>
      <c r="E4012" s="111">
        <v>42735</v>
      </c>
      <c r="F4012" s="140" t="s">
        <v>1999</v>
      </c>
      <c r="G4012" s="310" t="s">
        <v>1944</v>
      </c>
      <c r="H4012" s="113" t="s">
        <v>547</v>
      </c>
      <c r="I4012" s="129">
        <v>25</v>
      </c>
      <c r="J4012" s="129">
        <v>74693</v>
      </c>
      <c r="K4012" s="201">
        <f t="shared" si="340"/>
        <v>1867325</v>
      </c>
      <c r="L4012" s="114" t="s">
        <v>238</v>
      </c>
      <c r="M4012" s="114" t="s">
        <v>162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/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 t="str">
        <f t="shared" si="341"/>
        <v/>
      </c>
    </row>
    <row r="4013" spans="1:27" ht="15.75" hidden="1" customHeight="1">
      <c r="A4013" s="304" t="str">
        <f>IF(B4013&lt;&gt;"",IF(AND(B4013&gt;=_TM1,B4013&lt;=_TM2,OR(TH!L4013="1111",TH!M4013="1111")),TH!D4013,""),"")</f>
        <v/>
      </c>
      <c r="B4013" s="11">
        <f t="shared" si="342"/>
        <v>12</v>
      </c>
      <c r="C4013" s="111">
        <f t="shared" si="343"/>
        <v>42735</v>
      </c>
      <c r="D4013" s="111" t="s">
        <v>2062</v>
      </c>
      <c r="E4013" s="111">
        <v>42735</v>
      </c>
      <c r="F4013" s="140" t="s">
        <v>332</v>
      </c>
      <c r="G4013" s="310" t="s">
        <v>1944</v>
      </c>
      <c r="H4013" s="113" t="s">
        <v>547</v>
      </c>
      <c r="I4013" s="129"/>
      <c r="J4013" s="129"/>
      <c r="K4013" s="201">
        <v>18770782</v>
      </c>
      <c r="L4013" s="114" t="s">
        <v>238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/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 t="str">
        <f t="shared" si="341"/>
        <v/>
      </c>
    </row>
    <row r="4014" spans="1:27" ht="15.75" hidden="1" customHeight="1">
      <c r="A4014" s="304" t="str">
        <f>IF(B4014&lt;&gt;"",IF(AND(B4014&gt;=_TM1,B4014&lt;=_TM2,OR(TH!L4014="1111",TH!M4014="1111")),TH!D4014,""),"")</f>
        <v/>
      </c>
      <c r="B4014" s="11">
        <f t="shared" si="342"/>
        <v>12</v>
      </c>
      <c r="C4014" s="111">
        <f t="shared" si="343"/>
        <v>42735</v>
      </c>
      <c r="D4014" s="111" t="s">
        <v>2174</v>
      </c>
      <c r="E4014" s="111">
        <v>42735</v>
      </c>
      <c r="F4014" s="112" t="s">
        <v>490</v>
      </c>
      <c r="G4014" s="310" t="s">
        <v>1945</v>
      </c>
      <c r="H4014" s="113" t="s">
        <v>548</v>
      </c>
      <c r="I4014" s="129"/>
      <c r="J4014" s="129"/>
      <c r="K4014" s="201">
        <v>12300000</v>
      </c>
      <c r="L4014" s="114" t="s">
        <v>45</v>
      </c>
      <c r="M4014" s="114" t="s">
        <v>492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>x</v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/>
    </row>
    <row r="4015" spans="1:27" ht="15.75" hidden="1" customHeight="1">
      <c r="A4015" s="304" t="str">
        <f>IF(B4015&lt;&gt;"",IF(AND(B4015&gt;=_TM1,B4015&lt;=_TM2,OR(TH!L4015="1111",TH!M4015="1111")),TH!D4015,""),"")</f>
        <v/>
      </c>
      <c r="B4015" s="11">
        <f t="shared" si="342"/>
        <v>12</v>
      </c>
      <c r="C4015" s="111">
        <f t="shared" si="343"/>
        <v>42735</v>
      </c>
      <c r="D4015" s="111" t="s">
        <v>2174</v>
      </c>
      <c r="E4015" s="111">
        <v>42735</v>
      </c>
      <c r="F4015" s="112" t="s">
        <v>491</v>
      </c>
      <c r="G4015" s="310" t="s">
        <v>1945</v>
      </c>
      <c r="H4015" s="113" t="s">
        <v>548</v>
      </c>
      <c r="I4015" s="129"/>
      <c r="J4015" s="129"/>
      <c r="K4015" s="201">
        <v>1230000</v>
      </c>
      <c r="L4015" s="114" t="s">
        <v>45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>x</v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/>
    </row>
    <row r="4016" spans="1:27" ht="15.75" hidden="1" customHeight="1">
      <c r="A4016" s="304" t="str">
        <f>IF(B4016&lt;&gt;"",IF(AND(B4016&gt;=_TM1,B4016&lt;=_TM2,OR(TH!L4016="1111",TH!M4016="1111")),TH!D4016,""),"")</f>
        <v/>
      </c>
      <c r="B4016" s="11">
        <f t="shared" si="342"/>
        <v>12</v>
      </c>
      <c r="C4016" s="111">
        <f t="shared" si="343"/>
        <v>42735</v>
      </c>
      <c r="D4016" s="111" t="s">
        <v>2063</v>
      </c>
      <c r="E4016" s="111">
        <v>42735</v>
      </c>
      <c r="F4016" s="326" t="s">
        <v>1591</v>
      </c>
      <c r="G4016" s="310" t="s">
        <v>1946</v>
      </c>
      <c r="H4016" s="113" t="s">
        <v>1841</v>
      </c>
      <c r="I4016" s="129">
        <v>25500</v>
      </c>
      <c r="J4016" s="129">
        <v>8400</v>
      </c>
      <c r="K4016" s="201">
        <f>ROUND(I4016*J4016,0)</f>
        <v>214200000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ref="AA4016:AA4023" si="344">IF(VLOOKUP(H4016,DS_131,1,0)=H4016,"","x")</f>
        <v/>
      </c>
    </row>
    <row r="4017" spans="1:27" ht="15.75" hidden="1" customHeight="1">
      <c r="A4017" s="304" t="str">
        <f>IF(B4017&lt;&gt;"",IF(AND(B4017&gt;=_TM1,B4017&lt;=_TM2,OR(TH!L4017="1111",TH!M4017="1111")),TH!D4017,""),"")</f>
        <v/>
      </c>
      <c r="B4017" s="11">
        <f t="shared" si="342"/>
        <v>12</v>
      </c>
      <c r="C4017" s="111">
        <f t="shared" si="343"/>
        <v>42735</v>
      </c>
      <c r="D4017" s="111" t="s">
        <v>2063</v>
      </c>
      <c r="E4017" s="111">
        <v>42735</v>
      </c>
      <c r="F4017" s="112" t="s">
        <v>1839</v>
      </c>
      <c r="G4017" s="310" t="s">
        <v>1946</v>
      </c>
      <c r="H4017" s="113" t="s">
        <v>1841</v>
      </c>
      <c r="I4017" s="129"/>
      <c r="J4017" s="129"/>
      <c r="K4017" s="201">
        <v>21420000</v>
      </c>
      <c r="L4017" s="114" t="s">
        <v>238</v>
      </c>
      <c r="M4017" s="114" t="s">
        <v>278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4"/>
        <v/>
      </c>
    </row>
    <row r="4018" spans="1:27" ht="15.75" hidden="1" customHeight="1">
      <c r="A4018" s="304" t="str">
        <f>IF(B4018&lt;&gt;"",IF(AND(B4018&gt;=_TM1,B4018&lt;=_TM2,OR(TH!L4018="1111",TH!M4018="1111")),TH!D4018,""),"")</f>
        <v/>
      </c>
      <c r="B4018" s="11">
        <f t="shared" si="342"/>
        <v>12</v>
      </c>
      <c r="C4018" s="111">
        <f t="shared" si="343"/>
        <v>42735</v>
      </c>
      <c r="D4018" s="111" t="s">
        <v>2064</v>
      </c>
      <c r="E4018" s="111">
        <v>42735</v>
      </c>
      <c r="F4018" s="326" t="s">
        <v>1294</v>
      </c>
      <c r="G4018" s="310" t="s">
        <v>2068</v>
      </c>
      <c r="H4018" s="113" t="s">
        <v>2067</v>
      </c>
      <c r="I4018" s="129">
        <v>259</v>
      </c>
      <c r="J4018" s="129">
        <v>8563</v>
      </c>
      <c r="K4018" s="201">
        <f>ROUND(I4018*J4018,0)</f>
        <v>2217817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4"/>
        <v/>
      </c>
    </row>
    <row r="4019" spans="1:27" ht="15.75" hidden="1" customHeight="1">
      <c r="A4019" s="304" t="str">
        <f>IF(B4019&lt;&gt;"",IF(AND(B4019&gt;=_TM1,B4019&lt;=_TM2,OR(TH!L4019="1111",TH!M4019="1111")),TH!D4019,""),"")</f>
        <v/>
      </c>
      <c r="B4019" s="11">
        <f t="shared" si="342"/>
        <v>12</v>
      </c>
      <c r="C4019" s="111">
        <f t="shared" si="343"/>
        <v>42735</v>
      </c>
      <c r="D4019" s="111" t="s">
        <v>2064</v>
      </c>
      <c r="E4019" s="111">
        <v>42735</v>
      </c>
      <c r="F4019" s="326" t="s">
        <v>1293</v>
      </c>
      <c r="G4019" s="310" t="s">
        <v>2068</v>
      </c>
      <c r="H4019" s="113" t="s">
        <v>2067</v>
      </c>
      <c r="I4019" s="129">
        <v>139</v>
      </c>
      <c r="J4019" s="129">
        <v>8963</v>
      </c>
      <c r="K4019" s="201">
        <f>ROUND(I4019*J4019,0)</f>
        <v>1245857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4"/>
        <v/>
      </c>
    </row>
    <row r="4020" spans="1:27" ht="15.75" hidden="1" customHeight="1">
      <c r="A4020" s="304" t="str">
        <f>IF(B4020&lt;&gt;"",IF(AND(B4020&gt;=_TM1,B4020&lt;=_TM2,OR(TH!L4020="1111",TH!M4020="1111")),TH!D4020,""),"")</f>
        <v/>
      </c>
      <c r="B4020" s="11">
        <f t="shared" si="342"/>
        <v>12</v>
      </c>
      <c r="C4020" s="111">
        <f t="shared" si="343"/>
        <v>42735</v>
      </c>
      <c r="D4020" s="111" t="s">
        <v>2064</v>
      </c>
      <c r="E4020" s="111">
        <v>42735</v>
      </c>
      <c r="F4020" s="326" t="s">
        <v>1288</v>
      </c>
      <c r="G4020" s="310" t="s">
        <v>2068</v>
      </c>
      <c r="H4020" s="113" t="s">
        <v>2067</v>
      </c>
      <c r="I4020" s="129">
        <v>154</v>
      </c>
      <c r="J4020" s="129">
        <v>13935</v>
      </c>
      <c r="K4020" s="201">
        <f>ROUND(I4020*J4020,0)</f>
        <v>2145990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4"/>
        <v/>
      </c>
    </row>
    <row r="4021" spans="1:27" ht="15.75" hidden="1" customHeight="1">
      <c r="A4021" s="304" t="str">
        <f>IF(B4021&lt;&gt;"",IF(AND(B4021&gt;=_TM1,B4021&lt;=_TM2,OR(TH!L4021="1111",TH!M4021="1111")),TH!D4021,""),"")</f>
        <v/>
      </c>
      <c r="B4021" s="11">
        <f t="shared" si="342"/>
        <v>12</v>
      </c>
      <c r="C4021" s="111">
        <f t="shared" si="343"/>
        <v>42735</v>
      </c>
      <c r="D4021" s="111" t="s">
        <v>2064</v>
      </c>
      <c r="E4021" s="111">
        <v>42735</v>
      </c>
      <c r="F4021" s="326" t="s">
        <v>1267</v>
      </c>
      <c r="G4021" s="310" t="s">
        <v>2068</v>
      </c>
      <c r="H4021" s="113" t="s">
        <v>2067</v>
      </c>
      <c r="I4021" s="129">
        <v>151</v>
      </c>
      <c r="J4021" s="129">
        <v>17180</v>
      </c>
      <c r="K4021" s="201">
        <f>ROUND(I4021*J4021,0)</f>
        <v>2594180</v>
      </c>
      <c r="L4021" s="114" t="s">
        <v>238</v>
      </c>
      <c r="M4021" s="114" t="s">
        <v>162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4"/>
        <v/>
      </c>
    </row>
    <row r="4022" spans="1:27" ht="15.75" hidden="1" customHeight="1">
      <c r="A4022" s="304" t="str">
        <f>IF(B4022&lt;&gt;"",IF(AND(B4022&gt;=_TM1,B4022&lt;=_TM2,OR(TH!L4022="1111",TH!M4022="1111")),TH!D4022,""),"")</f>
        <v/>
      </c>
      <c r="B4022" s="11">
        <f t="shared" si="342"/>
        <v>12</v>
      </c>
      <c r="C4022" s="111">
        <f t="shared" si="343"/>
        <v>42735</v>
      </c>
      <c r="D4022" s="111" t="s">
        <v>2064</v>
      </c>
      <c r="E4022" s="111">
        <v>42735</v>
      </c>
      <c r="F4022" s="326" t="s">
        <v>1272</v>
      </c>
      <c r="G4022" s="310" t="s">
        <v>2068</v>
      </c>
      <c r="H4022" s="113" t="s">
        <v>2067</v>
      </c>
      <c r="I4022" s="129">
        <v>350</v>
      </c>
      <c r="J4022" s="129">
        <v>20139</v>
      </c>
      <c r="K4022" s="201">
        <f>ROUND(I4022*J4022,0)</f>
        <v>7048650</v>
      </c>
      <c r="L4022" s="114" t="s">
        <v>238</v>
      </c>
      <c r="M4022" s="114" t="s">
        <v>162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/>
      </c>
      <c r="Z4022" s="303"/>
      <c r="AA4022" s="198" t="str">
        <f t="shared" si="344"/>
        <v/>
      </c>
    </row>
    <row r="4023" spans="1:27" ht="15.75" hidden="1" customHeight="1">
      <c r="A4023" s="304" t="str">
        <f>IF(B4023&lt;&gt;"",IF(AND(B4023&gt;=_TM1,B4023&lt;=_TM2,OR(TH!L4023="1111",TH!M4023="1111")),TH!D4023,""),"")</f>
        <v/>
      </c>
      <c r="B4023" s="11">
        <f t="shared" si="342"/>
        <v>12</v>
      </c>
      <c r="C4023" s="111">
        <f t="shared" si="343"/>
        <v>42735</v>
      </c>
      <c r="D4023" s="111" t="s">
        <v>2064</v>
      </c>
      <c r="E4023" s="111">
        <v>42735</v>
      </c>
      <c r="F4023" s="112" t="s">
        <v>890</v>
      </c>
      <c r="G4023" s="310" t="s">
        <v>2068</v>
      </c>
      <c r="H4023" s="113" t="s">
        <v>2067</v>
      </c>
      <c r="I4023" s="129"/>
      <c r="J4023" s="129"/>
      <c r="K4023" s="201">
        <v>1525249</v>
      </c>
      <c r="L4023" s="114" t="s">
        <v>238</v>
      </c>
      <c r="M4023" s="114" t="s">
        <v>278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/>
      </c>
      <c r="Z4023" s="303"/>
      <c r="AA4023" s="198" t="str">
        <f t="shared" si="344"/>
        <v/>
      </c>
    </row>
    <row r="4024" spans="1:27" ht="15.75" hidden="1" customHeight="1">
      <c r="A4024" s="304" t="str">
        <f>IF(B4024&lt;&gt;"",IF(AND(B4024&gt;=_TM1,B4024&lt;=_TM2,OR(TH!L4024="1111",TH!M4024="1111")),TH!D4024,""),"")</f>
        <v/>
      </c>
      <c r="B4024" s="11">
        <f t="shared" ref="B4024:B4068" si="345">IF(C4024&lt;&gt;"",MONTH(C4024),"")</f>
        <v>1</v>
      </c>
      <c r="C4024" s="111">
        <f t="shared" ref="C4024:C4084" si="346">E4024</f>
        <v>42373</v>
      </c>
      <c r="D4024" s="327" t="s">
        <v>1527</v>
      </c>
      <c r="E4024" s="327">
        <v>42373</v>
      </c>
      <c r="F4024" s="328" t="s">
        <v>1047</v>
      </c>
      <c r="G4024" s="329" t="s">
        <v>888</v>
      </c>
      <c r="H4024" s="330" t="s">
        <v>1178</v>
      </c>
      <c r="I4024" s="127">
        <v>650</v>
      </c>
      <c r="J4024" s="127">
        <v>31496.975384615384</v>
      </c>
      <c r="K4024" s="331">
        <f>ROUND(I4024*J4024,0)</f>
        <v>20473034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/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hidden="1" customHeight="1">
      <c r="A4025" s="304" t="str">
        <f>IF(B4025&lt;&gt;"",IF(AND(B4025&gt;=_TM1,B4025&lt;=_TM2,OR(TH!L4025="1111",TH!M4025="1111")),TH!D4025,""),"")</f>
        <v/>
      </c>
      <c r="B4025" s="11">
        <f t="shared" si="345"/>
        <v>1</v>
      </c>
      <c r="C4025" s="111">
        <f t="shared" si="346"/>
        <v>42373</v>
      </c>
      <c r="D4025" s="327" t="s">
        <v>1527</v>
      </c>
      <c r="E4025" s="327">
        <v>42373</v>
      </c>
      <c r="F4025" s="328" t="s">
        <v>1047</v>
      </c>
      <c r="G4025" s="329" t="s">
        <v>888</v>
      </c>
      <c r="H4025" s="330" t="s">
        <v>1178</v>
      </c>
      <c r="I4025" s="127">
        <v>200</v>
      </c>
      <c r="J4025" s="127">
        <v>31155</v>
      </c>
      <c r="K4025" s="331">
        <f t="shared" ref="K4025:K4088" si="347">ROUND(I4025*J4025,0)</f>
        <v>6231000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/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hidden="1" customHeight="1">
      <c r="A4026" s="304" t="str">
        <f>IF(B4026&lt;&gt;"",IF(AND(B4026&gt;=_TM1,B4026&lt;=_TM2,OR(TH!L4026="1111",TH!M4026="1111")),TH!D4026,""),"")</f>
        <v/>
      </c>
      <c r="B4026" s="11">
        <f t="shared" si="345"/>
        <v>1</v>
      </c>
      <c r="C4026" s="111">
        <f t="shared" si="346"/>
        <v>42373</v>
      </c>
      <c r="D4026" s="327" t="s">
        <v>1527</v>
      </c>
      <c r="E4026" s="327">
        <v>42373</v>
      </c>
      <c r="F4026" s="328" t="s">
        <v>322</v>
      </c>
      <c r="G4026" s="329" t="s">
        <v>888</v>
      </c>
      <c r="H4026" s="330" t="s">
        <v>1178</v>
      </c>
      <c r="I4026" s="127">
        <v>3000</v>
      </c>
      <c r="J4026" s="127">
        <v>14250</v>
      </c>
      <c r="K4026" s="331">
        <f t="shared" si="347"/>
        <v>42750000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>x</v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hidden="1" customHeight="1">
      <c r="A4027" s="304" t="str">
        <f>IF(B4027&lt;&gt;"",IF(AND(B4027&gt;=_TM1,B4027&lt;=_TM2,OR(TH!L4027="1111",TH!M4027="1111")),TH!D4027,""),"")</f>
        <v/>
      </c>
      <c r="B4027" s="11">
        <f t="shared" si="345"/>
        <v>1</v>
      </c>
      <c r="C4027" s="111">
        <f t="shared" si="346"/>
        <v>42373</v>
      </c>
      <c r="D4027" s="327" t="s">
        <v>1527</v>
      </c>
      <c r="E4027" s="327">
        <v>42373</v>
      </c>
      <c r="F4027" s="328" t="s">
        <v>321</v>
      </c>
      <c r="G4027" s="329" t="s">
        <v>888</v>
      </c>
      <c r="H4027" s="330" t="s">
        <v>1178</v>
      </c>
      <c r="I4027" s="127">
        <v>3000</v>
      </c>
      <c r="J4027" s="127">
        <v>15675</v>
      </c>
      <c r="K4027" s="331">
        <f t="shared" si="347"/>
        <v>47025000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>x</v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hidden="1" customHeight="1">
      <c r="A4028" s="304" t="str">
        <f>IF(B4028&lt;&gt;"",IF(AND(B4028&gt;=_TM1,B4028&lt;=_TM2,OR(TH!L4028="1111",TH!M4028="1111")),TH!D4028,""),"")</f>
        <v/>
      </c>
      <c r="B4028" s="11">
        <f t="shared" si="345"/>
        <v>1</v>
      </c>
      <c r="C4028" s="111">
        <f t="shared" si="346"/>
        <v>42388</v>
      </c>
      <c r="D4028" s="327" t="s">
        <v>1527</v>
      </c>
      <c r="E4028" s="327">
        <v>42388</v>
      </c>
      <c r="F4028" s="328" t="s">
        <v>808</v>
      </c>
      <c r="G4028" s="329" t="s">
        <v>896</v>
      </c>
      <c r="H4028" s="330" t="s">
        <v>1178</v>
      </c>
      <c r="I4028" s="127">
        <v>50</v>
      </c>
      <c r="J4028" s="127">
        <v>21518</v>
      </c>
      <c r="K4028" s="331">
        <f t="shared" si="347"/>
        <v>1075900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hidden="1" customHeight="1">
      <c r="A4029" s="304" t="str">
        <f>IF(B4029&lt;&gt;"",IF(AND(B4029&gt;=_TM1,B4029&lt;=_TM2,OR(TH!L4029="1111",TH!M4029="1111")),TH!D4029,""),"")</f>
        <v/>
      </c>
      <c r="B4029" s="11">
        <f t="shared" si="345"/>
        <v>1</v>
      </c>
      <c r="C4029" s="111">
        <f t="shared" si="346"/>
        <v>42394</v>
      </c>
      <c r="D4029" s="327" t="s">
        <v>1527</v>
      </c>
      <c r="E4029" s="327">
        <v>42394</v>
      </c>
      <c r="F4029" s="328" t="s">
        <v>559</v>
      </c>
      <c r="G4029" s="329" t="s">
        <v>899</v>
      </c>
      <c r="H4029" s="330" t="s">
        <v>1178</v>
      </c>
      <c r="I4029" s="333">
        <v>200</v>
      </c>
      <c r="J4029" s="333">
        <v>4557</v>
      </c>
      <c r="K4029" s="331">
        <f t="shared" si="347"/>
        <v>911400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hidden="1" customHeight="1">
      <c r="A4030" s="304" t="str">
        <f>IF(B4030&lt;&gt;"",IF(AND(B4030&gt;=_TM1,B4030&lt;=_TM2,OR(TH!L4030="1111",TH!M4030="1111")),TH!D4030,""),"")</f>
        <v/>
      </c>
      <c r="B4030" s="11">
        <f t="shared" si="345"/>
        <v>1</v>
      </c>
      <c r="C4030" s="111">
        <f t="shared" si="346"/>
        <v>42398</v>
      </c>
      <c r="D4030" s="327" t="s">
        <v>1527</v>
      </c>
      <c r="E4030" s="327">
        <v>42398</v>
      </c>
      <c r="F4030" s="328" t="s">
        <v>841</v>
      </c>
      <c r="G4030" s="329" t="s">
        <v>900</v>
      </c>
      <c r="H4030" s="330" t="s">
        <v>1178</v>
      </c>
      <c r="I4030" s="333">
        <v>50</v>
      </c>
      <c r="J4030" s="333">
        <v>37478</v>
      </c>
      <c r="K4030" s="331">
        <f t="shared" si="347"/>
        <v>1873900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hidden="1" customHeight="1">
      <c r="A4031" s="304" t="str">
        <f>IF(B4031&lt;&gt;"",IF(AND(B4031&gt;=_TM1,B4031&lt;=_TM2,OR(TH!L4031="1111",TH!M4031="1111")),TH!D4031,""),"")</f>
        <v/>
      </c>
      <c r="B4031" s="11">
        <f t="shared" si="345"/>
        <v>1</v>
      </c>
      <c r="C4031" s="111">
        <f t="shared" si="346"/>
        <v>42398</v>
      </c>
      <c r="D4031" s="327" t="s">
        <v>1527</v>
      </c>
      <c r="E4031" s="327">
        <v>42398</v>
      </c>
      <c r="F4031" s="328" t="s">
        <v>842</v>
      </c>
      <c r="G4031" s="329" t="s">
        <v>900</v>
      </c>
      <c r="H4031" s="330" t="s">
        <v>1178</v>
      </c>
      <c r="I4031" s="127">
        <v>14</v>
      </c>
      <c r="J4031" s="127">
        <v>57615</v>
      </c>
      <c r="K4031" s="331">
        <f t="shared" si="347"/>
        <v>806610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hidden="1" customHeight="1">
      <c r="A4032" s="304" t="str">
        <f>IF(B4032&lt;&gt;"",IF(AND(B4032&gt;=_TM1,B4032&lt;=_TM2,OR(TH!L4032="1111",TH!M4032="1111")),TH!D4032,""),"")</f>
        <v/>
      </c>
      <c r="B4032" s="11">
        <f t="shared" si="345"/>
        <v>1</v>
      </c>
      <c r="C4032" s="111">
        <f t="shared" si="346"/>
        <v>42398</v>
      </c>
      <c r="D4032" s="327" t="s">
        <v>1527</v>
      </c>
      <c r="E4032" s="327">
        <v>42398</v>
      </c>
      <c r="F4032" s="328" t="s">
        <v>843</v>
      </c>
      <c r="G4032" s="329" t="s">
        <v>900</v>
      </c>
      <c r="H4032" s="330" t="s">
        <v>1178</v>
      </c>
      <c r="I4032" s="127">
        <v>12</v>
      </c>
      <c r="J4032" s="127">
        <v>65702</v>
      </c>
      <c r="K4032" s="331">
        <f t="shared" si="347"/>
        <v>788424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hidden="1" customHeight="1">
      <c r="A4033" s="304" t="str">
        <f>IF(B4033&lt;&gt;"",IF(AND(B4033&gt;=_TM1,B4033&lt;=_TM2,OR(TH!L4033="1111",TH!M4033="1111")),TH!D4033,""),"")</f>
        <v/>
      </c>
      <c r="B4033" s="11">
        <f t="shared" si="345"/>
        <v>1</v>
      </c>
      <c r="C4033" s="111">
        <f t="shared" si="346"/>
        <v>42398</v>
      </c>
      <c r="D4033" s="327" t="s">
        <v>1527</v>
      </c>
      <c r="E4033" s="327">
        <v>42398</v>
      </c>
      <c r="F4033" s="328" t="s">
        <v>843</v>
      </c>
      <c r="G4033" s="329" t="s">
        <v>900</v>
      </c>
      <c r="H4033" s="330" t="s">
        <v>1178</v>
      </c>
      <c r="I4033" s="127">
        <v>12</v>
      </c>
      <c r="J4033" s="127">
        <v>65702</v>
      </c>
      <c r="K4033" s="331">
        <f t="shared" si="347"/>
        <v>788424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hidden="1" customHeight="1">
      <c r="A4034" s="304" t="str">
        <f>IF(B4034&lt;&gt;"",IF(AND(B4034&gt;=_TM1,B4034&lt;=_TM2,OR(TH!L4034="1111",TH!M4034="1111")),TH!D4034,""),"")</f>
        <v/>
      </c>
      <c r="B4034" s="11">
        <f t="shared" si="345"/>
        <v>1</v>
      </c>
      <c r="C4034" s="111">
        <f t="shared" si="346"/>
        <v>42398</v>
      </c>
      <c r="D4034" s="327" t="s">
        <v>1527</v>
      </c>
      <c r="E4034" s="327">
        <v>42398</v>
      </c>
      <c r="F4034" s="328" t="s">
        <v>844</v>
      </c>
      <c r="G4034" s="329" t="s">
        <v>900</v>
      </c>
      <c r="H4034" s="330" t="s">
        <v>1178</v>
      </c>
      <c r="I4034" s="127">
        <v>18</v>
      </c>
      <c r="J4034" s="127">
        <v>42345</v>
      </c>
      <c r="K4034" s="331">
        <f t="shared" si="347"/>
        <v>762210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hidden="1" customHeight="1">
      <c r="A4035" s="304" t="str">
        <f>IF(B4035&lt;&gt;"",IF(AND(B4035&gt;=_TM1,B4035&lt;=_TM2,OR(TH!L4035="1111",TH!M4035="1111")),TH!D4035,""),"")</f>
        <v/>
      </c>
      <c r="B4035" s="11">
        <f t="shared" si="345"/>
        <v>1</v>
      </c>
      <c r="C4035" s="111">
        <f t="shared" si="346"/>
        <v>42398</v>
      </c>
      <c r="D4035" s="327" t="s">
        <v>1527</v>
      </c>
      <c r="E4035" s="327">
        <v>42398</v>
      </c>
      <c r="F4035" s="328" t="s">
        <v>844</v>
      </c>
      <c r="G4035" s="329" t="s">
        <v>900</v>
      </c>
      <c r="H4035" s="330" t="s">
        <v>1178</v>
      </c>
      <c r="I4035" s="127">
        <v>18</v>
      </c>
      <c r="J4035" s="127">
        <v>42345</v>
      </c>
      <c r="K4035" s="331">
        <f t="shared" si="347"/>
        <v>762210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hidden="1" customHeight="1">
      <c r="A4036" s="304" t="str">
        <f>IF(B4036&lt;&gt;"",IF(AND(B4036&gt;=_TM1,B4036&lt;=_TM2,OR(TH!L4036="1111",TH!M4036="1111")),TH!D4036,""),"")</f>
        <v/>
      </c>
      <c r="B4036" s="11">
        <f t="shared" si="345"/>
        <v>1</v>
      </c>
      <c r="C4036" s="111">
        <f t="shared" si="346"/>
        <v>42398</v>
      </c>
      <c r="D4036" s="327" t="s">
        <v>1527</v>
      </c>
      <c r="E4036" s="327">
        <v>42398</v>
      </c>
      <c r="F4036" s="328" t="s">
        <v>845</v>
      </c>
      <c r="G4036" s="329" t="s">
        <v>900</v>
      </c>
      <c r="H4036" s="330" t="s">
        <v>1178</v>
      </c>
      <c r="I4036" s="127">
        <v>5</v>
      </c>
      <c r="J4036" s="127">
        <v>137324</v>
      </c>
      <c r="K4036" s="331">
        <f t="shared" si="347"/>
        <v>686620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hidden="1" customHeight="1">
      <c r="A4037" s="304" t="str">
        <f>IF(B4037&lt;&gt;"",IF(AND(B4037&gt;=_TM1,B4037&lt;=_TM2,OR(TH!L4037="1111",TH!M4037="1111")),TH!D4037,""),"")</f>
        <v/>
      </c>
      <c r="B4037" s="11">
        <f t="shared" si="345"/>
        <v>1</v>
      </c>
      <c r="C4037" s="111">
        <f t="shared" si="346"/>
        <v>42398</v>
      </c>
      <c r="D4037" s="327" t="s">
        <v>1527</v>
      </c>
      <c r="E4037" s="327">
        <v>42398</v>
      </c>
      <c r="F4037" s="328" t="s">
        <v>846</v>
      </c>
      <c r="G4037" s="329" t="s">
        <v>900</v>
      </c>
      <c r="H4037" s="330" t="s">
        <v>1178</v>
      </c>
      <c r="I4037" s="127">
        <v>14</v>
      </c>
      <c r="J4037" s="127">
        <v>45847</v>
      </c>
      <c r="K4037" s="331">
        <f t="shared" si="347"/>
        <v>641858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hidden="1" customHeight="1">
      <c r="A4038" s="304" t="str">
        <f>IF(B4038&lt;&gt;"",IF(AND(B4038&gt;=_TM1,B4038&lt;=_TM2,OR(TH!L4038="1111",TH!M4038="1111")),TH!D4038,""),"")</f>
        <v/>
      </c>
      <c r="B4038" s="11">
        <f t="shared" si="345"/>
        <v>1</v>
      </c>
      <c r="C4038" s="111">
        <f t="shared" si="346"/>
        <v>42398</v>
      </c>
      <c r="D4038" s="327" t="s">
        <v>1527</v>
      </c>
      <c r="E4038" s="327">
        <v>42398</v>
      </c>
      <c r="F4038" s="328" t="s">
        <v>846</v>
      </c>
      <c r="G4038" s="329" t="s">
        <v>900</v>
      </c>
      <c r="H4038" s="330" t="s">
        <v>1178</v>
      </c>
      <c r="I4038" s="127">
        <v>14</v>
      </c>
      <c r="J4038" s="127">
        <v>45847</v>
      </c>
      <c r="K4038" s="331">
        <f t="shared" si="347"/>
        <v>641858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hidden="1" customHeight="1">
      <c r="A4039" s="304" t="str">
        <f>IF(B4039&lt;&gt;"",IF(AND(B4039&gt;=_TM1,B4039&lt;=_TM2,OR(TH!L4039="1111",TH!M4039="1111")),TH!D4039,""),"")</f>
        <v/>
      </c>
      <c r="B4039" s="11">
        <f t="shared" si="345"/>
        <v>1</v>
      </c>
      <c r="C4039" s="111">
        <f t="shared" si="346"/>
        <v>42398</v>
      </c>
      <c r="D4039" s="327" t="s">
        <v>1527</v>
      </c>
      <c r="E4039" s="327">
        <v>42398</v>
      </c>
      <c r="F4039" s="328" t="s">
        <v>847</v>
      </c>
      <c r="G4039" s="329" t="s">
        <v>900</v>
      </c>
      <c r="H4039" s="330" t="s">
        <v>1178</v>
      </c>
      <c r="I4039" s="127">
        <v>8</v>
      </c>
      <c r="J4039" s="127">
        <v>49818</v>
      </c>
      <c r="K4039" s="331">
        <f t="shared" si="347"/>
        <v>398544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hidden="1" customHeight="1">
      <c r="A4040" s="304" t="str">
        <f>IF(B4040&lt;&gt;"",IF(AND(B4040&gt;=_TM1,B4040&lt;=_TM2,OR(TH!L4040="1111",TH!M4040="1111")),TH!D4040,""),"")</f>
        <v/>
      </c>
      <c r="B4040" s="11">
        <f t="shared" si="345"/>
        <v>1</v>
      </c>
      <c r="C4040" s="111">
        <f t="shared" si="346"/>
        <v>42398</v>
      </c>
      <c r="D4040" s="327" t="s">
        <v>1527</v>
      </c>
      <c r="E4040" s="327">
        <v>42398</v>
      </c>
      <c r="F4040" s="328" t="s">
        <v>848</v>
      </c>
      <c r="G4040" s="329" t="s">
        <v>900</v>
      </c>
      <c r="H4040" s="330" t="s">
        <v>1178</v>
      </c>
      <c r="I4040" s="127">
        <v>8</v>
      </c>
      <c r="J4040" s="127">
        <v>69492</v>
      </c>
      <c r="K4040" s="331">
        <f t="shared" si="347"/>
        <v>555936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hidden="1" customHeight="1">
      <c r="A4041" s="304" t="str">
        <f>IF(B4041&lt;&gt;"",IF(AND(B4041&gt;=_TM1,B4041&lt;=_TM2,OR(TH!L4041="1111",TH!M4041="1111")),TH!D4041,""),"")</f>
        <v/>
      </c>
      <c r="B4041" s="11">
        <f t="shared" si="345"/>
        <v>1</v>
      </c>
      <c r="C4041" s="111">
        <f t="shared" si="346"/>
        <v>42398</v>
      </c>
      <c r="D4041" s="327" t="s">
        <v>1527</v>
      </c>
      <c r="E4041" s="327">
        <v>42398</v>
      </c>
      <c r="F4041" s="328" t="s">
        <v>849</v>
      </c>
      <c r="G4041" s="329" t="s">
        <v>900</v>
      </c>
      <c r="H4041" s="330" t="s">
        <v>1178</v>
      </c>
      <c r="I4041" s="127">
        <v>8</v>
      </c>
      <c r="J4041" s="127">
        <v>61370</v>
      </c>
      <c r="K4041" s="331">
        <f t="shared" si="347"/>
        <v>490960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hidden="1" customHeight="1">
      <c r="A4042" s="304" t="str">
        <f>IF(B4042&lt;&gt;"",IF(AND(B4042&gt;=_TM1,B4042&lt;=_TM2,OR(TH!L4042="1111",TH!M4042="1111")),TH!D4042,""),"")</f>
        <v/>
      </c>
      <c r="B4042" s="11">
        <f t="shared" si="345"/>
        <v>1</v>
      </c>
      <c r="C4042" s="111">
        <f t="shared" si="346"/>
        <v>42398</v>
      </c>
      <c r="D4042" s="327" t="s">
        <v>1527</v>
      </c>
      <c r="E4042" s="327">
        <v>42398</v>
      </c>
      <c r="F4042" s="328" t="s">
        <v>850</v>
      </c>
      <c r="G4042" s="329" t="s">
        <v>900</v>
      </c>
      <c r="H4042" s="330" t="s">
        <v>1178</v>
      </c>
      <c r="I4042" s="127">
        <v>10</v>
      </c>
      <c r="J4042" s="127">
        <v>51893</v>
      </c>
      <c r="K4042" s="331">
        <f t="shared" si="347"/>
        <v>518930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hidden="1" customHeight="1">
      <c r="A4043" s="304" t="str">
        <f>IF(B4043&lt;&gt;"",IF(AND(B4043&gt;=_TM1,B4043&lt;=_TM2,OR(TH!L4043="1111",TH!M4043="1111")),TH!D4043,""),"")</f>
        <v/>
      </c>
      <c r="B4043" s="11">
        <f t="shared" si="345"/>
        <v>1</v>
      </c>
      <c r="C4043" s="111">
        <f t="shared" si="346"/>
        <v>42398</v>
      </c>
      <c r="D4043" s="327" t="s">
        <v>1527</v>
      </c>
      <c r="E4043" s="327">
        <v>42398</v>
      </c>
      <c r="F4043" s="328" t="s">
        <v>851</v>
      </c>
      <c r="G4043" s="329" t="s">
        <v>900</v>
      </c>
      <c r="H4043" s="330" t="s">
        <v>1178</v>
      </c>
      <c r="I4043" s="127">
        <v>12</v>
      </c>
      <c r="J4043" s="127">
        <v>30548</v>
      </c>
      <c r="K4043" s="331">
        <f t="shared" si="347"/>
        <v>366576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hidden="1" customHeight="1">
      <c r="A4044" s="304" t="str">
        <f>IF(B4044&lt;&gt;"",IF(AND(B4044&gt;=_TM1,B4044&lt;=_TM2,OR(TH!L4044="1111",TH!M4044="1111")),TH!D4044,""),"")</f>
        <v/>
      </c>
      <c r="B4044" s="11">
        <f t="shared" si="345"/>
        <v>1</v>
      </c>
      <c r="C4044" s="111">
        <f t="shared" si="346"/>
        <v>42398</v>
      </c>
      <c r="D4044" s="327" t="s">
        <v>1527</v>
      </c>
      <c r="E4044" s="327">
        <v>42398</v>
      </c>
      <c r="F4044" s="328" t="s">
        <v>429</v>
      </c>
      <c r="G4044" s="329" t="s">
        <v>900</v>
      </c>
      <c r="H4044" s="330" t="s">
        <v>1178</v>
      </c>
      <c r="I4044" s="333">
        <v>12</v>
      </c>
      <c r="J4044" s="333">
        <v>32770</v>
      </c>
      <c r="K4044" s="331">
        <f t="shared" si="347"/>
        <v>393240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hidden="1" customHeight="1">
      <c r="A4045" s="304" t="str">
        <f>IF(B4045&lt;&gt;"",IF(AND(B4045&gt;=_TM1,B4045&lt;=_TM2,OR(TH!L4045="1111",TH!M4045="1111")),TH!D4045,""),"")</f>
        <v/>
      </c>
      <c r="B4045" s="11">
        <f t="shared" si="345"/>
        <v>1</v>
      </c>
      <c r="C4045" s="111">
        <f t="shared" si="346"/>
        <v>42398</v>
      </c>
      <c r="D4045" s="327" t="s">
        <v>1527</v>
      </c>
      <c r="E4045" s="327">
        <v>42398</v>
      </c>
      <c r="F4045" s="328" t="s">
        <v>852</v>
      </c>
      <c r="G4045" s="329" t="s">
        <v>900</v>
      </c>
      <c r="H4045" s="330" t="s">
        <v>1178</v>
      </c>
      <c r="I4045" s="127">
        <v>6</v>
      </c>
      <c r="J4045" s="127">
        <v>71080</v>
      </c>
      <c r="K4045" s="331">
        <f t="shared" si="347"/>
        <v>426480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hidden="1" customHeight="1">
      <c r="A4046" s="304" t="str">
        <f>IF(B4046&lt;&gt;"",IF(AND(B4046&gt;=_TM1,B4046&lt;=_TM2,OR(TH!L4046="1111",TH!M4046="1111")),TH!D4046,""),"")</f>
        <v/>
      </c>
      <c r="B4046" s="11">
        <f t="shared" si="345"/>
        <v>1</v>
      </c>
      <c r="C4046" s="111">
        <f t="shared" si="346"/>
        <v>42398</v>
      </c>
      <c r="D4046" s="327" t="s">
        <v>1527</v>
      </c>
      <c r="E4046" s="327">
        <v>42398</v>
      </c>
      <c r="F4046" s="328" t="s">
        <v>951</v>
      </c>
      <c r="G4046" s="329" t="s">
        <v>900</v>
      </c>
      <c r="H4046" s="330" t="s">
        <v>1178</v>
      </c>
      <c r="I4046" s="127">
        <v>8</v>
      </c>
      <c r="J4046" s="127">
        <v>20995</v>
      </c>
      <c r="K4046" s="331">
        <f t="shared" si="347"/>
        <v>167960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hidden="1" customHeight="1">
      <c r="A4047" s="304" t="str">
        <f>IF(B4047&lt;&gt;"",IF(AND(B4047&gt;=_TM1,B4047&lt;=_TM2,OR(TH!L4047="1111",TH!M4047="1111")),TH!D4047,""),"")</f>
        <v/>
      </c>
      <c r="B4047" s="11">
        <f t="shared" si="345"/>
        <v>1</v>
      </c>
      <c r="C4047" s="111">
        <f t="shared" si="346"/>
        <v>42398</v>
      </c>
      <c r="D4047" s="327" t="s">
        <v>1527</v>
      </c>
      <c r="E4047" s="327">
        <v>42398</v>
      </c>
      <c r="F4047" s="328" t="s">
        <v>952</v>
      </c>
      <c r="G4047" s="329" t="s">
        <v>900</v>
      </c>
      <c r="H4047" s="330" t="s">
        <v>1178</v>
      </c>
      <c r="I4047" s="127">
        <v>6</v>
      </c>
      <c r="J4047" s="127">
        <v>33820</v>
      </c>
      <c r="K4047" s="331">
        <f t="shared" si="347"/>
        <v>202920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hidden="1" customHeight="1">
      <c r="A4048" s="304" t="str">
        <f>IF(B4048&lt;&gt;"",IF(AND(B4048&gt;=_TM1,B4048&lt;=_TM2,OR(TH!L4048="1111",TH!M4048="1111")),TH!D4048,""),"")</f>
        <v/>
      </c>
      <c r="B4048" s="11">
        <f t="shared" si="345"/>
        <v>1</v>
      </c>
      <c r="C4048" s="111">
        <f t="shared" si="346"/>
        <v>42398</v>
      </c>
      <c r="D4048" s="327" t="s">
        <v>1527</v>
      </c>
      <c r="E4048" s="327">
        <v>42398</v>
      </c>
      <c r="F4048" s="328" t="s">
        <v>953</v>
      </c>
      <c r="G4048" s="329" t="s">
        <v>900</v>
      </c>
      <c r="H4048" s="330" t="s">
        <v>1178</v>
      </c>
      <c r="I4048" s="127">
        <v>4</v>
      </c>
      <c r="J4048" s="127">
        <v>25251</v>
      </c>
      <c r="K4048" s="331">
        <f t="shared" si="347"/>
        <v>101004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hidden="1" customHeight="1">
      <c r="A4049" s="304" t="str">
        <f>IF(B4049&lt;&gt;"",IF(AND(B4049&gt;=_TM1,B4049&lt;=_TM2,OR(TH!L4049="1111",TH!M4049="1111")),TH!D4049,""),"")</f>
        <v/>
      </c>
      <c r="B4049" s="11">
        <f t="shared" si="345"/>
        <v>1</v>
      </c>
      <c r="C4049" s="111">
        <f t="shared" si="346"/>
        <v>42398</v>
      </c>
      <c r="D4049" s="327" t="s">
        <v>1527</v>
      </c>
      <c r="E4049" s="327">
        <v>42398</v>
      </c>
      <c r="F4049" s="328" t="s">
        <v>855</v>
      </c>
      <c r="G4049" s="329" t="s">
        <v>900</v>
      </c>
      <c r="H4049" s="330" t="s">
        <v>1178</v>
      </c>
      <c r="I4049" s="127">
        <v>10</v>
      </c>
      <c r="J4049" s="127">
        <v>97297</v>
      </c>
      <c r="K4049" s="331">
        <f t="shared" si="347"/>
        <v>972970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hidden="1" customHeight="1">
      <c r="A4050" s="304" t="str">
        <f>IF(B4050&lt;&gt;"",IF(AND(B4050&gt;=_TM1,B4050&lt;=_TM2,OR(TH!L4050="1111",TH!M4050="1111")),TH!D4050,""),"")</f>
        <v/>
      </c>
      <c r="B4050" s="11">
        <f t="shared" si="345"/>
        <v>1</v>
      </c>
      <c r="C4050" s="111">
        <f t="shared" si="346"/>
        <v>42398</v>
      </c>
      <c r="D4050" s="327" t="s">
        <v>1527</v>
      </c>
      <c r="E4050" s="327">
        <v>42398</v>
      </c>
      <c r="F4050" s="328" t="s">
        <v>856</v>
      </c>
      <c r="G4050" s="329" t="s">
        <v>900</v>
      </c>
      <c r="H4050" s="330" t="s">
        <v>1178</v>
      </c>
      <c r="I4050" s="333">
        <v>10</v>
      </c>
      <c r="J4050" s="333">
        <v>75503</v>
      </c>
      <c r="K4050" s="331">
        <f t="shared" si="347"/>
        <v>755030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hidden="1" customHeight="1">
      <c r="A4051" s="304" t="str">
        <f>IF(B4051&lt;&gt;"",IF(AND(B4051&gt;=_TM1,B4051&lt;=_TM2,OR(TH!L4051="1111",TH!M4051="1111")),TH!D4051,""),"")</f>
        <v/>
      </c>
      <c r="B4051" s="11">
        <f t="shared" si="345"/>
        <v>1</v>
      </c>
      <c r="C4051" s="111">
        <f t="shared" si="346"/>
        <v>42398</v>
      </c>
      <c r="D4051" s="327" t="s">
        <v>1527</v>
      </c>
      <c r="E4051" s="327">
        <v>42398</v>
      </c>
      <c r="F4051" s="328" t="s">
        <v>954</v>
      </c>
      <c r="G4051" s="329" t="s">
        <v>900</v>
      </c>
      <c r="H4051" s="330" t="s">
        <v>1178</v>
      </c>
      <c r="I4051" s="127">
        <v>12</v>
      </c>
      <c r="J4051" s="127">
        <v>66205</v>
      </c>
      <c r="K4051" s="331">
        <f t="shared" si="347"/>
        <v>794460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hidden="1" customHeight="1">
      <c r="A4052" s="304" t="str">
        <f>IF(B4052&lt;&gt;"",IF(AND(B4052&gt;=_TM1,B4052&lt;=_TM2,OR(TH!L4052="1111",TH!M4052="1111")),TH!D4052,""),"")</f>
        <v/>
      </c>
      <c r="B4052" s="11">
        <f t="shared" si="345"/>
        <v>1</v>
      </c>
      <c r="C4052" s="111">
        <f t="shared" si="346"/>
        <v>42398</v>
      </c>
      <c r="D4052" s="327" t="s">
        <v>1527</v>
      </c>
      <c r="E4052" s="327">
        <v>42398</v>
      </c>
      <c r="F4052" s="328" t="s">
        <v>955</v>
      </c>
      <c r="G4052" s="329" t="s">
        <v>900</v>
      </c>
      <c r="H4052" s="330" t="s">
        <v>1178</v>
      </c>
      <c r="I4052" s="127">
        <v>10</v>
      </c>
      <c r="J4052" s="127">
        <v>131455</v>
      </c>
      <c r="K4052" s="331">
        <f t="shared" si="347"/>
        <v>1314550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hidden="1" customHeight="1">
      <c r="A4053" s="304" t="str">
        <f>IF(B4053&lt;&gt;"",IF(AND(B4053&gt;=_TM1,B4053&lt;=_TM2,OR(TH!L4053="1111",TH!M4053="1111")),TH!D4053,""),"")</f>
        <v/>
      </c>
      <c r="B4053" s="11">
        <f t="shared" si="345"/>
        <v>1</v>
      </c>
      <c r="C4053" s="111">
        <f t="shared" si="346"/>
        <v>42398</v>
      </c>
      <c r="D4053" s="327" t="s">
        <v>1527</v>
      </c>
      <c r="E4053" s="327">
        <v>42398</v>
      </c>
      <c r="F4053" s="328" t="s">
        <v>956</v>
      </c>
      <c r="G4053" s="329" t="s">
        <v>900</v>
      </c>
      <c r="H4053" s="330" t="s">
        <v>1178</v>
      </c>
      <c r="I4053" s="333">
        <v>10</v>
      </c>
      <c r="J4053" s="333">
        <v>150948</v>
      </c>
      <c r="K4053" s="331">
        <f t="shared" si="347"/>
        <v>1509480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hidden="1" customHeight="1">
      <c r="A4054" s="304" t="str">
        <f>IF(B4054&lt;&gt;"",IF(AND(B4054&gt;=_TM1,B4054&lt;=_TM2,OR(TH!L4054="1111",TH!M4054="1111")),TH!D4054,""),"")</f>
        <v/>
      </c>
      <c r="B4054" s="11">
        <f t="shared" si="345"/>
        <v>1</v>
      </c>
      <c r="C4054" s="111">
        <f t="shared" si="346"/>
        <v>42398</v>
      </c>
      <c r="D4054" s="327" t="s">
        <v>1527</v>
      </c>
      <c r="E4054" s="327">
        <v>42398</v>
      </c>
      <c r="F4054" s="328" t="s">
        <v>957</v>
      </c>
      <c r="G4054" s="329" t="s">
        <v>900</v>
      </c>
      <c r="H4054" s="330" t="s">
        <v>1178</v>
      </c>
      <c r="I4054" s="127">
        <v>16</v>
      </c>
      <c r="J4054" s="127">
        <v>63125</v>
      </c>
      <c r="K4054" s="331">
        <f t="shared" si="347"/>
        <v>1010000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hidden="1" customHeight="1">
      <c r="A4055" s="304" t="str">
        <f>IF(B4055&lt;&gt;"",IF(AND(B4055&gt;=_TM1,B4055&lt;=_TM2,OR(TH!L4055="1111",TH!M4055="1111")),TH!D4055,""),"")</f>
        <v/>
      </c>
      <c r="B4055" s="11">
        <f t="shared" si="345"/>
        <v>1</v>
      </c>
      <c r="C4055" s="111">
        <f t="shared" si="346"/>
        <v>42398</v>
      </c>
      <c r="D4055" s="327" t="s">
        <v>1527</v>
      </c>
      <c r="E4055" s="327">
        <v>42398</v>
      </c>
      <c r="F4055" s="328" t="s">
        <v>958</v>
      </c>
      <c r="G4055" s="329" t="s">
        <v>900</v>
      </c>
      <c r="H4055" s="330" t="s">
        <v>1178</v>
      </c>
      <c r="I4055" s="127">
        <v>10</v>
      </c>
      <c r="J4055" s="127">
        <v>45595</v>
      </c>
      <c r="K4055" s="331">
        <f t="shared" si="347"/>
        <v>455950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hidden="1" customHeight="1">
      <c r="A4056" s="304" t="str">
        <f>IF(B4056&lt;&gt;"",IF(AND(B4056&gt;=_TM1,B4056&lt;=_TM2,OR(TH!L4056="1111",TH!M4056="1111")),TH!D4056,""),"")</f>
        <v/>
      </c>
      <c r="B4056" s="11">
        <f t="shared" si="345"/>
        <v>1</v>
      </c>
      <c r="C4056" s="111">
        <f t="shared" si="346"/>
        <v>42398</v>
      </c>
      <c r="D4056" s="327" t="s">
        <v>1527</v>
      </c>
      <c r="E4056" s="327">
        <v>42398</v>
      </c>
      <c r="F4056" s="328" t="s">
        <v>959</v>
      </c>
      <c r="G4056" s="329" t="s">
        <v>900</v>
      </c>
      <c r="H4056" s="330" t="s">
        <v>1178</v>
      </c>
      <c r="I4056" s="127">
        <v>20</v>
      </c>
      <c r="J4056" s="127">
        <v>40788</v>
      </c>
      <c r="K4056" s="331">
        <f t="shared" si="347"/>
        <v>815760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hidden="1" customHeight="1">
      <c r="A4057" s="304" t="str">
        <f>IF(B4057&lt;&gt;"",IF(AND(B4057&gt;=_TM1,B4057&lt;=_TM2,OR(TH!L4057="1111",TH!M4057="1111")),TH!D4057,""),"")</f>
        <v/>
      </c>
      <c r="B4057" s="11">
        <f t="shared" si="345"/>
        <v>1</v>
      </c>
      <c r="C4057" s="111">
        <f t="shared" si="346"/>
        <v>42399</v>
      </c>
      <c r="D4057" s="327" t="s">
        <v>1527</v>
      </c>
      <c r="E4057" s="327">
        <v>42399</v>
      </c>
      <c r="F4057" s="328" t="s">
        <v>807</v>
      </c>
      <c r="G4057" s="329" t="s">
        <v>902</v>
      </c>
      <c r="H4057" s="330" t="s">
        <v>1178</v>
      </c>
      <c r="I4057" s="127">
        <v>125</v>
      </c>
      <c r="J4057" s="127">
        <v>18548</v>
      </c>
      <c r="K4057" s="331">
        <f t="shared" si="347"/>
        <v>2318500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/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hidden="1" customHeight="1">
      <c r="A4058" s="304" t="str">
        <f>IF(B4058&lt;&gt;"",IF(AND(B4058&gt;=_TM1,B4058&lt;=_TM2,OR(TH!L4058="1111",TH!M4058="1111")),TH!D4058,""),"")</f>
        <v/>
      </c>
      <c r="B4058" s="11">
        <f t="shared" si="345"/>
        <v>2</v>
      </c>
      <c r="C4058" s="111">
        <f t="shared" si="346"/>
        <v>42420</v>
      </c>
      <c r="D4058" s="327" t="s">
        <v>1527</v>
      </c>
      <c r="E4058" s="327">
        <v>42420</v>
      </c>
      <c r="F4058" s="328" t="s">
        <v>814</v>
      </c>
      <c r="G4058" s="329" t="s">
        <v>914</v>
      </c>
      <c r="H4058" s="330" t="s">
        <v>1178</v>
      </c>
      <c r="I4058" s="127">
        <v>500</v>
      </c>
      <c r="J4058" s="127">
        <v>12341</v>
      </c>
      <c r="K4058" s="331">
        <f t="shared" si="347"/>
        <v>6170500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/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hidden="1" customHeight="1">
      <c r="A4059" s="304" t="str">
        <f>IF(B4059&lt;&gt;"",IF(AND(B4059&gt;=_TM1,B4059&lt;=_TM2,OR(TH!L4059="1111",TH!M4059="1111")),TH!D4059,""),"")</f>
        <v/>
      </c>
      <c r="B4059" s="11">
        <f t="shared" si="345"/>
        <v>2</v>
      </c>
      <c r="C4059" s="111">
        <f t="shared" si="346"/>
        <v>42422</v>
      </c>
      <c r="D4059" s="327" t="s">
        <v>1527</v>
      </c>
      <c r="E4059" s="327">
        <v>42422</v>
      </c>
      <c r="F4059" s="328" t="s">
        <v>322</v>
      </c>
      <c r="G4059" s="329" t="s">
        <v>916</v>
      </c>
      <c r="H4059" s="330" t="s">
        <v>1178</v>
      </c>
      <c r="I4059" s="127">
        <v>3000</v>
      </c>
      <c r="J4059" s="127">
        <v>14250</v>
      </c>
      <c r="K4059" s="331">
        <f t="shared" si="347"/>
        <v>42750000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>x</v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hidden="1" customHeight="1">
      <c r="A4060" s="304" t="str">
        <f>IF(B4060&lt;&gt;"",IF(AND(B4060&gt;=_TM1,B4060&lt;=_TM2,OR(TH!L4060="1111",TH!M4060="1111")),TH!D4060,""),"")</f>
        <v/>
      </c>
      <c r="B4060" s="11">
        <f t="shared" si="345"/>
        <v>2</v>
      </c>
      <c r="C4060" s="111">
        <f t="shared" si="346"/>
        <v>42422</v>
      </c>
      <c r="D4060" s="327" t="s">
        <v>1527</v>
      </c>
      <c r="E4060" s="327">
        <v>42422</v>
      </c>
      <c r="F4060" s="328" t="s">
        <v>321</v>
      </c>
      <c r="G4060" s="329" t="s">
        <v>916</v>
      </c>
      <c r="H4060" s="330" t="s">
        <v>1178</v>
      </c>
      <c r="I4060" s="127">
        <v>3000</v>
      </c>
      <c r="J4060" s="127">
        <v>15675</v>
      </c>
      <c r="K4060" s="331">
        <f t="shared" si="347"/>
        <v>47025000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>x</v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hidden="1" customHeight="1">
      <c r="A4061" s="304" t="str">
        <f>IF(B4061&lt;&gt;"",IF(AND(B4061&gt;=_TM1,B4061&lt;=_TM2,OR(TH!L4061="1111",TH!M4061="1111")),TH!D4061,""),"")</f>
        <v/>
      </c>
      <c r="B4061" s="11">
        <f t="shared" si="345"/>
        <v>2</v>
      </c>
      <c r="C4061" s="111">
        <f t="shared" si="346"/>
        <v>42426</v>
      </c>
      <c r="D4061" s="327" t="s">
        <v>1527</v>
      </c>
      <c r="E4061" s="327">
        <v>42426</v>
      </c>
      <c r="F4061" s="328" t="s">
        <v>824</v>
      </c>
      <c r="G4061" s="329" t="s">
        <v>920</v>
      </c>
      <c r="H4061" s="330" t="s">
        <v>1178</v>
      </c>
      <c r="I4061" s="127">
        <v>200</v>
      </c>
      <c r="J4061" s="127">
        <v>6750</v>
      </c>
      <c r="K4061" s="331">
        <f t="shared" si="347"/>
        <v>1350000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hidden="1" customHeight="1">
      <c r="A4062" s="304" t="str">
        <f>IF(B4062&lt;&gt;"",IF(AND(B4062&gt;=_TM1,B4062&lt;=_TM2,OR(TH!L4062="1111",TH!M4062="1111")),TH!D4062,""),"")</f>
        <v/>
      </c>
      <c r="B4062" s="11">
        <f t="shared" si="345"/>
        <v>2</v>
      </c>
      <c r="C4062" s="111">
        <f t="shared" si="346"/>
        <v>42429</v>
      </c>
      <c r="D4062" s="327" t="s">
        <v>1527</v>
      </c>
      <c r="E4062" s="327">
        <v>42429</v>
      </c>
      <c r="F4062" s="328" t="s">
        <v>865</v>
      </c>
      <c r="G4062" s="329" t="s">
        <v>923</v>
      </c>
      <c r="H4062" s="330" t="s">
        <v>1178</v>
      </c>
      <c r="I4062" s="127">
        <v>3</v>
      </c>
      <c r="J4062" s="127">
        <v>23765</v>
      </c>
      <c r="K4062" s="331">
        <f t="shared" si="347"/>
        <v>71295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hidden="1" customHeight="1">
      <c r="A4063" s="304" t="str">
        <f>IF(B4063&lt;&gt;"",IF(AND(B4063&gt;=_TM1,B4063&lt;=_TM2,OR(TH!L4063="1111",TH!M4063="1111")),TH!D4063,""),"")</f>
        <v/>
      </c>
      <c r="B4063" s="11">
        <f t="shared" si="345"/>
        <v>2</v>
      </c>
      <c r="C4063" s="111">
        <f t="shared" si="346"/>
        <v>42429</v>
      </c>
      <c r="D4063" s="327" t="s">
        <v>1527</v>
      </c>
      <c r="E4063" s="327">
        <v>42429</v>
      </c>
      <c r="F4063" s="328" t="s">
        <v>866</v>
      </c>
      <c r="G4063" s="329" t="s">
        <v>923</v>
      </c>
      <c r="H4063" s="330" t="s">
        <v>1178</v>
      </c>
      <c r="I4063" s="127">
        <v>24</v>
      </c>
      <c r="J4063" s="127">
        <v>8755</v>
      </c>
      <c r="K4063" s="331">
        <f t="shared" si="347"/>
        <v>210120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hidden="1" customHeight="1">
      <c r="A4064" s="304" t="str">
        <f>IF(B4064&lt;&gt;"",IF(AND(B4064&gt;=_TM1,B4064&lt;=_TM2,OR(TH!L4064="1111",TH!M4064="1111")),TH!D4064,""),"")</f>
        <v/>
      </c>
      <c r="B4064" s="11">
        <f t="shared" si="345"/>
        <v>2</v>
      </c>
      <c r="C4064" s="111">
        <f t="shared" si="346"/>
        <v>42429</v>
      </c>
      <c r="D4064" s="327" t="s">
        <v>1527</v>
      </c>
      <c r="E4064" s="327">
        <v>42429</v>
      </c>
      <c r="F4064" s="328" t="s">
        <v>867</v>
      </c>
      <c r="G4064" s="329" t="s">
        <v>923</v>
      </c>
      <c r="H4064" s="330" t="s">
        <v>1178</v>
      </c>
      <c r="I4064" s="127">
        <v>20</v>
      </c>
      <c r="J4064" s="127">
        <v>11999</v>
      </c>
      <c r="K4064" s="331">
        <f t="shared" si="347"/>
        <v>239980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hidden="1" customHeight="1">
      <c r="A4065" s="304" t="str">
        <f>IF(B4065&lt;&gt;"",IF(AND(B4065&gt;=_TM1,B4065&lt;=_TM2,OR(TH!L4065="1111",TH!M4065="1111")),TH!D4065,""),"")</f>
        <v/>
      </c>
      <c r="B4065" s="11">
        <f t="shared" si="345"/>
        <v>2</v>
      </c>
      <c r="C4065" s="111">
        <f t="shared" si="346"/>
        <v>42429</v>
      </c>
      <c r="D4065" s="327" t="s">
        <v>1527</v>
      </c>
      <c r="E4065" s="327">
        <v>42429</v>
      </c>
      <c r="F4065" s="328" t="s">
        <v>868</v>
      </c>
      <c r="G4065" s="329" t="s">
        <v>923</v>
      </c>
      <c r="H4065" s="330" t="s">
        <v>1178</v>
      </c>
      <c r="I4065" s="127">
        <v>15</v>
      </c>
      <c r="J4065" s="127">
        <v>31128</v>
      </c>
      <c r="K4065" s="331">
        <f t="shared" si="347"/>
        <v>466920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hidden="1" customHeight="1">
      <c r="A4066" s="304" t="str">
        <f>IF(B4066&lt;&gt;"",IF(AND(B4066&gt;=_TM1,B4066&lt;=_TM2,OR(TH!L4066="1111",TH!M4066="1111")),TH!D4066,""),"")</f>
        <v/>
      </c>
      <c r="B4066" s="11">
        <f t="shared" si="345"/>
        <v>2</v>
      </c>
      <c r="C4066" s="111">
        <f t="shared" si="346"/>
        <v>42429</v>
      </c>
      <c r="D4066" s="327" t="s">
        <v>1527</v>
      </c>
      <c r="E4066" s="327">
        <v>42429</v>
      </c>
      <c r="F4066" s="328" t="s">
        <v>869</v>
      </c>
      <c r="G4066" s="329" t="s">
        <v>923</v>
      </c>
      <c r="H4066" s="330" t="s">
        <v>1178</v>
      </c>
      <c r="I4066" s="127">
        <v>6</v>
      </c>
      <c r="J4066" s="127">
        <v>4474</v>
      </c>
      <c r="K4066" s="331">
        <f t="shared" si="347"/>
        <v>26844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hidden="1" customHeight="1">
      <c r="A4067" s="304" t="str">
        <f>IF(B4067&lt;&gt;"",IF(AND(B4067&gt;=_TM1,B4067&lt;=_TM2,OR(TH!L4067="1111",TH!M4067="1111")),TH!D4067,""),"")</f>
        <v/>
      </c>
      <c r="B4067" s="11">
        <f t="shared" si="345"/>
        <v>2</v>
      </c>
      <c r="C4067" s="111">
        <f t="shared" si="346"/>
        <v>42429</v>
      </c>
      <c r="D4067" s="327" t="s">
        <v>1527</v>
      </c>
      <c r="E4067" s="327">
        <v>42429</v>
      </c>
      <c r="F4067" s="328" t="s">
        <v>870</v>
      </c>
      <c r="G4067" s="329" t="s">
        <v>923</v>
      </c>
      <c r="H4067" s="330" t="s">
        <v>1178</v>
      </c>
      <c r="I4067" s="127">
        <v>6</v>
      </c>
      <c r="J4067" s="127">
        <v>6480</v>
      </c>
      <c r="K4067" s="331">
        <f t="shared" si="347"/>
        <v>38880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hidden="1" customHeight="1">
      <c r="A4068" s="304" t="str">
        <f>IF(B4068&lt;&gt;"",IF(AND(B4068&gt;=_TM1,B4068&lt;=_TM2,OR(TH!L4068="1111",TH!M4068="1111")),TH!D4068,""),"")</f>
        <v/>
      </c>
      <c r="B4068" s="11">
        <f t="shared" si="345"/>
        <v>2</v>
      </c>
      <c r="C4068" s="111">
        <f t="shared" si="346"/>
        <v>42429</v>
      </c>
      <c r="D4068" s="327" t="s">
        <v>1527</v>
      </c>
      <c r="E4068" s="327">
        <v>42429</v>
      </c>
      <c r="F4068" s="328" t="s">
        <v>871</v>
      </c>
      <c r="G4068" s="329" t="s">
        <v>923</v>
      </c>
      <c r="H4068" s="330" t="s">
        <v>1178</v>
      </c>
      <c r="I4068" s="127">
        <v>24</v>
      </c>
      <c r="J4068" s="127">
        <v>20813</v>
      </c>
      <c r="K4068" s="331">
        <f t="shared" si="347"/>
        <v>499512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hidden="1" customHeight="1">
      <c r="A4069" s="304" t="str">
        <f>IF(B4069&lt;&gt;"",IF(AND(B4069&gt;=_TM1,B4069&lt;=_TM2,OR(TH!L4069="1111",TH!M4069="1111")),TH!D4069,""),"")</f>
        <v/>
      </c>
      <c r="B4069" s="11">
        <f t="shared" ref="B4069:B5402" si="348">IF(C4069&lt;&gt;"",MONTH(C4069),"")</f>
        <v>2</v>
      </c>
      <c r="C4069" s="111">
        <f t="shared" si="346"/>
        <v>42429</v>
      </c>
      <c r="D4069" s="327" t="s">
        <v>1527</v>
      </c>
      <c r="E4069" s="327">
        <v>42429</v>
      </c>
      <c r="F4069" s="328" t="s">
        <v>872</v>
      </c>
      <c r="G4069" s="329" t="s">
        <v>923</v>
      </c>
      <c r="H4069" s="330" t="s">
        <v>1178</v>
      </c>
      <c r="I4069" s="127">
        <v>60</v>
      </c>
      <c r="J4069" s="127">
        <v>20256</v>
      </c>
      <c r="K4069" s="331">
        <f t="shared" si="347"/>
        <v>1215360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hidden="1" customHeight="1">
      <c r="A4070" s="304" t="str">
        <f>IF(B4070&lt;&gt;"",IF(AND(B4070&gt;=_TM1,B4070&lt;=_TM2,OR(TH!L4070="1111",TH!M4070="1111")),TH!D4070,""),"")</f>
        <v/>
      </c>
      <c r="B4070" s="11">
        <f t="shared" si="348"/>
        <v>2</v>
      </c>
      <c r="C4070" s="111">
        <f t="shared" si="346"/>
        <v>42429</v>
      </c>
      <c r="D4070" s="327" t="s">
        <v>1527</v>
      </c>
      <c r="E4070" s="327">
        <v>42429</v>
      </c>
      <c r="F4070" s="328" t="s">
        <v>751</v>
      </c>
      <c r="G4070" s="329" t="s">
        <v>923</v>
      </c>
      <c r="H4070" s="330" t="s">
        <v>1178</v>
      </c>
      <c r="I4070" s="127">
        <v>30</v>
      </c>
      <c r="J4070" s="127">
        <v>13567</v>
      </c>
      <c r="K4070" s="331">
        <f t="shared" si="347"/>
        <v>407010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hidden="1" customHeight="1">
      <c r="A4071" s="304" t="str">
        <f>IF(B4071&lt;&gt;"",IF(AND(B4071&gt;=_TM1,B4071&lt;=_TM2,OR(TH!L4071="1111",TH!M4071="1111")),TH!D4071,""),"")</f>
        <v/>
      </c>
      <c r="B4071" s="11">
        <f t="shared" si="348"/>
        <v>2</v>
      </c>
      <c r="C4071" s="111">
        <f t="shared" si="346"/>
        <v>42429</v>
      </c>
      <c r="D4071" s="327" t="s">
        <v>1527</v>
      </c>
      <c r="E4071" s="327">
        <v>42429</v>
      </c>
      <c r="F4071" s="328" t="s">
        <v>873</v>
      </c>
      <c r="G4071" s="329" t="s">
        <v>923</v>
      </c>
      <c r="H4071" s="330" t="s">
        <v>1178</v>
      </c>
      <c r="I4071" s="127">
        <v>12</v>
      </c>
      <c r="J4071" s="127">
        <v>41070</v>
      </c>
      <c r="K4071" s="331">
        <f t="shared" si="347"/>
        <v>492840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hidden="1" customHeight="1">
      <c r="A4072" s="304" t="str">
        <f>IF(B4072&lt;&gt;"",IF(AND(B4072&gt;=_TM1,B4072&lt;=_TM2,OR(TH!L4072="1111",TH!M4072="1111")),TH!D4072,""),"")</f>
        <v/>
      </c>
      <c r="B4072" s="11">
        <f t="shared" si="348"/>
        <v>2</v>
      </c>
      <c r="C4072" s="111">
        <f t="shared" si="346"/>
        <v>42429</v>
      </c>
      <c r="D4072" s="327" t="s">
        <v>1527</v>
      </c>
      <c r="E4072" s="327">
        <v>42429</v>
      </c>
      <c r="F4072" s="328" t="s">
        <v>874</v>
      </c>
      <c r="G4072" s="329" t="s">
        <v>923</v>
      </c>
      <c r="H4072" s="330" t="s">
        <v>1178</v>
      </c>
      <c r="I4072" s="127">
        <v>4</v>
      </c>
      <c r="J4072" s="127">
        <v>57565</v>
      </c>
      <c r="K4072" s="331">
        <f t="shared" si="347"/>
        <v>230260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</row>
    <row r="4073" spans="1:29" ht="15.75" hidden="1" customHeight="1">
      <c r="A4073" s="304" t="str">
        <f>IF(B4073&lt;&gt;"",IF(AND(B4073&gt;=_TM1,B4073&lt;=_TM2,OR(TH!L4073="1111",TH!M4073="1111")),TH!D4073,""),"")</f>
        <v/>
      </c>
      <c r="B4073" s="11">
        <f t="shared" si="348"/>
        <v>2</v>
      </c>
      <c r="C4073" s="111">
        <f t="shared" si="346"/>
        <v>42429</v>
      </c>
      <c r="D4073" s="327" t="s">
        <v>1527</v>
      </c>
      <c r="E4073" s="327">
        <v>42429</v>
      </c>
      <c r="F4073" s="328" t="s">
        <v>874</v>
      </c>
      <c r="G4073" s="329" t="s">
        <v>923</v>
      </c>
      <c r="H4073" s="330" t="s">
        <v>1178</v>
      </c>
      <c r="I4073" s="127">
        <v>12</v>
      </c>
      <c r="J4073" s="127">
        <v>57565</v>
      </c>
      <c r="K4073" s="331">
        <f t="shared" si="347"/>
        <v>690780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</row>
    <row r="4074" spans="1:29" ht="15.75" hidden="1" customHeight="1">
      <c r="A4074" s="304" t="str">
        <f>IF(B4074&lt;&gt;"",IF(AND(B4074&gt;=_TM1,B4074&lt;=_TM2,OR(TH!L4074="1111",TH!M4074="1111")),TH!D4074,""),"")</f>
        <v/>
      </c>
      <c r="B4074" s="11">
        <f t="shared" si="348"/>
        <v>2</v>
      </c>
      <c r="C4074" s="111">
        <f t="shared" si="346"/>
        <v>42429</v>
      </c>
      <c r="D4074" s="327" t="s">
        <v>1527</v>
      </c>
      <c r="E4074" s="327">
        <v>42429</v>
      </c>
      <c r="F4074" s="328" t="s">
        <v>875</v>
      </c>
      <c r="G4074" s="329" t="s">
        <v>923</v>
      </c>
      <c r="H4074" s="330" t="s">
        <v>1178</v>
      </c>
      <c r="I4074" s="127">
        <v>8</v>
      </c>
      <c r="J4074" s="127">
        <v>65909</v>
      </c>
      <c r="K4074" s="331">
        <f t="shared" si="347"/>
        <v>527272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B4074" s="198"/>
      <c r="AC4074" s="198"/>
    </row>
    <row r="4075" spans="1:29" ht="15.75" hidden="1" customHeight="1">
      <c r="A4075" s="304" t="str">
        <f>IF(B4075&lt;&gt;"",IF(AND(B4075&gt;=_TM1,B4075&lt;=_TM2,OR(TH!L4075="1111",TH!M4075="1111")),TH!D4075,""),"")</f>
        <v/>
      </c>
      <c r="B4075" s="11">
        <f t="shared" si="348"/>
        <v>2</v>
      </c>
      <c r="C4075" s="111">
        <f t="shared" si="346"/>
        <v>42429</v>
      </c>
      <c r="D4075" s="327" t="s">
        <v>1527</v>
      </c>
      <c r="E4075" s="327">
        <v>42429</v>
      </c>
      <c r="F4075" s="328" t="s">
        <v>877</v>
      </c>
      <c r="G4075" s="329" t="s">
        <v>923</v>
      </c>
      <c r="H4075" s="330" t="s">
        <v>1178</v>
      </c>
      <c r="I4075" s="127">
        <v>4</v>
      </c>
      <c r="J4075" s="127">
        <v>129138</v>
      </c>
      <c r="K4075" s="331">
        <f t="shared" si="347"/>
        <v>516552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hidden="1" customHeight="1">
      <c r="A4076" s="304" t="str">
        <f>IF(B4076&lt;&gt;"",IF(AND(B4076&gt;=_TM1,B4076&lt;=_TM2,OR(TH!L4076="1111",TH!M4076="1111")),TH!D4076,""),"")</f>
        <v/>
      </c>
      <c r="B4076" s="11">
        <f t="shared" si="348"/>
        <v>2</v>
      </c>
      <c r="C4076" s="111">
        <f t="shared" si="346"/>
        <v>42429</v>
      </c>
      <c r="D4076" s="327" t="s">
        <v>1527</v>
      </c>
      <c r="E4076" s="327">
        <v>42429</v>
      </c>
      <c r="F4076" s="328" t="s">
        <v>878</v>
      </c>
      <c r="G4076" s="329" t="s">
        <v>923</v>
      </c>
      <c r="H4076" s="330" t="s">
        <v>1178</v>
      </c>
      <c r="I4076" s="127">
        <v>7</v>
      </c>
      <c r="J4076" s="127">
        <v>42587</v>
      </c>
      <c r="K4076" s="331">
        <f t="shared" si="347"/>
        <v>298109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C4076" s="198"/>
    </row>
    <row r="4077" spans="1:29" ht="15.75" hidden="1" customHeight="1">
      <c r="A4077" s="304" t="str">
        <f>IF(B4077&lt;&gt;"",IF(AND(B4077&gt;=_TM1,B4077&lt;=_TM2,OR(TH!L4077="1111",TH!M4077="1111")),TH!D4077,""),"")</f>
        <v/>
      </c>
      <c r="B4077" s="11">
        <f t="shared" si="348"/>
        <v>2</v>
      </c>
      <c r="C4077" s="111">
        <f t="shared" si="346"/>
        <v>42429</v>
      </c>
      <c r="D4077" s="327" t="s">
        <v>1527</v>
      </c>
      <c r="E4077" s="327">
        <v>42429</v>
      </c>
      <c r="F4077" s="328" t="s">
        <v>879</v>
      </c>
      <c r="G4077" s="329" t="s">
        <v>923</v>
      </c>
      <c r="H4077" s="330" t="s">
        <v>1178</v>
      </c>
      <c r="I4077" s="127">
        <v>8</v>
      </c>
      <c r="J4077" s="127">
        <v>47309.4</v>
      </c>
      <c r="K4077" s="331">
        <f t="shared" si="347"/>
        <v>378475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hidden="1" customHeight="1">
      <c r="A4078" s="304" t="str">
        <f>IF(B4078&lt;&gt;"",IF(AND(B4078&gt;=_TM1,B4078&lt;=_TM2,OR(TH!L4078="1111",TH!M4078="1111")),TH!D4078,""),"")</f>
        <v/>
      </c>
      <c r="B4078" s="11">
        <f t="shared" si="348"/>
        <v>2</v>
      </c>
      <c r="C4078" s="111">
        <f t="shared" si="346"/>
        <v>42429</v>
      </c>
      <c r="D4078" s="327" t="s">
        <v>1527</v>
      </c>
      <c r="E4078" s="327">
        <v>42429</v>
      </c>
      <c r="F4078" s="328" t="s">
        <v>880</v>
      </c>
      <c r="G4078" s="329" t="s">
        <v>923</v>
      </c>
      <c r="H4078" s="330" t="s">
        <v>1178</v>
      </c>
      <c r="I4078" s="333">
        <v>16</v>
      </c>
      <c r="J4078" s="333">
        <v>64056</v>
      </c>
      <c r="K4078" s="331">
        <f t="shared" si="347"/>
        <v>1024896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hidden="1" customHeight="1">
      <c r="A4079" s="304" t="str">
        <f>IF(B4079&lt;&gt;"",IF(AND(B4079&gt;=_TM1,B4079&lt;=_TM2,OR(TH!L4079="1111",TH!M4079="1111")),TH!D4079,""),"")</f>
        <v/>
      </c>
      <c r="B4079" s="11">
        <f t="shared" si="348"/>
        <v>2</v>
      </c>
      <c r="C4079" s="111">
        <f t="shared" si="346"/>
        <v>42429</v>
      </c>
      <c r="D4079" s="327" t="s">
        <v>1527</v>
      </c>
      <c r="E4079" s="327">
        <v>42429</v>
      </c>
      <c r="F4079" s="328" t="s">
        <v>881</v>
      </c>
      <c r="G4079" s="329" t="s">
        <v>923</v>
      </c>
      <c r="H4079" s="330" t="s">
        <v>1178</v>
      </c>
      <c r="I4079" s="127">
        <v>7</v>
      </c>
      <c r="J4079" s="127">
        <v>59090</v>
      </c>
      <c r="K4079" s="331">
        <f t="shared" si="347"/>
        <v>413630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  <c r="AB4079" s="198"/>
      <c r="AC4079" s="198"/>
    </row>
    <row r="4080" spans="1:29" ht="15.75" hidden="1" customHeight="1">
      <c r="A4080" s="304" t="str">
        <f>IF(B4080&lt;&gt;"",IF(AND(B4080&gt;=_TM1,B4080&lt;=_TM2,OR(TH!L4080="1111",TH!M4080="1111")),TH!D4080,""),"")</f>
        <v/>
      </c>
      <c r="B4080" s="11">
        <f t="shared" si="348"/>
        <v>2</v>
      </c>
      <c r="C4080" s="111">
        <f t="shared" si="346"/>
        <v>42429</v>
      </c>
      <c r="D4080" s="327" t="s">
        <v>1527</v>
      </c>
      <c r="E4080" s="327">
        <v>42429</v>
      </c>
      <c r="F4080" s="328" t="s">
        <v>882</v>
      </c>
      <c r="G4080" s="329" t="s">
        <v>923</v>
      </c>
      <c r="H4080" s="330" t="s">
        <v>1178</v>
      </c>
      <c r="I4080" s="127">
        <v>4</v>
      </c>
      <c r="J4080" s="127">
        <v>75477</v>
      </c>
      <c r="K4080" s="331">
        <f t="shared" si="347"/>
        <v>301908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  <c r="AB4080" s="198"/>
      <c r="AC4080" s="198"/>
    </row>
    <row r="4081" spans="1:27" ht="15.75" hidden="1" customHeight="1">
      <c r="A4081" s="304" t="str">
        <f>IF(B4081&lt;&gt;"",IF(AND(B4081&gt;=_TM1,B4081&lt;=_TM2,OR(TH!L4081="1111",TH!M4081="1111")),TH!D4081,""),"")</f>
        <v/>
      </c>
      <c r="B4081" s="11">
        <f t="shared" si="348"/>
        <v>2</v>
      </c>
      <c r="C4081" s="111">
        <f t="shared" si="346"/>
        <v>42429</v>
      </c>
      <c r="D4081" s="327" t="s">
        <v>1527</v>
      </c>
      <c r="E4081" s="327">
        <v>42429</v>
      </c>
      <c r="F4081" s="328" t="s">
        <v>366</v>
      </c>
      <c r="G4081" s="329" t="s">
        <v>923</v>
      </c>
      <c r="H4081" s="330" t="s">
        <v>1178</v>
      </c>
      <c r="I4081" s="127">
        <v>72</v>
      </c>
      <c r="J4081" s="127">
        <v>7623</v>
      </c>
      <c r="K4081" s="331">
        <f t="shared" si="347"/>
        <v>548856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hidden="1" customHeight="1">
      <c r="A4082" s="304" t="str">
        <f>IF(B4082&lt;&gt;"",IF(AND(B4082&gt;=_TM1,B4082&lt;=_TM2,OR(TH!L4082="1111",TH!M4082="1111")),TH!D4082,""),"")</f>
        <v/>
      </c>
      <c r="B4082" s="11">
        <f t="shared" si="348"/>
        <v>2</v>
      </c>
      <c r="C4082" s="111">
        <f t="shared" si="346"/>
        <v>42429</v>
      </c>
      <c r="D4082" s="327" t="s">
        <v>1527</v>
      </c>
      <c r="E4082" s="327">
        <v>42429</v>
      </c>
      <c r="F4082" s="328" t="s">
        <v>367</v>
      </c>
      <c r="G4082" s="329" t="s">
        <v>923</v>
      </c>
      <c r="H4082" s="330" t="s">
        <v>1178</v>
      </c>
      <c r="I4082" s="127">
        <v>72</v>
      </c>
      <c r="J4082" s="127">
        <v>16489</v>
      </c>
      <c r="K4082" s="331">
        <f t="shared" si="347"/>
        <v>1187208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hidden="1" customHeight="1">
      <c r="A4083" s="304" t="str">
        <f>IF(B4083&lt;&gt;"",IF(AND(B4083&gt;=_TM1,B4083&lt;=_TM2,OR(TH!L4083="1111",TH!M4083="1111")),TH!D4083,""),"")</f>
        <v/>
      </c>
      <c r="B4083" s="11">
        <f t="shared" si="348"/>
        <v>2</v>
      </c>
      <c r="C4083" s="111">
        <f t="shared" si="346"/>
        <v>42429</v>
      </c>
      <c r="D4083" s="327" t="s">
        <v>1527</v>
      </c>
      <c r="E4083" s="327">
        <v>42429</v>
      </c>
      <c r="F4083" s="328" t="s">
        <v>368</v>
      </c>
      <c r="G4083" s="329" t="s">
        <v>923</v>
      </c>
      <c r="H4083" s="330" t="s">
        <v>1178</v>
      </c>
      <c r="I4083" s="127">
        <v>54</v>
      </c>
      <c r="J4083" s="127">
        <v>33710</v>
      </c>
      <c r="K4083" s="331">
        <f t="shared" si="347"/>
        <v>1820340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hidden="1" customHeight="1">
      <c r="A4084" s="304" t="str">
        <f>IF(B4084&lt;&gt;"",IF(AND(B4084&gt;=_TM1,B4084&lt;=_TM2,OR(TH!L4084="1111",TH!M4084="1111")),TH!D4084,""),"")</f>
        <v/>
      </c>
      <c r="B4084" s="11">
        <f t="shared" si="348"/>
        <v>2</v>
      </c>
      <c r="C4084" s="111">
        <f t="shared" si="346"/>
        <v>42429</v>
      </c>
      <c r="D4084" s="327" t="s">
        <v>1527</v>
      </c>
      <c r="E4084" s="327">
        <v>42429</v>
      </c>
      <c r="F4084" s="328" t="s">
        <v>357</v>
      </c>
      <c r="G4084" s="329" t="s">
        <v>923</v>
      </c>
      <c r="H4084" s="330" t="s">
        <v>1178</v>
      </c>
      <c r="I4084" s="333">
        <v>30</v>
      </c>
      <c r="J4084" s="333">
        <v>11161</v>
      </c>
      <c r="K4084" s="331">
        <f t="shared" si="347"/>
        <v>334830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hidden="1" customHeight="1">
      <c r="A4085" s="304" t="str">
        <f>IF(B4085&lt;&gt;"",IF(AND(B4085&gt;=_TM1,B4085&lt;=_TM2,OR(TH!L4085="1111",TH!M4085="1111")),TH!D4085,""),"")</f>
        <v/>
      </c>
      <c r="B4085" s="11">
        <f t="shared" si="348"/>
        <v>2</v>
      </c>
      <c r="C4085" s="111">
        <f t="shared" ref="C4085:C5418" si="349">E4085</f>
        <v>42429</v>
      </c>
      <c r="D4085" s="327" t="s">
        <v>1527</v>
      </c>
      <c r="E4085" s="327">
        <v>42429</v>
      </c>
      <c r="F4085" s="328" t="s">
        <v>369</v>
      </c>
      <c r="G4085" s="329" t="s">
        <v>923</v>
      </c>
      <c r="H4085" s="330" t="s">
        <v>1178</v>
      </c>
      <c r="I4085" s="127">
        <v>36</v>
      </c>
      <c r="J4085" s="127">
        <v>21081</v>
      </c>
      <c r="K4085" s="331">
        <f t="shared" si="347"/>
        <v>758916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hidden="1" customHeight="1">
      <c r="A4086" s="304" t="str">
        <f>IF(B4086&lt;&gt;"",IF(AND(B4086&gt;=_TM1,B4086&lt;=_TM2,OR(TH!L4086="1111",TH!M4086="1111")),TH!D4086,""),"")</f>
        <v/>
      </c>
      <c r="B4086" s="11">
        <f t="shared" si="348"/>
        <v>2</v>
      </c>
      <c r="C4086" s="111">
        <f t="shared" si="349"/>
        <v>42429</v>
      </c>
      <c r="D4086" s="327" t="s">
        <v>1527</v>
      </c>
      <c r="E4086" s="327">
        <v>42429</v>
      </c>
      <c r="F4086" s="328" t="s">
        <v>358</v>
      </c>
      <c r="G4086" s="329" t="s">
        <v>923</v>
      </c>
      <c r="H4086" s="330" t="s">
        <v>1178</v>
      </c>
      <c r="I4086" s="127">
        <v>12</v>
      </c>
      <c r="J4086" s="127">
        <v>41677</v>
      </c>
      <c r="K4086" s="331">
        <f t="shared" si="347"/>
        <v>500124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hidden="1" customHeight="1">
      <c r="A4087" s="304" t="str">
        <f>IF(B4087&lt;&gt;"",IF(AND(B4087&gt;=_TM1,B4087&lt;=_TM2,OR(TH!L4087="1111",TH!M4087="1111")),TH!D4087,""),"")</f>
        <v/>
      </c>
      <c r="B4087" s="11">
        <f t="shared" si="348"/>
        <v>3</v>
      </c>
      <c r="C4087" s="111">
        <f t="shared" si="349"/>
        <v>42437</v>
      </c>
      <c r="D4087" s="327" t="s">
        <v>1527</v>
      </c>
      <c r="E4087" s="327">
        <v>42437</v>
      </c>
      <c r="F4087" s="328" t="s">
        <v>300</v>
      </c>
      <c r="G4087" s="329" t="s">
        <v>929</v>
      </c>
      <c r="H4087" s="330" t="s">
        <v>1178</v>
      </c>
      <c r="I4087" s="335">
        <v>500</v>
      </c>
      <c r="J4087" s="335">
        <v>13306</v>
      </c>
      <c r="K4087" s="331">
        <f t="shared" si="347"/>
        <v>6653000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hidden="1" customHeight="1">
      <c r="A4088" s="304" t="str">
        <f>IF(B4088&lt;&gt;"",IF(AND(B4088&gt;=_TM1,B4088&lt;=_TM2,OR(TH!L4088="1111",TH!M4088="1111")),TH!D4088,""),"")</f>
        <v/>
      </c>
      <c r="B4088" s="11">
        <f t="shared" si="348"/>
        <v>3</v>
      </c>
      <c r="C4088" s="111">
        <f t="shared" si="349"/>
        <v>42439</v>
      </c>
      <c r="D4088" s="327" t="s">
        <v>1527</v>
      </c>
      <c r="E4088" s="327">
        <v>42439</v>
      </c>
      <c r="F4088" s="328" t="s">
        <v>1171</v>
      </c>
      <c r="G4088" s="329" t="s">
        <v>934</v>
      </c>
      <c r="H4088" s="330" t="s">
        <v>1178</v>
      </c>
      <c r="I4088" s="127">
        <v>25</v>
      </c>
      <c r="J4088" s="127">
        <v>31464</v>
      </c>
      <c r="K4088" s="331">
        <f t="shared" si="347"/>
        <v>786600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hidden="1" customHeight="1">
      <c r="A4089" s="304" t="str">
        <f>IF(B4089&lt;&gt;"",IF(AND(B4089&gt;=_TM1,B4089&lt;=_TM2,OR(TH!L4089="1111",TH!M4089="1111")),TH!D4089,""),"")</f>
        <v/>
      </c>
      <c r="B4089" s="11">
        <f t="shared" si="348"/>
        <v>3</v>
      </c>
      <c r="C4089" s="111">
        <f t="shared" si="349"/>
        <v>42439</v>
      </c>
      <c r="D4089" s="327" t="s">
        <v>1527</v>
      </c>
      <c r="E4089" s="327">
        <v>42439</v>
      </c>
      <c r="F4089" s="328" t="s">
        <v>1172</v>
      </c>
      <c r="G4089" s="329" t="s">
        <v>934</v>
      </c>
      <c r="H4089" s="330" t="s">
        <v>1178</v>
      </c>
      <c r="I4089" s="127">
        <v>100</v>
      </c>
      <c r="J4089" s="127">
        <v>6033</v>
      </c>
      <c r="K4089" s="331">
        <f t="shared" ref="K4089:K5421" si="350">ROUND(I4089*J4089,0)</f>
        <v>603300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hidden="1" customHeight="1">
      <c r="A4090" s="304" t="str">
        <f>IF(B4090&lt;&gt;"",IF(AND(B4090&gt;=_TM1,B4090&lt;=_TM2,OR(TH!L4090="1111",TH!M4090="1111")),TH!D4090,""),"")</f>
        <v/>
      </c>
      <c r="B4090" s="11">
        <f t="shared" si="348"/>
        <v>3</v>
      </c>
      <c r="C4090" s="111">
        <f t="shared" si="349"/>
        <v>42447</v>
      </c>
      <c r="D4090" s="327" t="s">
        <v>1527</v>
      </c>
      <c r="E4090" s="327">
        <v>42447</v>
      </c>
      <c r="F4090" s="328" t="s">
        <v>319</v>
      </c>
      <c r="G4090" s="329" t="s">
        <v>939</v>
      </c>
      <c r="H4090" s="330" t="s">
        <v>1178</v>
      </c>
      <c r="I4090" s="127">
        <v>1000</v>
      </c>
      <c r="J4090" s="127">
        <v>8265</v>
      </c>
      <c r="K4090" s="331">
        <f t="shared" si="350"/>
        <v>8265000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hidden="1" customHeight="1">
      <c r="A4091" s="304" t="str">
        <f>IF(B4091&lt;&gt;"",IF(AND(B4091&gt;=_TM1,B4091&lt;=_TM2,OR(TH!L4091="1111",TH!M4091="1111")),TH!D4091,""),"")</f>
        <v/>
      </c>
      <c r="B4091" s="11">
        <f t="shared" si="348"/>
        <v>3</v>
      </c>
      <c r="C4091" s="111">
        <f t="shared" si="349"/>
        <v>42448</v>
      </c>
      <c r="D4091" s="327" t="s">
        <v>1527</v>
      </c>
      <c r="E4091" s="327">
        <v>42448</v>
      </c>
      <c r="F4091" s="328" t="s">
        <v>1171</v>
      </c>
      <c r="G4091" s="329" t="s">
        <v>940</v>
      </c>
      <c r="H4091" s="330" t="s">
        <v>1178</v>
      </c>
      <c r="I4091" s="127">
        <v>25</v>
      </c>
      <c r="J4091" s="127">
        <v>31464</v>
      </c>
      <c r="K4091" s="331">
        <f t="shared" si="350"/>
        <v>786600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/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hidden="1" customHeight="1">
      <c r="A4092" s="304" t="str">
        <f>IF(B4092&lt;&gt;"",IF(AND(B4092&gt;=_TM1,B4092&lt;=_TM2,OR(TH!L4092="1111",TH!M4092="1111")),TH!D4092,""),"")</f>
        <v/>
      </c>
      <c r="B4092" s="11">
        <f t="shared" si="348"/>
        <v>3</v>
      </c>
      <c r="C4092" s="111">
        <f t="shared" si="349"/>
        <v>42448</v>
      </c>
      <c r="D4092" s="327" t="s">
        <v>1527</v>
      </c>
      <c r="E4092" s="327">
        <v>42448</v>
      </c>
      <c r="F4092" s="328" t="s">
        <v>1172</v>
      </c>
      <c r="G4092" s="329" t="s">
        <v>940</v>
      </c>
      <c r="H4092" s="330" t="s">
        <v>1178</v>
      </c>
      <c r="I4092" s="127">
        <v>100</v>
      </c>
      <c r="J4092" s="127">
        <v>6033</v>
      </c>
      <c r="K4092" s="331">
        <f t="shared" si="350"/>
        <v>603300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/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hidden="1" customHeight="1">
      <c r="A4093" s="304" t="str">
        <f>IF(B4093&lt;&gt;"",IF(AND(B4093&gt;=_TM1,B4093&lt;=_TM2,OR(TH!L4093="1111",TH!M4093="1111")),TH!D4093,""),"")</f>
        <v/>
      </c>
      <c r="B4093" s="11">
        <f t="shared" si="348"/>
        <v>3</v>
      </c>
      <c r="C4093" s="111">
        <f t="shared" si="349"/>
        <v>42449</v>
      </c>
      <c r="D4093" s="327" t="s">
        <v>1527</v>
      </c>
      <c r="E4093" s="327">
        <v>42449</v>
      </c>
      <c r="F4093" s="328" t="s">
        <v>322</v>
      </c>
      <c r="G4093" s="329" t="s">
        <v>941</v>
      </c>
      <c r="H4093" s="330" t="s">
        <v>1178</v>
      </c>
      <c r="I4093" s="127">
        <v>3100</v>
      </c>
      <c r="J4093" s="127">
        <v>14250</v>
      </c>
      <c r="K4093" s="331">
        <f t="shared" si="350"/>
        <v>44175000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>x</v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hidden="1" customHeight="1">
      <c r="A4094" s="304" t="str">
        <f>IF(B4094&lt;&gt;"",IF(AND(B4094&gt;=_TM1,B4094&lt;=_TM2,OR(TH!L4094="1111",TH!M4094="1111")),TH!D4094,""),"")</f>
        <v/>
      </c>
      <c r="B4094" s="11">
        <f t="shared" si="348"/>
        <v>3</v>
      </c>
      <c r="C4094" s="111">
        <f t="shared" si="349"/>
        <v>42449</v>
      </c>
      <c r="D4094" s="327" t="s">
        <v>1527</v>
      </c>
      <c r="E4094" s="327">
        <v>42449</v>
      </c>
      <c r="F4094" s="328" t="s">
        <v>321</v>
      </c>
      <c r="G4094" s="329" t="s">
        <v>941</v>
      </c>
      <c r="H4094" s="330" t="s">
        <v>1178</v>
      </c>
      <c r="I4094" s="127">
        <v>3100</v>
      </c>
      <c r="J4094" s="127">
        <v>15675</v>
      </c>
      <c r="K4094" s="331">
        <f t="shared" si="350"/>
        <v>48592500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>x</v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hidden="1" customHeight="1">
      <c r="A4095" s="304" t="str">
        <f>IF(B4095&lt;&gt;"",IF(AND(B4095&gt;=_TM1,B4095&lt;=_TM2,OR(TH!L4095="1111",TH!M4095="1111")),TH!D4095,""),"")</f>
        <v/>
      </c>
      <c r="B4095" s="11">
        <f t="shared" si="348"/>
        <v>3</v>
      </c>
      <c r="C4095" s="111">
        <f t="shared" si="349"/>
        <v>42458</v>
      </c>
      <c r="D4095" s="327" t="s">
        <v>1527</v>
      </c>
      <c r="E4095" s="327">
        <v>42458</v>
      </c>
      <c r="F4095" s="328" t="s">
        <v>947</v>
      </c>
      <c r="G4095" s="329" t="s">
        <v>945</v>
      </c>
      <c r="H4095" s="330" t="s">
        <v>1178</v>
      </c>
      <c r="I4095" s="127">
        <v>300</v>
      </c>
      <c r="J4095" s="127">
        <v>9699</v>
      </c>
      <c r="K4095" s="331">
        <f t="shared" si="350"/>
        <v>2909700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hidden="1" customHeight="1">
      <c r="A4096" s="304" t="str">
        <f>IF(B4096&lt;&gt;"",IF(AND(B4096&gt;=_TM1,B4096&lt;=_TM2,OR(TH!L4096="1111",TH!M4096="1111")),TH!D4096,""),"")</f>
        <v/>
      </c>
      <c r="B4096" s="11">
        <f t="shared" si="348"/>
        <v>3</v>
      </c>
      <c r="C4096" s="111">
        <f t="shared" si="349"/>
        <v>42458</v>
      </c>
      <c r="D4096" s="327" t="s">
        <v>1527</v>
      </c>
      <c r="E4096" s="327">
        <v>42458</v>
      </c>
      <c r="F4096" s="328" t="s">
        <v>836</v>
      </c>
      <c r="G4096" s="329" t="s">
        <v>945</v>
      </c>
      <c r="H4096" s="330" t="s">
        <v>1178</v>
      </c>
      <c r="I4096" s="127">
        <v>640</v>
      </c>
      <c r="J4096" s="127">
        <v>9026</v>
      </c>
      <c r="K4096" s="331">
        <f t="shared" si="350"/>
        <v>5776640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hidden="1" customHeight="1">
      <c r="A4097" s="304" t="str">
        <f>IF(B4097&lt;&gt;"",IF(AND(B4097&gt;=_TM1,B4097&lt;=_TM2,OR(TH!L4097="1111",TH!M4097="1111")),TH!D4097,""),"")</f>
        <v/>
      </c>
      <c r="B4097" s="11">
        <f t="shared" si="348"/>
        <v>3</v>
      </c>
      <c r="C4097" s="111">
        <f t="shared" si="349"/>
        <v>42458</v>
      </c>
      <c r="D4097" s="327" t="s">
        <v>1527</v>
      </c>
      <c r="E4097" s="327">
        <v>42458</v>
      </c>
      <c r="F4097" s="328" t="s">
        <v>624</v>
      </c>
      <c r="G4097" s="329" t="s">
        <v>949</v>
      </c>
      <c r="H4097" s="330" t="s">
        <v>1178</v>
      </c>
      <c r="I4097" s="127">
        <v>24</v>
      </c>
      <c r="J4097" s="127">
        <v>33168</v>
      </c>
      <c r="K4097" s="331">
        <f t="shared" si="350"/>
        <v>796032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hidden="1" customHeight="1">
      <c r="A4098" s="304" t="str">
        <f>IF(B4098&lt;&gt;"",IF(AND(B4098&gt;=_TM1,B4098&lt;=_TM2,OR(TH!L4098="1111",TH!M4098="1111")),TH!D4098,""),"")</f>
        <v/>
      </c>
      <c r="B4098" s="11">
        <f t="shared" si="348"/>
        <v>3</v>
      </c>
      <c r="C4098" s="111">
        <f t="shared" si="349"/>
        <v>42458</v>
      </c>
      <c r="D4098" s="327" t="s">
        <v>1527</v>
      </c>
      <c r="E4098" s="327">
        <v>42458</v>
      </c>
      <c r="F4098" s="328" t="s">
        <v>625</v>
      </c>
      <c r="G4098" s="329" t="s">
        <v>949</v>
      </c>
      <c r="H4098" s="330" t="s">
        <v>1178</v>
      </c>
      <c r="I4098" s="127">
        <v>36</v>
      </c>
      <c r="J4098" s="127">
        <v>51418</v>
      </c>
      <c r="K4098" s="331">
        <f t="shared" si="350"/>
        <v>1851048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hidden="1" customHeight="1">
      <c r="A4099" s="304" t="str">
        <f>IF(B4099&lt;&gt;"",IF(AND(B4099&gt;=_TM1,B4099&lt;=_TM2,OR(TH!L4099="1111",TH!M4099="1111")),TH!D4099,""),"")</f>
        <v/>
      </c>
      <c r="B4099" s="11">
        <f t="shared" si="348"/>
        <v>3</v>
      </c>
      <c r="C4099" s="111">
        <f t="shared" si="349"/>
        <v>42458</v>
      </c>
      <c r="D4099" s="327" t="s">
        <v>1527</v>
      </c>
      <c r="E4099" s="327">
        <v>42458</v>
      </c>
      <c r="F4099" s="328" t="s">
        <v>541</v>
      </c>
      <c r="G4099" s="329" t="s">
        <v>949</v>
      </c>
      <c r="H4099" s="330" t="s">
        <v>1178</v>
      </c>
      <c r="I4099" s="127">
        <v>54</v>
      </c>
      <c r="J4099" s="127">
        <v>33846</v>
      </c>
      <c r="K4099" s="331">
        <f t="shared" si="350"/>
        <v>1827684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hidden="1" customHeight="1">
      <c r="A4100" s="304" t="str">
        <f>IF(B4100&lt;&gt;"",IF(AND(B4100&gt;=_TM1,B4100&lt;=_TM2,OR(TH!L4100="1111",TH!M4100="1111")),TH!D4100,""),"")</f>
        <v/>
      </c>
      <c r="B4100" s="11">
        <f t="shared" si="348"/>
        <v>3</v>
      </c>
      <c r="C4100" s="111">
        <f t="shared" si="349"/>
        <v>42458</v>
      </c>
      <c r="D4100" s="327" t="s">
        <v>1527</v>
      </c>
      <c r="E4100" s="327">
        <v>42458</v>
      </c>
      <c r="F4100" s="328" t="s">
        <v>605</v>
      </c>
      <c r="G4100" s="329" t="s">
        <v>949</v>
      </c>
      <c r="H4100" s="330" t="s">
        <v>1178</v>
      </c>
      <c r="I4100" s="127">
        <v>15</v>
      </c>
      <c r="J4100" s="127">
        <v>72214</v>
      </c>
      <c r="K4100" s="331">
        <f t="shared" si="350"/>
        <v>1083210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hidden="1" customHeight="1">
      <c r="A4101" s="304" t="str">
        <f>IF(B4101&lt;&gt;"",IF(AND(B4101&gt;=_TM1,B4101&lt;=_TM2,OR(TH!L4101="1111",TH!M4101="1111")),TH!D4101,""),"")</f>
        <v/>
      </c>
      <c r="B4101" s="11">
        <f t="shared" si="348"/>
        <v>3</v>
      </c>
      <c r="C4101" s="111">
        <f t="shared" si="349"/>
        <v>42458</v>
      </c>
      <c r="D4101" s="327" t="s">
        <v>1527</v>
      </c>
      <c r="E4101" s="327">
        <v>42458</v>
      </c>
      <c r="F4101" s="328" t="s">
        <v>340</v>
      </c>
      <c r="G4101" s="329" t="s">
        <v>949</v>
      </c>
      <c r="H4101" s="330" t="s">
        <v>1178</v>
      </c>
      <c r="I4101" s="127">
        <v>9</v>
      </c>
      <c r="J4101" s="127">
        <v>58817</v>
      </c>
      <c r="K4101" s="331">
        <f t="shared" si="350"/>
        <v>529353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hidden="1" customHeight="1">
      <c r="A4102" s="304" t="str">
        <f>IF(B4102&lt;&gt;"",IF(AND(B4102&gt;=_TM1,B4102&lt;=_TM2,OR(TH!L4102="1111",TH!M4102="1111")),TH!D4102,""),"")</f>
        <v/>
      </c>
      <c r="B4102" s="11">
        <f t="shared" si="348"/>
        <v>3</v>
      </c>
      <c r="C4102" s="111">
        <f t="shared" si="349"/>
        <v>42458</v>
      </c>
      <c r="D4102" s="327" t="s">
        <v>1527</v>
      </c>
      <c r="E4102" s="327">
        <v>42458</v>
      </c>
      <c r="F4102" s="328" t="s">
        <v>324</v>
      </c>
      <c r="G4102" s="329" t="s">
        <v>949</v>
      </c>
      <c r="H4102" s="330" t="s">
        <v>1178</v>
      </c>
      <c r="I4102" s="127">
        <v>12</v>
      </c>
      <c r="J4102" s="127">
        <v>120909</v>
      </c>
      <c r="K4102" s="331">
        <f t="shared" si="350"/>
        <v>1450908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hidden="1" customHeight="1">
      <c r="A4103" s="304" t="str">
        <f>IF(B4103&lt;&gt;"",IF(AND(B4103&gt;=_TM1,B4103&lt;=_TM2,OR(TH!L4103="1111",TH!M4103="1111")),TH!D4103,""),"")</f>
        <v/>
      </c>
      <c r="B4103" s="11">
        <f t="shared" si="348"/>
        <v>3</v>
      </c>
      <c r="C4103" s="111">
        <f t="shared" si="349"/>
        <v>42458</v>
      </c>
      <c r="D4103" s="327" t="s">
        <v>1527</v>
      </c>
      <c r="E4103" s="327">
        <v>42458</v>
      </c>
      <c r="F4103" s="328" t="s">
        <v>326</v>
      </c>
      <c r="G4103" s="329" t="s">
        <v>949</v>
      </c>
      <c r="H4103" s="330" t="s">
        <v>1178</v>
      </c>
      <c r="I4103" s="127">
        <v>10</v>
      </c>
      <c r="J4103" s="127">
        <v>157609</v>
      </c>
      <c r="K4103" s="331">
        <f t="shared" si="350"/>
        <v>1576090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hidden="1" customHeight="1">
      <c r="A4104" s="304" t="str">
        <f>IF(B4104&lt;&gt;"",IF(AND(B4104&gt;=_TM1,B4104&lt;=_TM2,OR(TH!L4104="1111",TH!M4104="1111")),TH!D4104,""),"")</f>
        <v/>
      </c>
      <c r="B4104" s="11">
        <f t="shared" si="348"/>
        <v>3</v>
      </c>
      <c r="C4104" s="111">
        <f t="shared" si="349"/>
        <v>42458</v>
      </c>
      <c r="D4104" s="327" t="s">
        <v>1527</v>
      </c>
      <c r="E4104" s="327">
        <v>42458</v>
      </c>
      <c r="F4104" s="328" t="s">
        <v>327</v>
      </c>
      <c r="G4104" s="329" t="s">
        <v>949</v>
      </c>
      <c r="H4104" s="330" t="s">
        <v>1178</v>
      </c>
      <c r="I4104" s="127">
        <v>10</v>
      </c>
      <c r="J4104" s="127">
        <v>138818</v>
      </c>
      <c r="K4104" s="331">
        <f t="shared" si="350"/>
        <v>1388180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hidden="1" customHeight="1">
      <c r="A4105" s="304" t="str">
        <f>IF(B4105&lt;&gt;"",IF(AND(B4105&gt;=_TM1,B4105&lt;=_TM2,OR(TH!L4105="1111",TH!M4105="1111")),TH!D4105,""),"")</f>
        <v/>
      </c>
      <c r="B4105" s="11">
        <f t="shared" si="348"/>
        <v>3</v>
      </c>
      <c r="C4105" s="111">
        <f t="shared" si="349"/>
        <v>42458</v>
      </c>
      <c r="D4105" s="327" t="s">
        <v>1527</v>
      </c>
      <c r="E4105" s="327">
        <v>42458</v>
      </c>
      <c r="F4105" s="328" t="s">
        <v>879</v>
      </c>
      <c r="G4105" s="329" t="s">
        <v>949</v>
      </c>
      <c r="H4105" s="330" t="s">
        <v>1178</v>
      </c>
      <c r="I4105" s="127">
        <v>12</v>
      </c>
      <c r="J4105" s="127">
        <v>47309.4</v>
      </c>
      <c r="K4105" s="331">
        <f t="shared" si="350"/>
        <v>567713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hidden="1" customHeight="1">
      <c r="A4106" s="304" t="str">
        <f>IF(B4106&lt;&gt;"",IF(AND(B4106&gt;=_TM1,B4106&lt;=_TM2,OR(TH!L4106="1111",TH!M4106="1111")),TH!D4106,""),"")</f>
        <v/>
      </c>
      <c r="B4106" s="11">
        <f t="shared" si="348"/>
        <v>3</v>
      </c>
      <c r="C4106" s="111">
        <f t="shared" si="349"/>
        <v>42458</v>
      </c>
      <c r="D4106" s="327" t="s">
        <v>1527</v>
      </c>
      <c r="E4106" s="327">
        <v>42458</v>
      </c>
      <c r="F4106" s="328" t="s">
        <v>328</v>
      </c>
      <c r="G4106" s="329" t="s">
        <v>949</v>
      </c>
      <c r="H4106" s="330" t="s">
        <v>1178</v>
      </c>
      <c r="I4106" s="127">
        <v>10</v>
      </c>
      <c r="J4106" s="127">
        <v>96550</v>
      </c>
      <c r="K4106" s="331">
        <f t="shared" si="350"/>
        <v>965500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hidden="1" customHeight="1">
      <c r="A4107" s="304" t="str">
        <f>IF(B4107&lt;&gt;"",IF(AND(B4107&gt;=_TM1,B4107&lt;=_TM2,OR(TH!L4107="1111",TH!M4107="1111")),TH!D4107,""),"")</f>
        <v/>
      </c>
      <c r="B4107" s="11">
        <f t="shared" si="348"/>
        <v>3</v>
      </c>
      <c r="C4107" s="111">
        <f t="shared" si="349"/>
        <v>42458</v>
      </c>
      <c r="D4107" s="327" t="s">
        <v>1527</v>
      </c>
      <c r="E4107" s="327">
        <v>42458</v>
      </c>
      <c r="F4107" s="328" t="s">
        <v>880</v>
      </c>
      <c r="G4107" s="329" t="s">
        <v>949</v>
      </c>
      <c r="H4107" s="330" t="s">
        <v>1178</v>
      </c>
      <c r="I4107" s="127">
        <v>20</v>
      </c>
      <c r="J4107" s="127">
        <v>77984</v>
      </c>
      <c r="K4107" s="331">
        <f t="shared" si="350"/>
        <v>1559680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ht="15.75" hidden="1" customHeight="1">
      <c r="A4108" s="304" t="str">
        <f>IF(B4108&lt;&gt;"",IF(AND(B4108&gt;=_TM1,B4108&lt;=_TM2,OR(TH!L4108="1111",TH!M4108="1111")),TH!D4108,""),"")</f>
        <v/>
      </c>
      <c r="B4108" s="11">
        <f t="shared" si="348"/>
        <v>3</v>
      </c>
      <c r="C4108" s="111">
        <f t="shared" si="349"/>
        <v>42458</v>
      </c>
      <c r="D4108" s="327" t="s">
        <v>1527</v>
      </c>
      <c r="E4108" s="327">
        <v>42458</v>
      </c>
      <c r="F4108" s="328" t="s">
        <v>329</v>
      </c>
      <c r="G4108" s="329" t="s">
        <v>949</v>
      </c>
      <c r="H4108" s="330" t="s">
        <v>1178</v>
      </c>
      <c r="I4108" s="127">
        <v>10</v>
      </c>
      <c r="J4108" s="127">
        <v>47796</v>
      </c>
      <c r="K4108" s="331">
        <f t="shared" si="350"/>
        <v>477960</v>
      </c>
      <c r="L4108" s="332" t="s">
        <v>160</v>
      </c>
      <c r="M4108" s="332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03"/>
      <c r="AA4108" s="198"/>
    </row>
    <row r="4109" spans="1:27" ht="15.75" hidden="1" customHeight="1">
      <c r="A4109" s="304" t="str">
        <f>IF(B4109&lt;&gt;"",IF(AND(B4109&gt;=_TM1,B4109&lt;=_TM2,OR(TH!L4109="1111",TH!M4109="1111")),TH!D4109,""),"")</f>
        <v/>
      </c>
      <c r="B4109" s="11">
        <f t="shared" si="348"/>
        <v>3</v>
      </c>
      <c r="C4109" s="111">
        <f t="shared" si="349"/>
        <v>42458</v>
      </c>
      <c r="D4109" s="327" t="s">
        <v>1527</v>
      </c>
      <c r="E4109" s="327">
        <v>42458</v>
      </c>
      <c r="F4109" s="328" t="s">
        <v>881</v>
      </c>
      <c r="G4109" s="329" t="s">
        <v>949</v>
      </c>
      <c r="H4109" s="330" t="s">
        <v>1178</v>
      </c>
      <c r="I4109" s="127">
        <v>10</v>
      </c>
      <c r="J4109" s="127">
        <v>62200</v>
      </c>
      <c r="K4109" s="331">
        <f t="shared" si="350"/>
        <v>622000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s="356" customFormat="1" ht="15.75" hidden="1" customHeight="1">
      <c r="A4110" s="304" t="str">
        <f>IF(B4110&lt;&gt;"",IF(AND(B4110&gt;=_TM1,B4110&lt;=_TM2,OR(TH!L4110="1111",TH!M4110="1111")),TH!D4110,""),"")</f>
        <v/>
      </c>
      <c r="B4110" s="345">
        <f t="shared" ref="B4110:B4154" si="351">IF(C4110&lt;&gt;"",MONTH(C4110),"")</f>
        <v>1</v>
      </c>
      <c r="C4110" s="346">
        <f t="shared" ref="C4110:C4154" si="352">E4110</f>
        <v>42373</v>
      </c>
      <c r="D4110" s="327" t="s">
        <v>1527</v>
      </c>
      <c r="E4110" s="346">
        <v>42373</v>
      </c>
      <c r="F4110" s="357" t="s">
        <v>319</v>
      </c>
      <c r="G4110" s="349" t="s">
        <v>889</v>
      </c>
      <c r="H4110" s="350" t="s">
        <v>1178</v>
      </c>
      <c r="I4110" s="351">
        <v>1000</v>
      </c>
      <c r="J4110" s="351">
        <v>11091.047138763059</v>
      </c>
      <c r="K4110" s="352">
        <f t="shared" ref="K4110:K4124" si="353">ROUND(I4110*J4110,0)</f>
        <v>11091047</v>
      </c>
      <c r="L4110" s="353" t="s">
        <v>160</v>
      </c>
      <c r="M4110" s="353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54"/>
      <c r="AA4110" s="355"/>
    </row>
    <row r="4111" spans="1:27" ht="15.75" hidden="1" customHeight="1">
      <c r="A4111" s="304" t="str">
        <f>IF(B4111&lt;&gt;"",IF(AND(B4111&gt;=_TM1,B4111&lt;=_TM2,OR(TH!L4111="1111",TH!M4111="1111")),TH!D4111,""),"")</f>
        <v/>
      </c>
      <c r="B4111" s="11">
        <f t="shared" si="351"/>
        <v>1</v>
      </c>
      <c r="C4111" s="111">
        <f t="shared" si="352"/>
        <v>42375</v>
      </c>
      <c r="D4111" s="327" t="s">
        <v>1527</v>
      </c>
      <c r="E4111" s="327">
        <v>42375</v>
      </c>
      <c r="F4111" s="339" t="s">
        <v>893</v>
      </c>
      <c r="G4111" s="329" t="s">
        <v>891</v>
      </c>
      <c r="H4111" s="330" t="s">
        <v>1178</v>
      </c>
      <c r="I4111" s="127">
        <v>55</v>
      </c>
      <c r="J4111" s="127">
        <v>14711.892593308512</v>
      </c>
      <c r="K4111" s="331">
        <f t="shared" si="353"/>
        <v>809154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hidden="1" customHeight="1">
      <c r="A4112" s="304" t="str">
        <f>IF(B4112&lt;&gt;"",IF(AND(B4112&gt;=_TM1,B4112&lt;=_TM2,OR(TH!L4112="1111",TH!M4112="1111")),TH!D4112,""),"")</f>
        <v/>
      </c>
      <c r="B4112" s="11">
        <f t="shared" si="351"/>
        <v>1</v>
      </c>
      <c r="C4112" s="111">
        <f t="shared" si="352"/>
        <v>42388</v>
      </c>
      <c r="D4112" s="327" t="s">
        <v>1527</v>
      </c>
      <c r="E4112" s="327">
        <v>42388</v>
      </c>
      <c r="F4112" s="328" t="s">
        <v>1171</v>
      </c>
      <c r="G4112" s="329" t="s">
        <v>897</v>
      </c>
      <c r="H4112" s="330" t="s">
        <v>1178</v>
      </c>
      <c r="I4112" s="127">
        <v>20</v>
      </c>
      <c r="J4112" s="127">
        <v>23165.34713876306</v>
      </c>
      <c r="K4112" s="331">
        <f t="shared" si="353"/>
        <v>463307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hidden="1" customHeight="1">
      <c r="A4113" s="304" t="str">
        <f>IF(B4113&lt;&gt;"",IF(AND(B4113&gt;=_TM1,B4113&lt;=_TM2,OR(TH!L4113="1111",TH!M4113="1111")),TH!D4113,""),"")</f>
        <v/>
      </c>
      <c r="B4113" s="11">
        <f t="shared" si="351"/>
        <v>1</v>
      </c>
      <c r="C4113" s="111">
        <f t="shared" si="352"/>
        <v>42388</v>
      </c>
      <c r="D4113" s="327" t="s">
        <v>1527</v>
      </c>
      <c r="E4113" s="327">
        <v>42388</v>
      </c>
      <c r="F4113" s="339" t="s">
        <v>1172</v>
      </c>
      <c r="G4113" s="329" t="s">
        <v>897</v>
      </c>
      <c r="H4113" s="330" t="s">
        <v>1178</v>
      </c>
      <c r="I4113" s="127">
        <v>50</v>
      </c>
      <c r="J4113" s="127">
        <v>5444.1471387630581</v>
      </c>
      <c r="K4113" s="331">
        <f t="shared" si="353"/>
        <v>272207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hidden="1" customHeight="1">
      <c r="A4114" s="304" t="str">
        <f>IF(B4114&lt;&gt;"",IF(AND(B4114&gt;=_TM1,B4114&lt;=_TM2,OR(TH!L4114="1111",TH!M4114="1111")),TH!D4114,""),"")</f>
        <v/>
      </c>
      <c r="B4114" s="11">
        <f t="shared" si="351"/>
        <v>2</v>
      </c>
      <c r="C4114" s="111">
        <f t="shared" si="352"/>
        <v>42401</v>
      </c>
      <c r="D4114" s="327" t="s">
        <v>1527</v>
      </c>
      <c r="E4114" s="327">
        <v>42401</v>
      </c>
      <c r="F4114" s="328" t="s">
        <v>319</v>
      </c>
      <c r="G4114" s="329" t="s">
        <v>907</v>
      </c>
      <c r="H4114" s="330" t="s">
        <v>1178</v>
      </c>
      <c r="I4114" s="127">
        <v>1000</v>
      </c>
      <c r="J4114" s="127">
        <v>15657.84713876306</v>
      </c>
      <c r="K4114" s="331">
        <f t="shared" si="353"/>
        <v>15657847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hidden="1" customHeight="1">
      <c r="A4115" s="304" t="str">
        <f>IF(B4115&lt;&gt;"",IF(AND(B4115&gt;=_TM1,B4115&lt;=_TM2,OR(TH!L4115="1111",TH!M4115="1111")),TH!D4115,""),"")</f>
        <v/>
      </c>
      <c r="B4115" s="11">
        <f t="shared" si="351"/>
        <v>2</v>
      </c>
      <c r="C4115" s="111">
        <f t="shared" si="352"/>
        <v>42429</v>
      </c>
      <c r="D4115" s="327" t="s">
        <v>1527</v>
      </c>
      <c r="E4115" s="327">
        <v>42429</v>
      </c>
      <c r="F4115" s="328" t="s">
        <v>876</v>
      </c>
      <c r="G4115" s="329" t="s">
        <v>923</v>
      </c>
      <c r="H4115" s="330" t="s">
        <v>1178</v>
      </c>
      <c r="I4115" s="127">
        <v>12</v>
      </c>
      <c r="J4115" s="127">
        <v>30592.847138763056</v>
      </c>
      <c r="K4115" s="331">
        <f t="shared" si="353"/>
        <v>367114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/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hidden="1" customHeight="1">
      <c r="A4116" s="304" t="str">
        <f>IF(B4116&lt;&gt;"",IF(AND(B4116&gt;=_TM1,B4116&lt;=_TM2,OR(TH!L4116="1111",TH!M4116="1111")),TH!D4116,""),"")</f>
        <v/>
      </c>
      <c r="B4116" s="11">
        <f t="shared" si="351"/>
        <v>3</v>
      </c>
      <c r="C4116" s="111">
        <f t="shared" si="352"/>
        <v>42433</v>
      </c>
      <c r="D4116" s="327" t="s">
        <v>1527</v>
      </c>
      <c r="E4116" s="327">
        <v>42433</v>
      </c>
      <c r="F4116" s="339" t="s">
        <v>926</v>
      </c>
      <c r="G4116" s="329" t="s">
        <v>925</v>
      </c>
      <c r="H4116" s="330" t="s">
        <v>1178</v>
      </c>
      <c r="I4116" s="127">
        <v>200</v>
      </c>
      <c r="J4116" s="127">
        <v>11816.597138763058</v>
      </c>
      <c r="K4116" s="331">
        <f t="shared" si="353"/>
        <v>2363319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hidden="1" customHeight="1">
      <c r="A4117" s="304" t="str">
        <f>IF(B4117&lt;&gt;"",IF(AND(B4117&gt;=_TM1,B4117&lt;=_TM2,OR(TH!L4117="1111",TH!M4117="1111")),TH!D4117,""),"")</f>
        <v/>
      </c>
      <c r="B4117" s="11">
        <f t="shared" si="351"/>
        <v>3</v>
      </c>
      <c r="C4117" s="111">
        <f t="shared" si="352"/>
        <v>42449</v>
      </c>
      <c r="D4117" s="327" t="s">
        <v>1527</v>
      </c>
      <c r="E4117" s="327">
        <v>42449</v>
      </c>
      <c r="F4117" s="328" t="s">
        <v>322</v>
      </c>
      <c r="G4117" s="329" t="s">
        <v>941</v>
      </c>
      <c r="H4117" s="330" t="s">
        <v>1178</v>
      </c>
      <c r="I4117" s="127">
        <v>100</v>
      </c>
      <c r="J4117" s="127">
        <v>28134.347138763056</v>
      </c>
      <c r="K4117" s="331">
        <f t="shared" si="353"/>
        <v>2813435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>x</v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hidden="1" customHeight="1">
      <c r="A4118" s="304" t="str">
        <f>IF(B4118&lt;&gt;"",IF(AND(B4118&gt;=_TM1,B4118&lt;=_TM2,OR(TH!L4118="1111",TH!M4118="1111")),TH!D4118,""),"")</f>
        <v/>
      </c>
      <c r="B4118" s="11">
        <f t="shared" si="351"/>
        <v>1</v>
      </c>
      <c r="C4118" s="111">
        <f t="shared" si="352"/>
        <v>42373</v>
      </c>
      <c r="D4118" s="327" t="s">
        <v>1527</v>
      </c>
      <c r="E4118" s="327">
        <v>42373</v>
      </c>
      <c r="F4118" s="328" t="s">
        <v>1046</v>
      </c>
      <c r="G4118" s="329" t="s">
        <v>888</v>
      </c>
      <c r="H4118" s="330" t="s">
        <v>1178</v>
      </c>
      <c r="I4118" s="127">
        <v>850</v>
      </c>
      <c r="J4118" s="127">
        <v>32048.427138763058</v>
      </c>
      <c r="K4118" s="331">
        <f t="shared" si="353"/>
        <v>27241163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hidden="1" customHeight="1">
      <c r="A4119" s="304" t="str">
        <f>IF(B4119&lt;&gt;"",IF(AND(B4119&gt;=_TM1,B4119&lt;=_TM2,OR(TH!L4119="1111",TH!M4119="1111")),TH!D4119,""),"")</f>
        <v/>
      </c>
      <c r="B4119" s="11">
        <f t="shared" si="351"/>
        <v>1</v>
      </c>
      <c r="C4119" s="111">
        <f t="shared" si="352"/>
        <v>42377</v>
      </c>
      <c r="D4119" s="327" t="s">
        <v>1527</v>
      </c>
      <c r="E4119" s="327">
        <v>42377</v>
      </c>
      <c r="F4119" s="339" t="s">
        <v>791</v>
      </c>
      <c r="G4119" s="329" t="s">
        <v>894</v>
      </c>
      <c r="H4119" s="330" t="s">
        <v>1178</v>
      </c>
      <c r="I4119" s="127">
        <v>200</v>
      </c>
      <c r="J4119" s="127">
        <v>14598.847138763058</v>
      </c>
      <c r="K4119" s="331">
        <f t="shared" si="353"/>
        <v>2919769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hidden="1" customHeight="1">
      <c r="A4120" s="304" t="str">
        <f>IF(B4120&lt;&gt;"",IF(AND(B4120&gt;=_TM1,B4120&lt;=_TM2,OR(TH!L4120="1111",TH!M4120="1111")),TH!D4120,""),"")</f>
        <v/>
      </c>
      <c r="B4120" s="11">
        <f t="shared" si="351"/>
        <v>1</v>
      </c>
      <c r="C4120" s="111">
        <f t="shared" si="352"/>
        <v>42381</v>
      </c>
      <c r="D4120" s="327" t="s">
        <v>1527</v>
      </c>
      <c r="E4120" s="327">
        <v>42381</v>
      </c>
      <c r="F4120" s="328" t="s">
        <v>528</v>
      </c>
      <c r="G4120" s="329" t="s">
        <v>895</v>
      </c>
      <c r="H4120" s="330" t="s">
        <v>1178</v>
      </c>
      <c r="I4120" s="128">
        <v>1000</v>
      </c>
      <c r="J4120" s="128">
        <v>10087.42713876306</v>
      </c>
      <c r="K4120" s="331">
        <f t="shared" si="353"/>
        <v>10087427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hidden="1" customHeight="1">
      <c r="A4121" s="304" t="str">
        <f>IF(B4121&lt;&gt;"",IF(AND(B4121&gt;=_TM1,B4121&lt;=_TM2,OR(TH!L4121="1111",TH!M4121="1111")),TH!D4121,""),"")</f>
        <v/>
      </c>
      <c r="B4121" s="11">
        <f t="shared" si="351"/>
        <v>1</v>
      </c>
      <c r="C4121" s="111">
        <f t="shared" si="352"/>
        <v>42388</v>
      </c>
      <c r="D4121" s="327" t="s">
        <v>1527</v>
      </c>
      <c r="E4121" s="327">
        <v>42388</v>
      </c>
      <c r="F4121" s="339" t="s">
        <v>793</v>
      </c>
      <c r="G4121" s="329" t="s">
        <v>896</v>
      </c>
      <c r="H4121" s="330" t="s">
        <v>1178</v>
      </c>
      <c r="I4121" s="127">
        <v>450</v>
      </c>
      <c r="J4121" s="127">
        <v>23837.236027651947</v>
      </c>
      <c r="K4121" s="331">
        <f t="shared" si="353"/>
        <v>10726756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hidden="1" customHeight="1">
      <c r="A4122" s="304" t="str">
        <f>IF(B4122&lt;&gt;"",IF(AND(B4122&gt;=_TM1,B4122&lt;=_TM2,OR(TH!L4122="1111",TH!M4122="1111")),TH!D4122,""),"")</f>
        <v/>
      </c>
      <c r="B4122" s="11">
        <f t="shared" si="351"/>
        <v>1</v>
      </c>
      <c r="C4122" s="111">
        <f t="shared" si="352"/>
        <v>42394</v>
      </c>
      <c r="D4122" s="327" t="s">
        <v>1527</v>
      </c>
      <c r="E4122" s="327">
        <v>42394</v>
      </c>
      <c r="F4122" s="339" t="s">
        <v>799</v>
      </c>
      <c r="G4122" s="329" t="s">
        <v>898</v>
      </c>
      <c r="H4122" s="330" t="s">
        <v>1178</v>
      </c>
      <c r="I4122" s="127">
        <v>270</v>
      </c>
      <c r="J4122" s="127">
        <v>24465.680472096392</v>
      </c>
      <c r="K4122" s="331">
        <f t="shared" si="353"/>
        <v>6605734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hidden="1" customHeight="1">
      <c r="A4123" s="304" t="str">
        <f>IF(B4123&lt;&gt;"",IF(AND(B4123&gt;=_TM1,B4123&lt;=_TM2,OR(TH!L4123="1111",TH!M4123="1111")),TH!D4123,""),"")</f>
        <v/>
      </c>
      <c r="B4123" s="11">
        <f t="shared" si="351"/>
        <v>1</v>
      </c>
      <c r="C4123" s="111">
        <f t="shared" si="352"/>
        <v>42399</v>
      </c>
      <c r="D4123" s="327" t="s">
        <v>1527</v>
      </c>
      <c r="E4123" s="327">
        <v>42399</v>
      </c>
      <c r="F4123" s="328" t="s">
        <v>533</v>
      </c>
      <c r="G4123" s="329" t="s">
        <v>901</v>
      </c>
      <c r="H4123" s="330" t="s">
        <v>1178</v>
      </c>
      <c r="I4123" s="127">
        <v>210</v>
      </c>
      <c r="J4123" s="127">
        <v>84706.347138763056</v>
      </c>
      <c r="K4123" s="331">
        <f t="shared" si="353"/>
        <v>17788333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hidden="1" customHeight="1">
      <c r="A4124" s="304" t="str">
        <f>IF(B4124&lt;&gt;"",IF(AND(B4124&gt;=_TM1,B4124&lt;=_TM2,OR(TH!L4124="1111",TH!M4124="1111")),TH!D4124,""),"")</f>
        <v/>
      </c>
      <c r="B4124" s="11">
        <f t="shared" si="351"/>
        <v>1</v>
      </c>
      <c r="C4124" s="111">
        <f t="shared" si="352"/>
        <v>42399</v>
      </c>
      <c r="D4124" s="327" t="s">
        <v>1527</v>
      </c>
      <c r="E4124" s="327">
        <v>42399</v>
      </c>
      <c r="F4124" s="328" t="s">
        <v>552</v>
      </c>
      <c r="G4124" s="329" t="s">
        <v>901</v>
      </c>
      <c r="H4124" s="330" t="s">
        <v>1178</v>
      </c>
      <c r="I4124" s="340">
        <v>210</v>
      </c>
      <c r="J4124" s="128">
        <v>57332.413805429729</v>
      </c>
      <c r="K4124" s="331">
        <f t="shared" si="353"/>
        <v>12039807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hidden="1" customHeight="1">
      <c r="A4125" s="304" t="str">
        <f>IF(B4125&lt;&gt;"",IF(AND(B4125&gt;=_TM1,B4125&lt;=_TM2,OR(TH!L4125="1111",TH!M4125="1111")),TH!D4125,""),"")</f>
        <v/>
      </c>
      <c r="B4125" s="11">
        <f t="shared" si="351"/>
        <v>1</v>
      </c>
      <c r="C4125" s="111">
        <f t="shared" si="352"/>
        <v>42399</v>
      </c>
      <c r="D4125" s="327" t="s">
        <v>1527</v>
      </c>
      <c r="E4125" s="327">
        <v>42399</v>
      </c>
      <c r="F4125" s="339" t="s">
        <v>790</v>
      </c>
      <c r="G4125" s="329" t="s">
        <v>901</v>
      </c>
      <c r="H4125" s="330" t="s">
        <v>1178</v>
      </c>
      <c r="I4125" s="127">
        <v>916</v>
      </c>
      <c r="J4125" s="127">
        <v>7793.251068894062</v>
      </c>
      <c r="K4125" s="331">
        <f t="shared" ref="K4125:K4140" si="354">ROUND(I4125*J4125,0)</f>
        <v>7138618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hidden="1" customHeight="1">
      <c r="A4126" s="304" t="str">
        <f>IF(B4126&lt;&gt;"",IF(AND(B4126&gt;=_TM1,B4126&lt;=_TM2,OR(TH!L4126="1111",TH!M4126="1111")),TH!D4126,""),"")</f>
        <v/>
      </c>
      <c r="B4126" s="11">
        <f t="shared" si="351"/>
        <v>2</v>
      </c>
      <c r="C4126" s="111">
        <f t="shared" si="352"/>
        <v>42401</v>
      </c>
      <c r="D4126" s="327" t="s">
        <v>1527</v>
      </c>
      <c r="E4126" s="327">
        <v>42401</v>
      </c>
      <c r="F4126" s="339" t="s">
        <v>806</v>
      </c>
      <c r="G4126" s="329" t="s">
        <v>908</v>
      </c>
      <c r="H4126" s="330" t="s">
        <v>1178</v>
      </c>
      <c r="I4126" s="127">
        <v>396</v>
      </c>
      <c r="J4126" s="127">
        <v>24488.953199369116</v>
      </c>
      <c r="K4126" s="331">
        <f t="shared" si="354"/>
        <v>9697625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hidden="1" customHeight="1">
      <c r="A4127" s="304" t="str">
        <f>IF(B4127&lt;&gt;"",IF(AND(B4127&gt;=_TM1,B4127&lt;=_TM2,OR(TH!L4127="1111",TH!M4127="1111")),TH!D4127,""),"")</f>
        <v/>
      </c>
      <c r="B4127" s="11">
        <f t="shared" si="351"/>
        <v>2</v>
      </c>
      <c r="C4127" s="111">
        <f t="shared" si="352"/>
        <v>42401</v>
      </c>
      <c r="D4127" s="327" t="s">
        <v>1527</v>
      </c>
      <c r="E4127" s="327">
        <v>42401</v>
      </c>
      <c r="F4127" s="339" t="s">
        <v>808</v>
      </c>
      <c r="G4127" s="329" t="s">
        <v>908</v>
      </c>
      <c r="H4127" s="330" t="s">
        <v>1178</v>
      </c>
      <c r="I4127" s="127">
        <v>150</v>
      </c>
      <c r="J4127" s="127">
        <v>21495.613805429723</v>
      </c>
      <c r="K4127" s="331">
        <f t="shared" si="354"/>
        <v>3224342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hidden="1" customHeight="1">
      <c r="A4128" s="304" t="str">
        <f>IF(B4128&lt;&gt;"",IF(AND(B4128&gt;=_TM1,B4128&lt;=_TM2,OR(TH!L4128="1111",TH!M4128="1111")),TH!D4128,""),"")</f>
        <v/>
      </c>
      <c r="B4128" s="11">
        <f t="shared" si="351"/>
        <v>2</v>
      </c>
      <c r="C4128" s="111">
        <f t="shared" si="352"/>
        <v>42402</v>
      </c>
      <c r="D4128" s="327" t="s">
        <v>1527</v>
      </c>
      <c r="E4128" s="327">
        <v>42402</v>
      </c>
      <c r="F4128" s="339" t="s">
        <v>528</v>
      </c>
      <c r="G4128" s="329" t="s">
        <v>909</v>
      </c>
      <c r="H4128" s="330" t="s">
        <v>1178</v>
      </c>
      <c r="I4128" s="127">
        <v>1000</v>
      </c>
      <c r="J4128" s="127">
        <v>10061.05213876306</v>
      </c>
      <c r="K4128" s="331">
        <f t="shared" si="354"/>
        <v>10061052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hidden="1" customHeight="1">
      <c r="A4129" s="304" t="str">
        <f>IF(B4129&lt;&gt;"",IF(AND(B4129&gt;=_TM1,B4129&lt;=_TM2,OR(TH!L4129="1111",TH!M4129="1111")),TH!D4129,""),"")</f>
        <v/>
      </c>
      <c r="B4129" s="11">
        <f t="shared" si="351"/>
        <v>2</v>
      </c>
      <c r="C4129" s="111">
        <f t="shared" si="352"/>
        <v>42416</v>
      </c>
      <c r="D4129" s="327" t="s">
        <v>1527</v>
      </c>
      <c r="E4129" s="327">
        <v>42416</v>
      </c>
      <c r="F4129" s="339" t="s">
        <v>528</v>
      </c>
      <c r="G4129" s="329" t="s">
        <v>912</v>
      </c>
      <c r="H4129" s="330" t="s">
        <v>1178</v>
      </c>
      <c r="I4129" s="127">
        <v>1000</v>
      </c>
      <c r="J4129" s="127">
        <v>9955.8481387630582</v>
      </c>
      <c r="K4129" s="331">
        <f t="shared" si="354"/>
        <v>9955848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hidden="1" customHeight="1">
      <c r="A4130" s="304" t="str">
        <f>IF(B4130&lt;&gt;"",IF(AND(B4130&gt;=_TM1,B4130&lt;=_TM2,OR(TH!L4130="1111",TH!M4130="1111")),TH!D4130,""),"")</f>
        <v/>
      </c>
      <c r="B4130" s="11">
        <f t="shared" si="351"/>
        <v>2</v>
      </c>
      <c r="C4130" s="111">
        <f t="shared" si="352"/>
        <v>42416</v>
      </c>
      <c r="D4130" s="327" t="s">
        <v>1527</v>
      </c>
      <c r="E4130" s="327">
        <v>42416</v>
      </c>
      <c r="F4130" s="339" t="s">
        <v>506</v>
      </c>
      <c r="G4130" s="329" t="s">
        <v>913</v>
      </c>
      <c r="H4130" s="330" t="s">
        <v>1178</v>
      </c>
      <c r="I4130" s="127">
        <v>438</v>
      </c>
      <c r="J4130" s="127">
        <v>7214.4704264342909</v>
      </c>
      <c r="K4130" s="331">
        <f t="shared" si="354"/>
        <v>3159938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hidden="1" customHeight="1">
      <c r="A4131" s="304" t="str">
        <f>IF(B4131&lt;&gt;"",IF(AND(B4131&gt;=_TM1,B4131&lt;=_TM2,OR(TH!L4131="1111",TH!M4131="1111")),TH!D4131,""),"")</f>
        <v/>
      </c>
      <c r="B4131" s="11">
        <f t="shared" si="351"/>
        <v>2</v>
      </c>
      <c r="C4131" s="111">
        <f t="shared" si="352"/>
        <v>42422</v>
      </c>
      <c r="D4131" s="327" t="s">
        <v>1527</v>
      </c>
      <c r="E4131" s="327">
        <v>42422</v>
      </c>
      <c r="F4131" s="339" t="s">
        <v>1046</v>
      </c>
      <c r="G4131" s="329" t="s">
        <v>916</v>
      </c>
      <c r="H4131" s="330" t="s">
        <v>1178</v>
      </c>
      <c r="I4131" s="127">
        <v>850</v>
      </c>
      <c r="J4131" s="127">
        <v>32828.554197586585</v>
      </c>
      <c r="K4131" s="331">
        <f t="shared" si="354"/>
        <v>27904271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hidden="1" customHeight="1">
      <c r="A4132" s="304" t="str">
        <f>IF(B4132&lt;&gt;"",IF(AND(B4132&gt;=_TM1,B4132&lt;=_TM2,OR(TH!L4132="1111",TH!M4132="1111")),TH!D4132,""),"")</f>
        <v/>
      </c>
      <c r="B4132" s="11">
        <f t="shared" si="351"/>
        <v>2</v>
      </c>
      <c r="C4132" s="111">
        <f t="shared" si="352"/>
        <v>42422</v>
      </c>
      <c r="D4132" s="327" t="s">
        <v>1527</v>
      </c>
      <c r="E4132" s="327">
        <v>42422</v>
      </c>
      <c r="F4132" s="339" t="s">
        <v>1047</v>
      </c>
      <c r="G4132" s="329" t="s">
        <v>916</v>
      </c>
      <c r="H4132" s="330" t="s">
        <v>1178</v>
      </c>
      <c r="I4132" s="127">
        <v>850</v>
      </c>
      <c r="J4132" s="127">
        <v>31812.194197586585</v>
      </c>
      <c r="K4132" s="331">
        <f t="shared" si="354"/>
        <v>27040365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hidden="1" customHeight="1">
      <c r="A4133" s="304" t="str">
        <f>IF(B4133&lt;&gt;"",IF(AND(B4133&gt;=_TM1,B4133&lt;=_TM2,OR(TH!L4133="1111",TH!M4133="1111")),TH!D4133,""),"")</f>
        <v/>
      </c>
      <c r="B4133" s="11">
        <f t="shared" si="351"/>
        <v>2</v>
      </c>
      <c r="C4133" s="111">
        <f t="shared" si="352"/>
        <v>42423</v>
      </c>
      <c r="D4133" s="327" t="s">
        <v>1527</v>
      </c>
      <c r="E4133" s="327">
        <v>42423</v>
      </c>
      <c r="F4133" s="339" t="s">
        <v>815</v>
      </c>
      <c r="G4133" s="329" t="s">
        <v>917</v>
      </c>
      <c r="H4133" s="330" t="s">
        <v>1178</v>
      </c>
      <c r="I4133" s="127">
        <v>200</v>
      </c>
      <c r="J4133" s="127">
        <v>12528.787138763058</v>
      </c>
      <c r="K4133" s="331">
        <f t="shared" si="354"/>
        <v>2505757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hidden="1" customHeight="1">
      <c r="A4134" s="304" t="str">
        <f>IF(B4134&lt;&gt;"",IF(AND(B4134&gt;=_TM1,B4134&lt;=_TM2,OR(TH!L4134="1111",TH!M4134="1111")),TH!D4134,""),"")</f>
        <v/>
      </c>
      <c r="B4134" s="11">
        <f t="shared" si="351"/>
        <v>2</v>
      </c>
      <c r="C4134" s="111">
        <f t="shared" si="352"/>
        <v>42426</v>
      </c>
      <c r="D4134" s="327" t="s">
        <v>1527</v>
      </c>
      <c r="E4134" s="327">
        <v>42426</v>
      </c>
      <c r="F4134" s="339" t="s">
        <v>823</v>
      </c>
      <c r="G4134" s="329" t="s">
        <v>918</v>
      </c>
      <c r="H4134" s="330" t="s">
        <v>1178</v>
      </c>
      <c r="I4134" s="127">
        <v>500</v>
      </c>
      <c r="J4134" s="127">
        <v>23594.487138763059</v>
      </c>
      <c r="K4134" s="331">
        <f t="shared" si="354"/>
        <v>11797244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hidden="1" customHeight="1">
      <c r="A4135" s="304" t="str">
        <f>IF(B4135&lt;&gt;"",IF(AND(B4135&gt;=_TM1,B4135&lt;=_TM2,OR(TH!L4135="1111",TH!M4135="1111")),TH!D4135,""),"")</f>
        <v/>
      </c>
      <c r="B4135" s="11">
        <f t="shared" si="351"/>
        <v>2</v>
      </c>
      <c r="C4135" s="111">
        <f t="shared" si="352"/>
        <v>42427</v>
      </c>
      <c r="D4135" s="327" t="s">
        <v>1527</v>
      </c>
      <c r="E4135" s="327">
        <v>42427</v>
      </c>
      <c r="F4135" s="339" t="s">
        <v>528</v>
      </c>
      <c r="G4135" s="329" t="s">
        <v>922</v>
      </c>
      <c r="H4135" s="330" t="s">
        <v>1178</v>
      </c>
      <c r="I4135" s="127">
        <v>1000</v>
      </c>
      <c r="J4135" s="127">
        <v>10132.755138763059</v>
      </c>
      <c r="K4135" s="331">
        <f t="shared" si="354"/>
        <v>10132755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hidden="1" customHeight="1">
      <c r="A4136" s="304" t="str">
        <f>IF(B4136&lt;&gt;"",IF(AND(B4136&gt;=_TM1,B4136&lt;=_TM2,OR(TH!L4136="1111",TH!M4136="1111")),TH!D4136,""),"")</f>
        <v/>
      </c>
      <c r="B4136" s="11">
        <f t="shared" si="351"/>
        <v>2</v>
      </c>
      <c r="C4136" s="111">
        <f t="shared" si="352"/>
        <v>42429</v>
      </c>
      <c r="D4136" s="327" t="s">
        <v>1527</v>
      </c>
      <c r="E4136" s="327">
        <v>42429</v>
      </c>
      <c r="F4136" s="339" t="s">
        <v>413</v>
      </c>
      <c r="G4136" s="329" t="s">
        <v>923</v>
      </c>
      <c r="H4136" s="330" t="s">
        <v>1178</v>
      </c>
      <c r="I4136" s="127">
        <v>180</v>
      </c>
      <c r="J4136" s="127">
        <v>39037.180472096392</v>
      </c>
      <c r="K4136" s="331">
        <f t="shared" si="354"/>
        <v>7026692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hidden="1" customHeight="1">
      <c r="A4137" s="304" t="str">
        <f>IF(B4137&lt;&gt;"",IF(AND(B4137&gt;=_TM1,B4137&lt;=_TM2,OR(TH!L4137="1111",TH!M4137="1111")),TH!D4137,""),"")</f>
        <v/>
      </c>
      <c r="B4137" s="11">
        <f t="shared" si="351"/>
        <v>2</v>
      </c>
      <c r="C4137" s="111">
        <f t="shared" si="352"/>
        <v>42429</v>
      </c>
      <c r="D4137" s="327" t="s">
        <v>1527</v>
      </c>
      <c r="E4137" s="327">
        <v>42429</v>
      </c>
      <c r="F4137" s="339" t="s">
        <v>883</v>
      </c>
      <c r="G4137" s="329" t="s">
        <v>923</v>
      </c>
      <c r="H4137" s="330" t="s">
        <v>1178</v>
      </c>
      <c r="I4137" s="127">
        <v>200</v>
      </c>
      <c r="J4137" s="127">
        <v>64494.18713876306</v>
      </c>
      <c r="K4137" s="331">
        <f t="shared" si="354"/>
        <v>12898837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hidden="1" customHeight="1">
      <c r="A4138" s="304" t="str">
        <f>IF(B4138&lt;&gt;"",IF(AND(B4138&gt;=_TM1,B4138&lt;=_TM2,OR(TH!L4138="1111",TH!M4138="1111")),TH!D4138,""),"")</f>
        <v/>
      </c>
      <c r="B4138" s="11">
        <f t="shared" si="351"/>
        <v>3</v>
      </c>
      <c r="C4138" s="111">
        <f t="shared" si="352"/>
        <v>42436</v>
      </c>
      <c r="D4138" s="327" t="s">
        <v>1527</v>
      </c>
      <c r="E4138" s="327">
        <v>42436</v>
      </c>
      <c r="F4138" s="339" t="s">
        <v>808</v>
      </c>
      <c r="G4138" s="329" t="s">
        <v>928</v>
      </c>
      <c r="H4138" s="330" t="s">
        <v>1178</v>
      </c>
      <c r="I4138" s="127">
        <v>685</v>
      </c>
      <c r="J4138" s="127">
        <v>20053.551518325101</v>
      </c>
      <c r="K4138" s="331">
        <f t="shared" si="354"/>
        <v>13736683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hidden="1" customHeight="1">
      <c r="A4139" s="304" t="str">
        <f>IF(B4139&lt;&gt;"",IF(AND(B4139&gt;=_TM1,B4139&lt;=_TM2,OR(TH!L4139="1111",TH!M4139="1111")),TH!D4139,""),"")</f>
        <v/>
      </c>
      <c r="B4139" s="11">
        <f t="shared" si="351"/>
        <v>3</v>
      </c>
      <c r="C4139" s="111">
        <f t="shared" si="352"/>
        <v>42440</v>
      </c>
      <c r="D4139" s="327" t="s">
        <v>1527</v>
      </c>
      <c r="E4139" s="327">
        <v>42440</v>
      </c>
      <c r="F4139" s="328" t="s">
        <v>506</v>
      </c>
      <c r="G4139" s="329" t="s">
        <v>935</v>
      </c>
      <c r="H4139" s="330" t="s">
        <v>1178</v>
      </c>
      <c r="I4139" s="127">
        <v>308</v>
      </c>
      <c r="J4139" s="127">
        <v>7130.528956944876</v>
      </c>
      <c r="K4139" s="331">
        <f t="shared" si="354"/>
        <v>2196203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hidden="1" customHeight="1">
      <c r="A4140" s="304" t="str">
        <f>IF(B4140&lt;&gt;"",IF(AND(B4140&gt;=_TM1,B4140&lt;=_TM2,OR(TH!L4140="1111",TH!M4140="1111")),TH!D4140,""),"")</f>
        <v/>
      </c>
      <c r="B4140" s="11">
        <f t="shared" si="351"/>
        <v>3</v>
      </c>
      <c r="C4140" s="111">
        <f t="shared" si="352"/>
        <v>42442</v>
      </c>
      <c r="D4140" s="327" t="s">
        <v>1527</v>
      </c>
      <c r="E4140" s="327">
        <v>42442</v>
      </c>
      <c r="F4140" s="328" t="s">
        <v>524</v>
      </c>
      <c r="G4140" s="329" t="s">
        <v>936</v>
      </c>
      <c r="H4140" s="330" t="s">
        <v>1178</v>
      </c>
      <c r="I4140" s="127">
        <v>641</v>
      </c>
      <c r="J4140" s="127">
        <v>7108.7153134900473</v>
      </c>
      <c r="K4140" s="331">
        <f t="shared" si="354"/>
        <v>4556687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hidden="1" customHeight="1">
      <c r="A4141" s="304" t="str">
        <f>IF(B4141&lt;&gt;"",IF(AND(B4141&gt;=_TM1,B4141&lt;=_TM2,OR(TH!L4141="1111",TH!M4141="1111")),TH!D4141,""),"")</f>
        <v/>
      </c>
      <c r="B4141" s="11">
        <f t="shared" si="351"/>
        <v>3</v>
      </c>
      <c r="C4141" s="111">
        <f t="shared" si="352"/>
        <v>42442</v>
      </c>
      <c r="D4141" s="327" t="s">
        <v>1527</v>
      </c>
      <c r="E4141" s="327">
        <v>42442</v>
      </c>
      <c r="F4141" s="328" t="s">
        <v>635</v>
      </c>
      <c r="G4141" s="329" t="s">
        <v>937</v>
      </c>
      <c r="H4141" s="330" t="s">
        <v>1178</v>
      </c>
      <c r="I4141" s="127">
        <v>400</v>
      </c>
      <c r="J4141" s="127">
        <v>14822.387138763059</v>
      </c>
      <c r="K4141" s="331">
        <f t="shared" ref="K4141:K5261" si="355">ROUND(I4141*J4141,0)</f>
        <v>5928955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hidden="1" customHeight="1">
      <c r="A4142" s="304" t="str">
        <f>IF(B4142&lt;&gt;"",IF(AND(B4142&gt;=_TM1,B4142&lt;=_TM2,OR(TH!L4142="1111",TH!M4142="1111")),TH!D4142,""),"")</f>
        <v/>
      </c>
      <c r="B4142" s="11">
        <f t="shared" si="351"/>
        <v>3</v>
      </c>
      <c r="C4142" s="111">
        <f t="shared" si="352"/>
        <v>42449</v>
      </c>
      <c r="D4142" s="327" t="s">
        <v>1527</v>
      </c>
      <c r="E4142" s="327">
        <v>42449</v>
      </c>
      <c r="F4142" s="328" t="s">
        <v>1046</v>
      </c>
      <c r="G4142" s="329" t="s">
        <v>941</v>
      </c>
      <c r="H4142" s="330" t="s">
        <v>1178</v>
      </c>
      <c r="I4142" s="127">
        <v>950</v>
      </c>
      <c r="J4142" s="127">
        <v>32686.368191394638</v>
      </c>
      <c r="K4142" s="331">
        <f t="shared" si="355"/>
        <v>31052050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hidden="1" customHeight="1">
      <c r="A4143" s="304" t="str">
        <f>IF(B4143&lt;&gt;"",IF(AND(B4143&gt;=_TM1,B4143&lt;=_TM2,OR(TH!L4143="1111",TH!M4143="1111")),TH!D4143,""),"")</f>
        <v/>
      </c>
      <c r="B4143" s="11">
        <f t="shared" si="351"/>
        <v>3</v>
      </c>
      <c r="C4143" s="111">
        <f t="shared" si="352"/>
        <v>42449</v>
      </c>
      <c r="D4143" s="327" t="s">
        <v>1527</v>
      </c>
      <c r="E4143" s="327">
        <v>42449</v>
      </c>
      <c r="F4143" s="339" t="s">
        <v>1047</v>
      </c>
      <c r="G4143" s="329" t="s">
        <v>941</v>
      </c>
      <c r="H4143" s="330" t="s">
        <v>1178</v>
      </c>
      <c r="I4143" s="127">
        <v>950</v>
      </c>
      <c r="J4143" s="127">
        <v>32060.479770342004</v>
      </c>
      <c r="K4143" s="331">
        <f t="shared" si="355"/>
        <v>30457456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hidden="1" customHeight="1">
      <c r="A4144" s="304" t="str">
        <f>IF(B4144&lt;&gt;"",IF(AND(B4144&gt;=_TM1,B4144&lt;=_TM2,OR(TH!L4144="1111",TH!M4144="1111")),TH!D4144,""),"")</f>
        <v/>
      </c>
      <c r="B4144" s="11">
        <f t="shared" si="351"/>
        <v>3</v>
      </c>
      <c r="C4144" s="111">
        <f t="shared" si="352"/>
        <v>42457</v>
      </c>
      <c r="D4144" s="327" t="s">
        <v>1527</v>
      </c>
      <c r="E4144" s="327">
        <v>42457</v>
      </c>
      <c r="F4144" s="339" t="s">
        <v>524</v>
      </c>
      <c r="G4144" s="329" t="s">
        <v>943</v>
      </c>
      <c r="H4144" s="330" t="s">
        <v>1178</v>
      </c>
      <c r="I4144" s="127">
        <v>472</v>
      </c>
      <c r="J4144" s="127">
        <v>7222.2412065596682</v>
      </c>
      <c r="K4144" s="331">
        <f t="shared" si="355"/>
        <v>3408898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hidden="1" customHeight="1">
      <c r="A4145" s="304" t="str">
        <f>IF(B4145&lt;&gt;"",IF(AND(B4145&gt;=_TM1,B4145&lt;=_TM2,OR(TH!L4145="1111",TH!M4145="1111")),TH!D4145,""),"")</f>
        <v/>
      </c>
      <c r="B4145" s="11">
        <f t="shared" si="351"/>
        <v>3</v>
      </c>
      <c r="C4145" s="111">
        <f t="shared" si="352"/>
        <v>42458</v>
      </c>
      <c r="D4145" s="327" t="s">
        <v>1527</v>
      </c>
      <c r="E4145" s="327">
        <v>42458</v>
      </c>
      <c r="F4145" s="339" t="s">
        <v>525</v>
      </c>
      <c r="G4145" s="329" t="s">
        <v>944</v>
      </c>
      <c r="H4145" s="330" t="s">
        <v>1178</v>
      </c>
      <c r="I4145" s="127">
        <v>719</v>
      </c>
      <c r="J4145" s="127">
        <v>4921.882604687954</v>
      </c>
      <c r="K4145" s="331">
        <f t="shared" si="355"/>
        <v>3538834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hidden="1" customHeight="1">
      <c r="A4146" s="304" t="str">
        <f>IF(B4146&lt;&gt;"",IF(AND(B4146&gt;=_TM1,B4146&lt;=_TM2,OR(TH!L4146="1111",TH!M4146="1111")),TH!D4146,""),"")</f>
        <v/>
      </c>
      <c r="B4146" s="11">
        <f t="shared" si="351"/>
        <v>3</v>
      </c>
      <c r="C4146" s="111">
        <f t="shared" si="352"/>
        <v>42458</v>
      </c>
      <c r="D4146" s="327" t="s">
        <v>1527</v>
      </c>
      <c r="E4146" s="327">
        <v>42458</v>
      </c>
      <c r="F4146" s="339" t="s">
        <v>828</v>
      </c>
      <c r="G4146" s="329" t="s">
        <v>949</v>
      </c>
      <c r="H4146" s="330" t="s">
        <v>1178</v>
      </c>
      <c r="I4146" s="127">
        <v>60</v>
      </c>
      <c r="J4146" s="127">
        <v>77233.347138763071</v>
      </c>
      <c r="K4146" s="331">
        <f t="shared" si="355"/>
        <v>4634001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hidden="1" customHeight="1">
      <c r="A4147" s="304" t="str">
        <f>IF(B4147&lt;&gt;"",IF(AND(B4147&gt;=_TM1,B4147&lt;=_TM2,OR(TH!L4147="1111",TH!M4147="1111")),TH!D4147,""),"")</f>
        <v/>
      </c>
      <c r="B4147" s="11">
        <f t="shared" si="351"/>
        <v>3</v>
      </c>
      <c r="C4147" s="111">
        <f t="shared" si="352"/>
        <v>42458</v>
      </c>
      <c r="D4147" s="327" t="s">
        <v>1527</v>
      </c>
      <c r="E4147" s="327">
        <v>42458</v>
      </c>
      <c r="F4147" s="339" t="s">
        <v>630</v>
      </c>
      <c r="G4147" s="329" t="s">
        <v>949</v>
      </c>
      <c r="H4147" s="330" t="s">
        <v>1178</v>
      </c>
      <c r="I4147" s="127">
        <v>32</v>
      </c>
      <c r="J4147" s="127">
        <v>84751.440888763056</v>
      </c>
      <c r="K4147" s="331">
        <f t="shared" si="355"/>
        <v>2712046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hidden="1" customHeight="1">
      <c r="A4148" s="304" t="str">
        <f>IF(B4148&lt;&gt;"",IF(AND(B4148&gt;=_TM1,B4148&lt;=_TM2,OR(TH!L4148="1111",TH!M4148="1111")),TH!D4148,""),"")</f>
        <v/>
      </c>
      <c r="B4148" s="11">
        <f t="shared" si="351"/>
        <v>3</v>
      </c>
      <c r="C4148" s="111">
        <f t="shared" si="352"/>
        <v>42458</v>
      </c>
      <c r="D4148" s="327" t="s">
        <v>1527</v>
      </c>
      <c r="E4148" s="327">
        <v>42458</v>
      </c>
      <c r="F4148" s="339" t="s">
        <v>826</v>
      </c>
      <c r="G4148" s="329" t="s">
        <v>949</v>
      </c>
      <c r="H4148" s="330" t="s">
        <v>1178</v>
      </c>
      <c r="I4148" s="127">
        <v>36</v>
      </c>
      <c r="J4148" s="127">
        <v>34995.180472096392</v>
      </c>
      <c r="K4148" s="331">
        <f t="shared" si="355"/>
        <v>1259826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hidden="1" customHeight="1">
      <c r="A4149" s="304" t="str">
        <f>IF(B4149&lt;&gt;"",IF(AND(B4149&gt;=_TM1,B4149&lt;=_TM2,OR(TH!L4149="1111",TH!M4149="1111")),TH!D4149,""),"")</f>
        <v/>
      </c>
      <c r="B4149" s="11">
        <f t="shared" si="351"/>
        <v>3</v>
      </c>
      <c r="C4149" s="111">
        <f t="shared" si="352"/>
        <v>42458</v>
      </c>
      <c r="D4149" s="327" t="s">
        <v>1527</v>
      </c>
      <c r="E4149" s="327">
        <v>42458</v>
      </c>
      <c r="F4149" s="328" t="s">
        <v>826</v>
      </c>
      <c r="G4149" s="329" t="s">
        <v>949</v>
      </c>
      <c r="H4149" s="330" t="s">
        <v>1178</v>
      </c>
      <c r="I4149" s="127">
        <v>20</v>
      </c>
      <c r="J4149" s="127">
        <v>32921.197138763055</v>
      </c>
      <c r="K4149" s="331">
        <f t="shared" si="355"/>
        <v>658424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hidden="1" customHeight="1">
      <c r="A4150" s="304" t="str">
        <f>IF(B4150&lt;&gt;"",IF(AND(B4150&gt;=_TM1,B4150&lt;=_TM2,OR(TH!L4150="1111",TH!M4150="1111")),TH!D4150,""),"")</f>
        <v/>
      </c>
      <c r="B4150" s="11">
        <f t="shared" si="351"/>
        <v>3</v>
      </c>
      <c r="C4150" s="111">
        <f t="shared" si="352"/>
        <v>42458</v>
      </c>
      <c r="D4150" s="327" t="s">
        <v>1527</v>
      </c>
      <c r="E4150" s="327">
        <v>42458</v>
      </c>
      <c r="F4150" s="339" t="s">
        <v>627</v>
      </c>
      <c r="G4150" s="329" t="s">
        <v>949</v>
      </c>
      <c r="H4150" s="330" t="s">
        <v>1178</v>
      </c>
      <c r="I4150" s="127">
        <v>18</v>
      </c>
      <c r="J4150" s="127">
        <v>47266.791583207501</v>
      </c>
      <c r="K4150" s="331">
        <f t="shared" si="355"/>
        <v>850802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hidden="1" customHeight="1">
      <c r="A4151" s="304" t="str">
        <f>IF(B4151&lt;&gt;"",IF(AND(B4151&gt;=_TM1,B4151&lt;=_TM2,OR(TH!L4151="1111",TH!M4151="1111")),TH!D4151,""),"")</f>
        <v/>
      </c>
      <c r="B4151" s="11">
        <f t="shared" si="351"/>
        <v>3</v>
      </c>
      <c r="C4151" s="111">
        <f t="shared" si="352"/>
        <v>42458</v>
      </c>
      <c r="D4151" s="327" t="s">
        <v>1527</v>
      </c>
      <c r="E4151" s="327">
        <v>42458</v>
      </c>
      <c r="F4151" s="339" t="s">
        <v>626</v>
      </c>
      <c r="G4151" s="329" t="s">
        <v>949</v>
      </c>
      <c r="H4151" s="330" t="s">
        <v>1178</v>
      </c>
      <c r="I4151" s="127">
        <v>40</v>
      </c>
      <c r="J4151" s="127">
        <v>65254.847138763056</v>
      </c>
      <c r="K4151" s="331">
        <f t="shared" si="355"/>
        <v>2610194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hidden="1" customHeight="1">
      <c r="A4152" s="304" t="str">
        <f>IF(B4152&lt;&gt;"",IF(AND(B4152&gt;=_TM1,B4152&lt;=_TM2,OR(TH!L4152="1111",TH!M4152="1111")),TH!D4152,""),"")</f>
        <v/>
      </c>
      <c r="B4152" s="11">
        <f t="shared" si="351"/>
        <v>3</v>
      </c>
      <c r="C4152" s="111">
        <f t="shared" si="352"/>
        <v>42458</v>
      </c>
      <c r="D4152" s="327" t="s">
        <v>1527</v>
      </c>
      <c r="E4152" s="327">
        <v>42458</v>
      </c>
      <c r="F4152" s="21" t="s">
        <v>827</v>
      </c>
      <c r="G4152" s="329" t="s">
        <v>949</v>
      </c>
      <c r="H4152" s="330" t="s">
        <v>1178</v>
      </c>
      <c r="I4152" s="127">
        <v>50</v>
      </c>
      <c r="J4152" s="127">
        <v>52090.427138763058</v>
      </c>
      <c r="K4152" s="331">
        <f t="shared" si="355"/>
        <v>2604521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hidden="1" customHeight="1">
      <c r="A4153" s="304" t="str">
        <f>IF(B4153&lt;&gt;"",IF(AND(B4153&gt;=_TM1,B4153&lt;=_TM2,OR(TH!L4153="1111",TH!M4153="1111")),TH!D4153,""),"")</f>
        <v/>
      </c>
      <c r="B4153" s="11">
        <f t="shared" si="351"/>
        <v>3</v>
      </c>
      <c r="C4153" s="111">
        <f t="shared" si="352"/>
        <v>42458</v>
      </c>
      <c r="D4153" s="327" t="s">
        <v>1527</v>
      </c>
      <c r="E4153" s="327">
        <v>42458</v>
      </c>
      <c r="F4153" s="339" t="s">
        <v>629</v>
      </c>
      <c r="G4153" s="329" t="s">
        <v>949</v>
      </c>
      <c r="H4153" s="330" t="s">
        <v>1178</v>
      </c>
      <c r="I4153" s="127">
        <v>18</v>
      </c>
      <c r="J4153" s="127">
        <v>43877.347138763056</v>
      </c>
      <c r="K4153" s="331">
        <f t="shared" si="355"/>
        <v>789792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hidden="1" customHeight="1">
      <c r="A4154" s="304" t="str">
        <f>IF(B4154&lt;&gt;"",IF(AND(B4154&gt;=_TM1,B4154&lt;=_TM2,OR(TH!L4154="1111",TH!M4154="1111")),TH!D4154,""),"")</f>
        <v/>
      </c>
      <c r="B4154" s="11">
        <f t="shared" si="351"/>
        <v>3</v>
      </c>
      <c r="C4154" s="111">
        <f t="shared" si="352"/>
        <v>42458</v>
      </c>
      <c r="D4154" s="327" t="s">
        <v>1527</v>
      </c>
      <c r="E4154" s="327">
        <v>42458</v>
      </c>
      <c r="F4154" s="328" t="s">
        <v>539</v>
      </c>
      <c r="G4154" s="329" t="s">
        <v>949</v>
      </c>
      <c r="H4154" s="330" t="s">
        <v>1178</v>
      </c>
      <c r="I4154" s="127">
        <v>27</v>
      </c>
      <c r="J4154" s="127">
        <v>124577.34713876306</v>
      </c>
      <c r="K4154" s="331">
        <f t="shared" si="355"/>
        <v>3363588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hidden="1" customHeight="1">
      <c r="A4155" s="304" t="str">
        <f>IF(B4155&lt;&gt;"",IF(AND(B4155&gt;=_TM1,B4155&lt;=_TM2,OR(TH!L4155="1111",TH!M4155="1111")),TH!D4155,""),"")</f>
        <v/>
      </c>
      <c r="B4155" s="11">
        <f t="shared" ref="B4155:B4162" si="356">IF(C4155&lt;&gt;"",MONTH(C4155),"")</f>
        <v>3</v>
      </c>
      <c r="C4155" s="111">
        <f t="shared" ref="C4155:C4162" si="357">E4155</f>
        <v>42458</v>
      </c>
      <c r="D4155" s="327" t="s">
        <v>1527</v>
      </c>
      <c r="E4155" s="363">
        <v>42458</v>
      </c>
      <c r="F4155" s="337" t="s">
        <v>631</v>
      </c>
      <c r="G4155" s="329" t="s">
        <v>949</v>
      </c>
      <c r="H4155" s="330" t="s">
        <v>1178</v>
      </c>
      <c r="I4155" s="127">
        <v>31</v>
      </c>
      <c r="J4155" s="127">
        <v>60811.443912956609</v>
      </c>
      <c r="K4155" s="331">
        <f t="shared" ref="K4155:K4162" si="358">ROUND(I4155*J4155,0)</f>
        <v>1885155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hidden="1" customHeight="1">
      <c r="A4156" s="304" t="str">
        <f>IF(B4156&lt;&gt;"",IF(AND(B4156&gt;=_TM1,B4156&lt;=_TM2,OR(TH!L4156="1111",TH!M4156="1111")),TH!D4156,""),"")</f>
        <v/>
      </c>
      <c r="B4156" s="11">
        <f t="shared" si="356"/>
        <v>3</v>
      </c>
      <c r="C4156" s="111">
        <f t="shared" si="357"/>
        <v>42458</v>
      </c>
      <c r="D4156" s="327" t="s">
        <v>1527</v>
      </c>
      <c r="E4156" s="364">
        <v>42458</v>
      </c>
      <c r="F4156" s="337" t="s">
        <v>628</v>
      </c>
      <c r="G4156" s="329" t="s">
        <v>949</v>
      </c>
      <c r="H4156" s="330" t="s">
        <v>1178</v>
      </c>
      <c r="I4156" s="127">
        <v>12</v>
      </c>
      <c r="J4156" s="127">
        <v>48633.680472096392</v>
      </c>
      <c r="K4156" s="331">
        <f t="shared" si="358"/>
        <v>583604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hidden="1" customHeight="1">
      <c r="A4157" s="304" t="str">
        <f>IF(B4157&lt;&gt;"",IF(AND(B4157&gt;=_TM1,B4157&lt;=_TM2,OR(TH!L4157="1111",TH!M4157="1111")),TH!D4157,""),"")</f>
        <v/>
      </c>
      <c r="B4157" s="11">
        <f t="shared" si="356"/>
        <v>3</v>
      </c>
      <c r="C4157" s="111">
        <f t="shared" si="357"/>
        <v>42458</v>
      </c>
      <c r="D4157" s="327" t="s">
        <v>1527</v>
      </c>
      <c r="E4157" s="364">
        <v>42458</v>
      </c>
      <c r="F4157" s="337" t="s">
        <v>628</v>
      </c>
      <c r="G4157" s="329" t="s">
        <v>949</v>
      </c>
      <c r="H4157" s="330" t="s">
        <v>1178</v>
      </c>
      <c r="I4157" s="127">
        <v>36</v>
      </c>
      <c r="J4157" s="127">
        <v>49461.236027651947</v>
      </c>
      <c r="K4157" s="331">
        <f t="shared" si="358"/>
        <v>1780604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hidden="1" customHeight="1">
      <c r="A4158" s="304" t="str">
        <f>IF(B4158&lt;&gt;"",IF(AND(B4158&gt;=_TM1,B4158&lt;=_TM2,OR(TH!L4158="1111",TH!M4158="1111")),TH!D4158,""),"")</f>
        <v/>
      </c>
      <c r="B4158" s="11">
        <f t="shared" si="356"/>
        <v>3</v>
      </c>
      <c r="C4158" s="111">
        <f t="shared" si="357"/>
        <v>42458</v>
      </c>
      <c r="D4158" s="327" t="s">
        <v>1527</v>
      </c>
      <c r="E4158" s="364">
        <v>42458</v>
      </c>
      <c r="F4158" s="337" t="s">
        <v>883</v>
      </c>
      <c r="G4158" s="329" t="s">
        <v>949</v>
      </c>
      <c r="H4158" s="330" t="s">
        <v>1178</v>
      </c>
      <c r="I4158" s="127">
        <v>40</v>
      </c>
      <c r="J4158" s="127">
        <v>68766.222138763056</v>
      </c>
      <c r="K4158" s="331">
        <f t="shared" si="358"/>
        <v>2750649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hidden="1" customHeight="1">
      <c r="A4159" s="304" t="str">
        <f>IF(B4159&lt;&gt;"",IF(AND(B4159&gt;=_TM1,B4159&lt;=_TM2,OR(TH!L4159="1111",TH!M4159="1111")),TH!D4159,""),"")</f>
        <v/>
      </c>
      <c r="B4159" s="11">
        <f t="shared" si="356"/>
        <v>3</v>
      </c>
      <c r="C4159" s="111">
        <f t="shared" si="357"/>
        <v>42458</v>
      </c>
      <c r="D4159" s="327" t="s">
        <v>1527</v>
      </c>
      <c r="E4159" s="364">
        <v>42458</v>
      </c>
      <c r="F4159" s="337" t="s">
        <v>633</v>
      </c>
      <c r="G4159" s="329" t="s">
        <v>949</v>
      </c>
      <c r="H4159" s="330" t="s">
        <v>1178</v>
      </c>
      <c r="I4159" s="127">
        <v>12</v>
      </c>
      <c r="J4159" s="127">
        <v>170262.34713876306</v>
      </c>
      <c r="K4159" s="331">
        <f t="shared" si="358"/>
        <v>2043148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hidden="1" customHeight="1">
      <c r="A4160" s="304" t="str">
        <f>IF(B4160&lt;&gt;"",IF(AND(B4160&gt;=_TM1,B4160&lt;=_TM2,OR(TH!L4160="1111",TH!M4160="1111")),TH!D4160,""),"")</f>
        <v/>
      </c>
      <c r="B4160" s="11">
        <f t="shared" si="356"/>
        <v>3</v>
      </c>
      <c r="C4160" s="111">
        <f t="shared" si="357"/>
        <v>42458</v>
      </c>
      <c r="D4160" s="327" t="s">
        <v>1527</v>
      </c>
      <c r="E4160" s="364">
        <v>42458</v>
      </c>
      <c r="F4160" s="337" t="s">
        <v>325</v>
      </c>
      <c r="G4160" s="329" t="s">
        <v>949</v>
      </c>
      <c r="H4160" s="330" t="s">
        <v>1178</v>
      </c>
      <c r="I4160" s="127">
        <v>10</v>
      </c>
      <c r="J4160" s="127">
        <v>135171.34713876306</v>
      </c>
      <c r="K4160" s="331">
        <f t="shared" si="358"/>
        <v>1351713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7" ht="15.75" hidden="1" customHeight="1">
      <c r="A4161" s="304" t="str">
        <f>IF(B4161&lt;&gt;"",IF(AND(B4161&gt;=_TM1,B4161&lt;=_TM2,OR(TH!L4161="1111",TH!M4161="1111")),TH!D4161,""),"")</f>
        <v/>
      </c>
      <c r="B4161" s="11">
        <f t="shared" si="356"/>
        <v>3</v>
      </c>
      <c r="C4161" s="111">
        <f t="shared" si="357"/>
        <v>42458</v>
      </c>
      <c r="D4161" s="327" t="s">
        <v>1527</v>
      </c>
      <c r="E4161" s="364">
        <v>42458</v>
      </c>
      <c r="F4161" s="337" t="s">
        <v>634</v>
      </c>
      <c r="G4161" s="329" t="s">
        <v>949</v>
      </c>
      <c r="H4161" s="330" t="s">
        <v>1178</v>
      </c>
      <c r="I4161" s="127">
        <v>10</v>
      </c>
      <c r="J4161" s="127">
        <v>89977.347138763056</v>
      </c>
      <c r="K4161" s="331">
        <f t="shared" si="358"/>
        <v>899773</v>
      </c>
      <c r="L4161" s="332" t="s">
        <v>160</v>
      </c>
      <c r="M4161" s="332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/>
      </c>
      <c r="X4161" s="24" t="str">
        <f>IF(OR(TH!L4161=TH!$X$7,M4161=TH!$X$7),"x","")</f>
        <v/>
      </c>
      <c r="Y4161" s="24" t="str">
        <f>IF(AND(B4161&lt;=NKC!$N$8,B4161&gt;=NKC!$M$8),"x","")</f>
        <v>x</v>
      </c>
      <c r="Z4161" s="303"/>
      <c r="AA4161" s="198"/>
    </row>
    <row r="4162" spans="1:27" ht="15.75" hidden="1" customHeight="1">
      <c r="A4162" s="304" t="str">
        <f>IF(B4162&lt;&gt;"",IF(AND(B4162&gt;=_TM1,B4162&lt;=_TM2,OR(TH!L4162="1111",TH!M4162="1111")),TH!D4162,""),"")</f>
        <v/>
      </c>
      <c r="B4162" s="11">
        <f t="shared" si="356"/>
        <v>3</v>
      </c>
      <c r="C4162" s="111">
        <f t="shared" si="357"/>
        <v>42459</v>
      </c>
      <c r="D4162" s="327" t="s">
        <v>1527</v>
      </c>
      <c r="E4162" s="364">
        <v>42459</v>
      </c>
      <c r="F4162" s="337" t="s">
        <v>496</v>
      </c>
      <c r="G4162" s="342" t="s">
        <v>950</v>
      </c>
      <c r="H4162" s="330" t="s">
        <v>1178</v>
      </c>
      <c r="I4162" s="127">
        <v>2750</v>
      </c>
      <c r="J4162" s="127">
        <v>6914.5362296721487</v>
      </c>
      <c r="K4162" s="331">
        <f t="shared" si="358"/>
        <v>19014975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/>
      </c>
      <c r="X4162" s="24" t="str">
        <f>IF(OR(TH!L4162=TH!$X$7,M4162=TH!$X$7),"x","")</f>
        <v/>
      </c>
      <c r="Y4162" s="24" t="str">
        <f>IF(AND(B4162&lt;=NKC!$N$8,B4162&gt;=NKC!$M$8),"x","")</f>
        <v>x</v>
      </c>
      <c r="Z4162" s="303"/>
      <c r="AA4162" s="198"/>
    </row>
    <row r="4163" spans="1:27" s="356" customFormat="1" ht="15.75" hidden="1" customHeight="1">
      <c r="A4163" s="304" t="str">
        <f>IF(B4163&lt;&gt;"",IF(AND(B4163&gt;=_TM1,B4163&lt;=_TM2,OR(TH!L4163="1111",TH!M4163="1111")),TH!D4163,""),"")</f>
        <v/>
      </c>
      <c r="B4163" s="345">
        <f t="shared" ref="B4163:B4164" si="359">IF(C4163&lt;&gt;"",MONTH(C4163),"")</f>
        <v>4</v>
      </c>
      <c r="C4163" s="346">
        <f t="shared" ref="C4163:C4216" si="360">E4163</f>
        <v>42464</v>
      </c>
      <c r="D4163" s="327" t="s">
        <v>1527</v>
      </c>
      <c r="E4163" s="368">
        <v>42464</v>
      </c>
      <c r="F4163" s="348" t="s">
        <v>322</v>
      </c>
      <c r="G4163" s="369" t="s">
        <v>500</v>
      </c>
      <c r="H4163" s="350" t="s">
        <v>1178</v>
      </c>
      <c r="I4163" s="351">
        <v>300</v>
      </c>
      <c r="J4163" s="351">
        <v>14550</v>
      </c>
      <c r="K4163" s="352">
        <f t="shared" ref="K4163:K4226" si="361">ROUND(I4163*J4163,0)</f>
        <v>4365000</v>
      </c>
      <c r="L4163" s="353" t="s">
        <v>160</v>
      </c>
      <c r="M4163" s="353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>x</v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54"/>
    </row>
    <row r="4164" spans="1:27" ht="15.75" hidden="1" customHeight="1">
      <c r="A4164" s="304" t="str">
        <f>IF(B4164&lt;&gt;"",IF(AND(B4164&gt;=_TM1,B4164&lt;=_TM2,OR(TH!L4164="1111",TH!M4164="1111")),TH!D4164,""),"")</f>
        <v/>
      </c>
      <c r="B4164" s="11">
        <f t="shared" si="359"/>
        <v>4</v>
      </c>
      <c r="C4164" s="111">
        <f t="shared" si="360"/>
        <v>42465</v>
      </c>
      <c r="D4164" s="327" t="s">
        <v>1527</v>
      </c>
      <c r="E4164" s="20">
        <v>42465</v>
      </c>
      <c r="F4164" s="328" t="s">
        <v>322</v>
      </c>
      <c r="G4164" s="342" t="s">
        <v>503</v>
      </c>
      <c r="H4164" s="330" t="s">
        <v>1178</v>
      </c>
      <c r="I4164" s="127">
        <v>261</v>
      </c>
      <c r="J4164" s="127">
        <v>14550</v>
      </c>
      <c r="K4164" s="331">
        <f t="shared" si="361"/>
        <v>3797550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>x</v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7" ht="15.75" hidden="1" customHeight="1">
      <c r="A4165" s="304" t="str">
        <f>IF(B4165&lt;&gt;"",IF(AND(B4165&gt;=_TM1,B4165&lt;=_TM2,OR(TH!L4165="1111",TH!M4165="1111")),TH!D4165,""),"")</f>
        <v/>
      </c>
      <c r="B4165" s="11">
        <f t="shared" ref="B4165:B4228" si="362">IF(C4165&lt;&gt;"",MONTH(C4165),"")</f>
        <v>4</v>
      </c>
      <c r="C4165" s="111">
        <f t="shared" si="360"/>
        <v>42466</v>
      </c>
      <c r="D4165" s="327" t="s">
        <v>1527</v>
      </c>
      <c r="E4165" s="20">
        <v>42466</v>
      </c>
      <c r="F4165" s="328" t="s">
        <v>790</v>
      </c>
      <c r="G4165" s="342" t="s">
        <v>504</v>
      </c>
      <c r="H4165" s="330" t="s">
        <v>1178</v>
      </c>
      <c r="I4165" s="127">
        <v>84</v>
      </c>
      <c r="J4165" s="127">
        <v>6470</v>
      </c>
      <c r="K4165" s="331">
        <f t="shared" si="361"/>
        <v>543480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/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7" ht="15.75" hidden="1" customHeight="1">
      <c r="A4166" s="304" t="str">
        <f>IF(B4166&lt;&gt;"",IF(AND(B4166&gt;=_TM1,B4166&lt;=_TM2,OR(TH!L4166="1111",TH!M4166="1111")),TH!D4166,""),"")</f>
        <v/>
      </c>
      <c r="B4166" s="11">
        <f t="shared" si="362"/>
        <v>4</v>
      </c>
      <c r="C4166" s="111">
        <f t="shared" si="360"/>
        <v>42466</v>
      </c>
      <c r="D4166" s="327" t="s">
        <v>1527</v>
      </c>
      <c r="E4166" s="20">
        <v>42466</v>
      </c>
      <c r="F4166" s="328" t="s">
        <v>524</v>
      </c>
      <c r="G4166" s="342" t="s">
        <v>504</v>
      </c>
      <c r="H4166" s="330" t="s">
        <v>1178</v>
      </c>
      <c r="I4166" s="127">
        <v>121</v>
      </c>
      <c r="J4166" s="127">
        <v>6552</v>
      </c>
      <c r="K4166" s="331">
        <f t="shared" si="361"/>
        <v>792792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/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7" ht="15.75" hidden="1" customHeight="1">
      <c r="A4167" s="304" t="str">
        <f>IF(B4167&lt;&gt;"",IF(AND(B4167&gt;=_TM1,B4167&lt;=_TM2,OR(TH!L4167="1111",TH!M4167="1111")),TH!D4167,""),"")</f>
        <v/>
      </c>
      <c r="B4167" s="11">
        <f t="shared" si="362"/>
        <v>4</v>
      </c>
      <c r="C4167" s="111">
        <f t="shared" si="360"/>
        <v>42472</v>
      </c>
      <c r="D4167" s="327" t="s">
        <v>1527</v>
      </c>
      <c r="E4167" s="20">
        <v>42472</v>
      </c>
      <c r="F4167" s="328" t="s">
        <v>322</v>
      </c>
      <c r="G4167" s="342" t="s">
        <v>511</v>
      </c>
      <c r="H4167" s="330" t="s">
        <v>1178</v>
      </c>
      <c r="I4167" s="127">
        <v>282</v>
      </c>
      <c r="J4167" s="127">
        <v>14550</v>
      </c>
      <c r="K4167" s="331">
        <f t="shared" si="361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7" ht="15.75" hidden="1" customHeight="1">
      <c r="A4168" s="304" t="str">
        <f>IF(B4168&lt;&gt;"",IF(AND(B4168&gt;=_TM1,B4168&lt;=_TM2,OR(TH!L4168="1111",TH!M4168="1111")),TH!D4168,""),"")</f>
        <v/>
      </c>
      <c r="B4168" s="11">
        <f t="shared" si="362"/>
        <v>4</v>
      </c>
      <c r="C4168" s="111">
        <f t="shared" si="360"/>
        <v>42472</v>
      </c>
      <c r="D4168" s="327" t="s">
        <v>1527</v>
      </c>
      <c r="E4168" s="20">
        <v>42472</v>
      </c>
      <c r="F4168" s="328" t="s">
        <v>322</v>
      </c>
      <c r="G4168" s="342" t="s">
        <v>512</v>
      </c>
      <c r="H4168" s="330" t="s">
        <v>1178</v>
      </c>
      <c r="I4168" s="127">
        <v>282</v>
      </c>
      <c r="J4168" s="127">
        <v>14550</v>
      </c>
      <c r="K4168" s="331">
        <f t="shared" si="361"/>
        <v>4103100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7" ht="15.75" hidden="1" customHeight="1">
      <c r="A4169" s="304" t="str">
        <f>IF(B4169&lt;&gt;"",IF(AND(B4169&gt;=_TM1,B4169&lt;=_TM2,OR(TH!L4169="1111",TH!M4169="1111")),TH!D4169,""),"")</f>
        <v/>
      </c>
      <c r="B4169" s="11">
        <f t="shared" si="362"/>
        <v>4</v>
      </c>
      <c r="C4169" s="111">
        <f t="shared" si="360"/>
        <v>42474</v>
      </c>
      <c r="D4169" s="327" t="s">
        <v>1527</v>
      </c>
      <c r="E4169" s="20">
        <v>42474</v>
      </c>
      <c r="F4169" s="328" t="s">
        <v>322</v>
      </c>
      <c r="G4169" s="342" t="s">
        <v>513</v>
      </c>
      <c r="H4169" s="330" t="s">
        <v>1178</v>
      </c>
      <c r="I4169" s="127">
        <v>282</v>
      </c>
      <c r="J4169" s="127">
        <v>14550</v>
      </c>
      <c r="K4169" s="331">
        <f t="shared" si="361"/>
        <v>4103100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7" ht="15.75" hidden="1" customHeight="1">
      <c r="A4170" s="304" t="str">
        <f>IF(B4170&lt;&gt;"",IF(AND(B4170&gt;=_TM1,B4170&lt;=_TM2,OR(TH!L4170="1111",TH!M4170="1111")),TH!D4170,""),"")</f>
        <v/>
      </c>
      <c r="B4170" s="11">
        <f t="shared" si="362"/>
        <v>4</v>
      </c>
      <c r="C4170" s="111">
        <f t="shared" si="360"/>
        <v>42474</v>
      </c>
      <c r="D4170" s="327" t="s">
        <v>1527</v>
      </c>
      <c r="E4170" s="20">
        <v>42474</v>
      </c>
      <c r="F4170" s="328" t="s">
        <v>322</v>
      </c>
      <c r="G4170" s="342" t="s">
        <v>514</v>
      </c>
      <c r="H4170" s="330" t="s">
        <v>1178</v>
      </c>
      <c r="I4170" s="127">
        <v>280</v>
      </c>
      <c r="J4170" s="127">
        <v>14550</v>
      </c>
      <c r="K4170" s="331">
        <f t="shared" si="361"/>
        <v>4074000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7" ht="15.75" hidden="1" customHeight="1">
      <c r="A4171" s="304" t="str">
        <f>IF(B4171&lt;&gt;"",IF(AND(B4171&gt;=_TM1,B4171&lt;=_TM2,OR(TH!L4171="1111",TH!M4171="1111")),TH!D4171,""),"")</f>
        <v/>
      </c>
      <c r="B4171" s="11">
        <f t="shared" si="362"/>
        <v>4</v>
      </c>
      <c r="C4171" s="111">
        <f t="shared" si="360"/>
        <v>42475</v>
      </c>
      <c r="D4171" s="327" t="s">
        <v>1527</v>
      </c>
      <c r="E4171" s="20">
        <v>42475</v>
      </c>
      <c r="F4171" s="328" t="s">
        <v>322</v>
      </c>
      <c r="G4171" s="342" t="s">
        <v>515</v>
      </c>
      <c r="H4171" s="330" t="s">
        <v>1178</v>
      </c>
      <c r="I4171" s="127">
        <v>275</v>
      </c>
      <c r="J4171" s="127">
        <v>14550</v>
      </c>
      <c r="K4171" s="331">
        <f t="shared" si="361"/>
        <v>4001250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7" ht="15.75" hidden="1" customHeight="1">
      <c r="A4172" s="304" t="str">
        <f>IF(B4172&lt;&gt;"",IF(AND(B4172&gt;=_TM1,B4172&lt;=_TM2,OR(TH!L4172="1111",TH!M4172="1111")),TH!D4172,""),"")</f>
        <v/>
      </c>
      <c r="B4172" s="11">
        <f t="shared" si="362"/>
        <v>4</v>
      </c>
      <c r="C4172" s="111">
        <f t="shared" si="360"/>
        <v>42475</v>
      </c>
      <c r="D4172" s="327" t="s">
        <v>1527</v>
      </c>
      <c r="E4172" s="20">
        <v>42475</v>
      </c>
      <c r="F4172" s="328" t="s">
        <v>322</v>
      </c>
      <c r="G4172" s="342" t="s">
        <v>516</v>
      </c>
      <c r="H4172" s="330" t="s">
        <v>1178</v>
      </c>
      <c r="I4172" s="127">
        <v>291</v>
      </c>
      <c r="J4172" s="127">
        <v>14550</v>
      </c>
      <c r="K4172" s="331">
        <f t="shared" si="361"/>
        <v>4234050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7" ht="15.75" hidden="1" customHeight="1">
      <c r="A4173" s="304" t="str">
        <f>IF(B4173&lt;&gt;"",IF(AND(B4173&gt;=_TM1,B4173&lt;=_TM2,OR(TH!L4173="1111",TH!M4173="1111")),TH!D4173,""),"")</f>
        <v/>
      </c>
      <c r="B4173" s="11">
        <f t="shared" si="362"/>
        <v>4</v>
      </c>
      <c r="C4173" s="111">
        <f t="shared" si="360"/>
        <v>42475</v>
      </c>
      <c r="D4173" s="327" t="s">
        <v>1527</v>
      </c>
      <c r="E4173" s="20">
        <v>42475</v>
      </c>
      <c r="F4173" s="328" t="s">
        <v>322</v>
      </c>
      <c r="G4173" s="342" t="s">
        <v>517</v>
      </c>
      <c r="H4173" s="330" t="s">
        <v>1178</v>
      </c>
      <c r="I4173" s="127">
        <v>300</v>
      </c>
      <c r="J4173" s="127">
        <v>14550</v>
      </c>
      <c r="K4173" s="331">
        <f t="shared" si="361"/>
        <v>4365000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>x</v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7" ht="15.75" hidden="1" customHeight="1">
      <c r="A4174" s="304" t="str">
        <f>IF(B4174&lt;&gt;"",IF(AND(B4174&gt;=_TM1,B4174&lt;=_TM2,OR(TH!L4174="1111",TH!M4174="1111")),TH!D4174,""),"")</f>
        <v/>
      </c>
      <c r="B4174" s="11">
        <f t="shared" si="362"/>
        <v>4</v>
      </c>
      <c r="C4174" s="111">
        <f t="shared" si="360"/>
        <v>42475</v>
      </c>
      <c r="D4174" s="327" t="s">
        <v>1527</v>
      </c>
      <c r="E4174" s="20">
        <v>42475</v>
      </c>
      <c r="F4174" s="328" t="s">
        <v>322</v>
      </c>
      <c r="G4174" s="308" t="s">
        <v>518</v>
      </c>
      <c r="H4174" s="330" t="s">
        <v>1178</v>
      </c>
      <c r="I4174" s="127">
        <v>253</v>
      </c>
      <c r="J4174" s="127">
        <v>14550</v>
      </c>
      <c r="K4174" s="331">
        <f t="shared" si="361"/>
        <v>3681150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>x</v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7" ht="15.75" hidden="1" customHeight="1">
      <c r="A4175" s="304" t="str">
        <f>IF(B4175&lt;&gt;"",IF(AND(B4175&gt;=_TM1,B4175&lt;=_TM2,OR(TH!L4175="1111",TH!M4175="1111")),TH!D4175,""),"")</f>
        <v/>
      </c>
      <c r="B4175" s="11">
        <f t="shared" si="362"/>
        <v>4</v>
      </c>
      <c r="C4175" s="111">
        <f t="shared" si="360"/>
        <v>42480</v>
      </c>
      <c r="D4175" s="327" t="s">
        <v>1527</v>
      </c>
      <c r="E4175" s="20">
        <v>42480</v>
      </c>
      <c r="F4175" s="328" t="s">
        <v>524</v>
      </c>
      <c r="G4175" s="308" t="s">
        <v>523</v>
      </c>
      <c r="H4175" s="330" t="s">
        <v>1178</v>
      </c>
      <c r="I4175" s="127">
        <v>316</v>
      </c>
      <c r="J4175" s="127">
        <v>6552</v>
      </c>
      <c r="K4175" s="331">
        <f t="shared" si="361"/>
        <v>2070432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7" ht="15.75" hidden="1" customHeight="1">
      <c r="A4176" s="304" t="str">
        <f>IF(B4176&lt;&gt;"",IF(AND(B4176&gt;=_TM1,B4176&lt;=_TM2,OR(TH!L4176="1111",TH!M4176="1111")),TH!D4176,""),"")</f>
        <v/>
      </c>
      <c r="B4176" s="11">
        <f t="shared" si="362"/>
        <v>4</v>
      </c>
      <c r="C4176" s="111">
        <f t="shared" si="360"/>
        <v>42480</v>
      </c>
      <c r="D4176" s="327" t="s">
        <v>1527</v>
      </c>
      <c r="E4176" s="20">
        <v>42480</v>
      </c>
      <c r="F4176" s="328" t="s">
        <v>525</v>
      </c>
      <c r="G4176" s="308" t="s">
        <v>523</v>
      </c>
      <c r="H4176" s="330" t="s">
        <v>1178</v>
      </c>
      <c r="I4176" s="127">
        <v>259</v>
      </c>
      <c r="J4176" s="127">
        <v>4251</v>
      </c>
      <c r="K4176" s="331">
        <f t="shared" si="361"/>
        <v>1101009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/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hidden="1" customHeight="1">
      <c r="A4177" s="304" t="str">
        <f>IF(B4177&lt;&gt;"",IF(AND(B4177&gt;=_TM1,B4177&lt;=_TM2,OR(TH!L4177="1111",TH!M4177="1111")),TH!D4177,""),"")</f>
        <v/>
      </c>
      <c r="B4177" s="11">
        <f t="shared" si="362"/>
        <v>4</v>
      </c>
      <c r="C4177" s="111">
        <f t="shared" si="360"/>
        <v>42485</v>
      </c>
      <c r="D4177" s="327" t="s">
        <v>1527</v>
      </c>
      <c r="E4177" s="20">
        <v>42485</v>
      </c>
      <c r="F4177" s="328" t="s">
        <v>549</v>
      </c>
      <c r="G4177" s="308" t="s">
        <v>529</v>
      </c>
      <c r="H4177" s="330" t="s">
        <v>1178</v>
      </c>
      <c r="I4177" s="127">
        <v>221</v>
      </c>
      <c r="J4177" s="127">
        <v>7663</v>
      </c>
      <c r="K4177" s="331">
        <f t="shared" si="361"/>
        <v>1693523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/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hidden="1" customHeight="1">
      <c r="A4178" s="304" t="str">
        <f>IF(B4178&lt;&gt;"",IF(AND(B4178&gt;=_TM1,B4178&lt;=_TM2,OR(TH!L4178="1111",TH!M4178="1111")),TH!D4178,""),"")</f>
        <v/>
      </c>
      <c r="B4178" s="11">
        <f t="shared" si="362"/>
        <v>4</v>
      </c>
      <c r="C4178" s="111">
        <f t="shared" si="360"/>
        <v>42485</v>
      </c>
      <c r="D4178" s="327" t="s">
        <v>1527</v>
      </c>
      <c r="E4178" s="20">
        <v>42485</v>
      </c>
      <c r="F4178" s="328" t="s">
        <v>322</v>
      </c>
      <c r="G4178" s="308" t="s">
        <v>530</v>
      </c>
      <c r="H4178" s="330" t="s">
        <v>1178</v>
      </c>
      <c r="I4178" s="127">
        <v>3500</v>
      </c>
      <c r="J4178" s="127">
        <v>14250.942857142858</v>
      </c>
      <c r="K4178" s="331">
        <f t="shared" si="361"/>
        <v>49878300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>x</v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hidden="1" customHeight="1">
      <c r="A4179" s="304" t="str">
        <f>IF(B4179&lt;&gt;"",IF(AND(B4179&gt;=_TM1,B4179&lt;=_TM2,OR(TH!L4179="1111",TH!M4179="1111")),TH!D4179,""),"")</f>
        <v/>
      </c>
      <c r="B4179" s="11">
        <f t="shared" si="362"/>
        <v>4</v>
      </c>
      <c r="C4179" s="111">
        <f t="shared" si="360"/>
        <v>42485</v>
      </c>
      <c r="D4179" s="327" t="s">
        <v>1527</v>
      </c>
      <c r="E4179" s="20">
        <v>42485</v>
      </c>
      <c r="F4179" s="328" t="s">
        <v>321</v>
      </c>
      <c r="G4179" s="308" t="s">
        <v>530</v>
      </c>
      <c r="H4179" s="330" t="s">
        <v>1178</v>
      </c>
      <c r="I4179" s="127">
        <v>3200</v>
      </c>
      <c r="J4179" s="127">
        <v>15675</v>
      </c>
      <c r="K4179" s="331">
        <f t="shared" si="361"/>
        <v>50160000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>x</v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hidden="1" customHeight="1">
      <c r="A4180" s="304" t="str">
        <f>IF(B4180&lt;&gt;"",IF(AND(B4180&gt;=_TM1,B4180&lt;=_TM2,OR(TH!L4180="1111",TH!M4180="1111")),TH!D4180,""),"")</f>
        <v/>
      </c>
      <c r="B4180" s="11">
        <f t="shared" si="362"/>
        <v>4</v>
      </c>
      <c r="C4180" s="111">
        <f t="shared" si="360"/>
        <v>42488</v>
      </c>
      <c r="D4180" s="327" t="s">
        <v>1527</v>
      </c>
      <c r="E4180" s="334">
        <v>42488</v>
      </c>
      <c r="F4180" s="328" t="s">
        <v>549</v>
      </c>
      <c r="G4180" s="343" t="s">
        <v>535</v>
      </c>
      <c r="H4180" s="330" t="s">
        <v>1178</v>
      </c>
      <c r="I4180" s="127">
        <v>179</v>
      </c>
      <c r="J4180" s="127">
        <v>7663</v>
      </c>
      <c r="K4180" s="331">
        <f t="shared" si="361"/>
        <v>1371677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hidden="1" customHeight="1">
      <c r="A4181" s="304" t="str">
        <f>IF(B4181&lt;&gt;"",IF(AND(B4181&gt;=_TM1,B4181&lt;=_TM2,OR(TH!L4181="1111",TH!M4181="1111")),TH!D4181,""),"")</f>
        <v/>
      </c>
      <c r="B4181" s="11">
        <f t="shared" si="362"/>
        <v>4</v>
      </c>
      <c r="C4181" s="111">
        <f t="shared" si="360"/>
        <v>42488</v>
      </c>
      <c r="D4181" s="327" t="s">
        <v>1527</v>
      </c>
      <c r="E4181" s="327">
        <v>42488</v>
      </c>
      <c r="F4181" s="328" t="s">
        <v>550</v>
      </c>
      <c r="G4181" s="329" t="s">
        <v>535</v>
      </c>
      <c r="H4181" s="330" t="s">
        <v>1178</v>
      </c>
      <c r="I4181" s="127">
        <v>26</v>
      </c>
      <c r="J4181" s="127">
        <v>9598</v>
      </c>
      <c r="K4181" s="331">
        <f t="shared" si="361"/>
        <v>249548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hidden="1" customHeight="1">
      <c r="A4182" s="304" t="str">
        <f>IF(B4182&lt;&gt;"",IF(AND(B4182&gt;=_TM1,B4182&lt;=_TM2,OR(TH!L4182="1111",TH!M4182="1111")),TH!D4182,""),"")</f>
        <v/>
      </c>
      <c r="B4182" s="11">
        <f t="shared" si="362"/>
        <v>4</v>
      </c>
      <c r="C4182" s="111">
        <f t="shared" si="360"/>
        <v>42488</v>
      </c>
      <c r="D4182" s="327" t="s">
        <v>1527</v>
      </c>
      <c r="E4182" s="327">
        <v>42488</v>
      </c>
      <c r="F4182" s="328" t="s">
        <v>551</v>
      </c>
      <c r="G4182" s="329" t="s">
        <v>535</v>
      </c>
      <c r="H4182" s="330" t="s">
        <v>1178</v>
      </c>
      <c r="I4182" s="127">
        <v>1000</v>
      </c>
      <c r="J4182" s="127">
        <v>763</v>
      </c>
      <c r="K4182" s="331">
        <f t="shared" si="361"/>
        <v>763000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hidden="1" customHeight="1">
      <c r="A4183" s="304" t="str">
        <f>IF(B4183&lt;&gt;"",IF(AND(B4183&gt;=_TM1,B4183&lt;=_TM2,OR(TH!L4183="1111",TH!M4183="1111")),TH!D4183,""),"")</f>
        <v/>
      </c>
      <c r="B4183" s="11">
        <f t="shared" si="362"/>
        <v>4</v>
      </c>
      <c r="C4183" s="111">
        <f t="shared" si="360"/>
        <v>42489</v>
      </c>
      <c r="D4183" s="327" t="s">
        <v>1527</v>
      </c>
      <c r="E4183" s="20">
        <v>42489</v>
      </c>
      <c r="F4183" s="328" t="s">
        <v>353</v>
      </c>
      <c r="G4183" s="308" t="s">
        <v>538</v>
      </c>
      <c r="H4183" s="330" t="s">
        <v>1178</v>
      </c>
      <c r="I4183" s="127">
        <v>9</v>
      </c>
      <c r="J4183" s="127">
        <v>54953</v>
      </c>
      <c r="K4183" s="331">
        <f t="shared" si="361"/>
        <v>494577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hidden="1" customHeight="1">
      <c r="A4184" s="304" t="str">
        <f>IF(B4184&lt;&gt;"",IF(AND(B4184&gt;=_TM1,B4184&lt;=_TM2,OR(TH!L4184="1111",TH!M4184="1111")),TH!D4184,""),"")</f>
        <v/>
      </c>
      <c r="B4184" s="11">
        <f t="shared" si="362"/>
        <v>4</v>
      </c>
      <c r="C4184" s="111">
        <f t="shared" si="360"/>
        <v>42489</v>
      </c>
      <c r="D4184" s="327" t="s">
        <v>1527</v>
      </c>
      <c r="E4184" s="20">
        <v>42489</v>
      </c>
      <c r="F4184" s="328" t="s">
        <v>411</v>
      </c>
      <c r="G4184" s="308" t="s">
        <v>538</v>
      </c>
      <c r="H4184" s="330" t="s">
        <v>1178</v>
      </c>
      <c r="I4184" s="127">
        <v>24</v>
      </c>
      <c r="J4184" s="127">
        <v>65819</v>
      </c>
      <c r="K4184" s="331">
        <f t="shared" si="361"/>
        <v>1579656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hidden="1" customHeight="1">
      <c r="A4185" s="304" t="str">
        <f>IF(B4185&lt;&gt;"",IF(AND(B4185&gt;=_TM1,B4185&lt;=_TM2,OR(TH!L4185="1111",TH!M4185="1111")),TH!D4185,""),"")</f>
        <v/>
      </c>
      <c r="B4185" s="11">
        <f t="shared" si="362"/>
        <v>4</v>
      </c>
      <c r="C4185" s="111">
        <f t="shared" si="360"/>
        <v>42489</v>
      </c>
      <c r="D4185" s="327" t="s">
        <v>1527</v>
      </c>
      <c r="E4185" s="20">
        <v>42489</v>
      </c>
      <c r="F4185" s="328" t="s">
        <v>342</v>
      </c>
      <c r="G4185" s="308" t="s">
        <v>538</v>
      </c>
      <c r="H4185" s="330" t="s">
        <v>1178</v>
      </c>
      <c r="I4185" s="127">
        <v>10</v>
      </c>
      <c r="J4185" s="127">
        <v>53599</v>
      </c>
      <c r="K4185" s="331">
        <f t="shared" si="361"/>
        <v>535990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hidden="1" customHeight="1">
      <c r="A4186" s="304" t="str">
        <f>IF(B4186&lt;&gt;"",IF(AND(B4186&gt;=_TM1,B4186&lt;=_TM2,OR(TH!L4186="1111",TH!M4186="1111")),TH!D4186,""),"")</f>
        <v/>
      </c>
      <c r="B4186" s="11">
        <f t="shared" si="362"/>
        <v>4</v>
      </c>
      <c r="C4186" s="111">
        <f t="shared" si="360"/>
        <v>42489</v>
      </c>
      <c r="D4186" s="327" t="s">
        <v>1527</v>
      </c>
      <c r="E4186" s="20">
        <v>42489</v>
      </c>
      <c r="F4186" s="328" t="s">
        <v>405</v>
      </c>
      <c r="G4186" s="308" t="s">
        <v>538</v>
      </c>
      <c r="H4186" s="330" t="s">
        <v>1178</v>
      </c>
      <c r="I4186" s="127">
        <v>12</v>
      </c>
      <c r="J4186" s="127">
        <v>88678</v>
      </c>
      <c r="K4186" s="331">
        <f t="shared" si="361"/>
        <v>1064136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hidden="1" customHeight="1">
      <c r="A4187" s="304" t="str">
        <f>IF(B4187&lt;&gt;"",IF(AND(B4187&gt;=_TM1,B4187&lt;=_TM2,OR(TH!L4187="1111",TH!M4187="1111")),TH!D4187,""),"")</f>
        <v/>
      </c>
      <c r="B4187" s="11">
        <f t="shared" si="362"/>
        <v>4</v>
      </c>
      <c r="C4187" s="111">
        <f t="shared" si="360"/>
        <v>42489</v>
      </c>
      <c r="D4187" s="327" t="s">
        <v>1527</v>
      </c>
      <c r="E4187" s="20">
        <v>42489</v>
      </c>
      <c r="F4187" s="328" t="s">
        <v>340</v>
      </c>
      <c r="G4187" s="308" t="s">
        <v>538</v>
      </c>
      <c r="H4187" s="330" t="s">
        <v>1178</v>
      </c>
      <c r="I4187" s="127">
        <v>9</v>
      </c>
      <c r="J4187" s="127">
        <v>59724</v>
      </c>
      <c r="K4187" s="331">
        <f t="shared" si="361"/>
        <v>537516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hidden="1" customHeight="1">
      <c r="A4188" s="304" t="str">
        <f>IF(B4188&lt;&gt;"",IF(AND(B4188&gt;=_TM1,B4188&lt;=_TM2,OR(TH!L4188="1111",TH!M4188="1111")),TH!D4188,""),"")</f>
        <v/>
      </c>
      <c r="B4188" s="11">
        <f t="shared" si="362"/>
        <v>4</v>
      </c>
      <c r="C4188" s="111">
        <f t="shared" si="360"/>
        <v>42489</v>
      </c>
      <c r="D4188" s="327" t="s">
        <v>1527</v>
      </c>
      <c r="E4188" s="20">
        <v>42489</v>
      </c>
      <c r="F4188" s="328" t="s">
        <v>339</v>
      </c>
      <c r="G4188" s="308" t="s">
        <v>538</v>
      </c>
      <c r="H4188" s="330" t="s">
        <v>1178</v>
      </c>
      <c r="I4188" s="127">
        <v>22</v>
      </c>
      <c r="J4188" s="127">
        <v>68001</v>
      </c>
      <c r="K4188" s="331">
        <f t="shared" si="361"/>
        <v>1496022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hidden="1" customHeight="1">
      <c r="A4189" s="304" t="str">
        <f>IF(B4189&lt;&gt;"",IF(AND(B4189&gt;=_TM1,B4189&lt;=_TM2,OR(TH!L4189="1111",TH!M4189="1111")),TH!D4189,""),"")</f>
        <v/>
      </c>
      <c r="B4189" s="11">
        <f t="shared" si="362"/>
        <v>4</v>
      </c>
      <c r="C4189" s="111">
        <f t="shared" si="360"/>
        <v>42489</v>
      </c>
      <c r="D4189" s="327" t="s">
        <v>1527</v>
      </c>
      <c r="E4189" s="20">
        <v>42489</v>
      </c>
      <c r="F4189" s="328" t="s">
        <v>354</v>
      </c>
      <c r="G4189" s="308" t="s">
        <v>538</v>
      </c>
      <c r="H4189" s="330" t="s">
        <v>1178</v>
      </c>
      <c r="I4189" s="127">
        <v>18</v>
      </c>
      <c r="J4189" s="127">
        <v>50167</v>
      </c>
      <c r="K4189" s="331">
        <f t="shared" si="361"/>
        <v>903006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hidden="1" customHeight="1">
      <c r="A4190" s="304" t="str">
        <f>IF(B4190&lt;&gt;"",IF(AND(B4190&gt;=_TM1,B4190&lt;=_TM2,OR(TH!L4190="1111",TH!M4190="1111")),TH!D4190,""),"")</f>
        <v/>
      </c>
      <c r="B4190" s="11">
        <f t="shared" si="362"/>
        <v>4</v>
      </c>
      <c r="C4190" s="111">
        <f t="shared" si="360"/>
        <v>42489</v>
      </c>
      <c r="D4190" s="327" t="s">
        <v>1527</v>
      </c>
      <c r="E4190" s="20">
        <v>42489</v>
      </c>
      <c r="F4190" s="328" t="s">
        <v>337</v>
      </c>
      <c r="G4190" s="308" t="s">
        <v>538</v>
      </c>
      <c r="H4190" s="330" t="s">
        <v>1178</v>
      </c>
      <c r="I4190" s="127">
        <v>27</v>
      </c>
      <c r="J4190" s="127">
        <v>75981</v>
      </c>
      <c r="K4190" s="331">
        <f t="shared" si="361"/>
        <v>2051487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hidden="1" customHeight="1">
      <c r="A4191" s="304" t="str">
        <f>IF(B4191&lt;&gt;"",IF(AND(B4191&gt;=_TM1,B4191&lt;=_TM2,OR(TH!L4191="1111",TH!M4191="1111")),TH!D4191,""),"")</f>
        <v/>
      </c>
      <c r="B4191" s="11">
        <f t="shared" si="362"/>
        <v>4</v>
      </c>
      <c r="C4191" s="111">
        <f t="shared" si="360"/>
        <v>42489</v>
      </c>
      <c r="D4191" s="327" t="s">
        <v>1527</v>
      </c>
      <c r="E4191" s="327">
        <v>42489</v>
      </c>
      <c r="F4191" s="337" t="s">
        <v>373</v>
      </c>
      <c r="G4191" s="308" t="s">
        <v>538</v>
      </c>
      <c r="H4191" s="330" t="s">
        <v>1178</v>
      </c>
      <c r="I4191" s="127">
        <v>24</v>
      </c>
      <c r="J4191" s="127">
        <v>93789</v>
      </c>
      <c r="K4191" s="331">
        <f t="shared" si="361"/>
        <v>2250936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hidden="1" customHeight="1">
      <c r="A4192" s="304" t="str">
        <f>IF(B4192&lt;&gt;"",IF(AND(B4192&gt;=_TM1,B4192&lt;=_TM2,OR(TH!L4192="1111",TH!M4192="1111")),TH!D4192,""),"")</f>
        <v/>
      </c>
      <c r="B4192" s="11">
        <f t="shared" si="362"/>
        <v>4</v>
      </c>
      <c r="C4192" s="111">
        <f t="shared" si="360"/>
        <v>42489</v>
      </c>
      <c r="D4192" s="327" t="s">
        <v>1527</v>
      </c>
      <c r="E4192" s="327">
        <v>42489</v>
      </c>
      <c r="F4192" s="328" t="s">
        <v>341</v>
      </c>
      <c r="G4192" s="329" t="s">
        <v>538</v>
      </c>
      <c r="H4192" s="330" t="s">
        <v>1178</v>
      </c>
      <c r="I4192" s="127">
        <v>10</v>
      </c>
      <c r="J4192" s="127">
        <v>94741</v>
      </c>
      <c r="K4192" s="331">
        <f t="shared" si="361"/>
        <v>947410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hidden="1" customHeight="1">
      <c r="A4193" s="304" t="str">
        <f>IF(B4193&lt;&gt;"",IF(AND(B4193&gt;=_TM1,B4193&lt;=_TM2,OR(TH!L4193="1111",TH!M4193="1111")),TH!D4193,""),"")</f>
        <v/>
      </c>
      <c r="B4193" s="11">
        <f t="shared" si="362"/>
        <v>4</v>
      </c>
      <c r="C4193" s="111">
        <f t="shared" si="360"/>
        <v>42489</v>
      </c>
      <c r="D4193" s="327" t="s">
        <v>1527</v>
      </c>
      <c r="E4193" s="20">
        <v>42489</v>
      </c>
      <c r="F4193" s="21" t="s">
        <v>346</v>
      </c>
      <c r="G4193" s="308" t="s">
        <v>538</v>
      </c>
      <c r="H4193" s="330" t="s">
        <v>1178</v>
      </c>
      <c r="I4193" s="127">
        <v>10</v>
      </c>
      <c r="J4193" s="127">
        <v>84170</v>
      </c>
      <c r="K4193" s="331">
        <f t="shared" si="361"/>
        <v>841700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hidden="1" customHeight="1">
      <c r="A4194" s="304" t="str">
        <f>IF(B4194&lt;&gt;"",IF(AND(B4194&gt;=_TM1,B4194&lt;=_TM2,OR(TH!L4194="1111",TH!M4194="1111")),TH!D4194,""),"")</f>
        <v/>
      </c>
      <c r="B4194" s="11">
        <f t="shared" si="362"/>
        <v>4</v>
      </c>
      <c r="C4194" s="111">
        <f t="shared" si="360"/>
        <v>42489</v>
      </c>
      <c r="D4194" s="327" t="s">
        <v>1527</v>
      </c>
      <c r="E4194" s="20">
        <v>42489</v>
      </c>
      <c r="F4194" s="337" t="s">
        <v>435</v>
      </c>
      <c r="G4194" s="308" t="s">
        <v>538</v>
      </c>
      <c r="H4194" s="330" t="s">
        <v>1178</v>
      </c>
      <c r="I4194" s="127">
        <v>112</v>
      </c>
      <c r="J4194" s="127">
        <v>7972</v>
      </c>
      <c r="K4194" s="331">
        <f t="shared" si="361"/>
        <v>892864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hidden="1" customHeight="1">
      <c r="A4195" s="304" t="str">
        <f>IF(B4195&lt;&gt;"",IF(AND(B4195&gt;=_TM1,B4195&lt;=_TM2,OR(TH!L4195="1111",TH!M4195="1111")),TH!D4195,""),"")</f>
        <v/>
      </c>
      <c r="B4195" s="11">
        <f t="shared" si="362"/>
        <v>4</v>
      </c>
      <c r="C4195" s="111">
        <f t="shared" si="360"/>
        <v>42489</v>
      </c>
      <c r="D4195" s="327" t="s">
        <v>1527</v>
      </c>
      <c r="E4195" s="20">
        <v>42489</v>
      </c>
      <c r="F4195" s="339" t="s">
        <v>366</v>
      </c>
      <c r="G4195" s="308" t="s">
        <v>538</v>
      </c>
      <c r="H4195" s="330" t="s">
        <v>1178</v>
      </c>
      <c r="I4195" s="127">
        <v>126</v>
      </c>
      <c r="J4195" s="127">
        <v>7800</v>
      </c>
      <c r="K4195" s="331">
        <f t="shared" si="361"/>
        <v>982800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hidden="1" customHeight="1">
      <c r="A4196" s="304" t="str">
        <f>IF(B4196&lt;&gt;"",IF(AND(B4196&gt;=_TM1,B4196&lt;=_TM2,OR(TH!L4196="1111",TH!M4196="1111")),TH!D4196,""),"")</f>
        <v/>
      </c>
      <c r="B4196" s="11">
        <f t="shared" si="362"/>
        <v>4</v>
      </c>
      <c r="C4196" s="111">
        <f t="shared" si="360"/>
        <v>42489</v>
      </c>
      <c r="D4196" s="327" t="s">
        <v>1527</v>
      </c>
      <c r="E4196" s="20">
        <v>42489</v>
      </c>
      <c r="F4196" s="339" t="s">
        <v>357</v>
      </c>
      <c r="G4196" s="308" t="s">
        <v>538</v>
      </c>
      <c r="H4196" s="330" t="s">
        <v>1178</v>
      </c>
      <c r="I4196" s="127">
        <v>45</v>
      </c>
      <c r="J4196" s="127">
        <v>11449</v>
      </c>
      <c r="K4196" s="331">
        <f t="shared" si="361"/>
        <v>515205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hidden="1" customHeight="1">
      <c r="A4197" s="304" t="str">
        <f>IF(B4197&lt;&gt;"",IF(AND(B4197&gt;=_TM1,B4197&lt;=_TM2,OR(TH!L4197="1111",TH!M4197="1111")),TH!D4197,""),"")</f>
        <v/>
      </c>
      <c r="B4197" s="11">
        <f t="shared" si="362"/>
        <v>4</v>
      </c>
      <c r="C4197" s="111">
        <f t="shared" si="360"/>
        <v>42489</v>
      </c>
      <c r="D4197" s="327" t="s">
        <v>1527</v>
      </c>
      <c r="E4197" s="20">
        <v>42489</v>
      </c>
      <c r="F4197" s="339" t="s">
        <v>434</v>
      </c>
      <c r="G4197" s="308" t="s">
        <v>538</v>
      </c>
      <c r="H4197" s="330" t="s">
        <v>1178</v>
      </c>
      <c r="I4197" s="127">
        <v>24</v>
      </c>
      <c r="J4197" s="127">
        <v>8491</v>
      </c>
      <c r="K4197" s="331">
        <f t="shared" si="361"/>
        <v>203784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hidden="1" customHeight="1">
      <c r="A4198" s="304" t="str">
        <f>IF(B4198&lt;&gt;"",IF(AND(B4198&gt;=_TM1,B4198&lt;=_TM2,OR(TH!L4198="1111",TH!M4198="1111")),TH!D4198,""),"")</f>
        <v/>
      </c>
      <c r="B4198" s="11">
        <f t="shared" si="362"/>
        <v>4</v>
      </c>
      <c r="C4198" s="111">
        <f t="shared" si="360"/>
        <v>42489</v>
      </c>
      <c r="D4198" s="327" t="s">
        <v>1527</v>
      </c>
      <c r="E4198" s="20">
        <v>42489</v>
      </c>
      <c r="F4198" s="339" t="s">
        <v>439</v>
      </c>
      <c r="G4198" s="308" t="s">
        <v>538</v>
      </c>
      <c r="H4198" s="330" t="s">
        <v>1178</v>
      </c>
      <c r="I4198" s="127">
        <v>24</v>
      </c>
      <c r="J4198" s="127">
        <v>8909</v>
      </c>
      <c r="K4198" s="331">
        <f t="shared" si="361"/>
        <v>213816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hidden="1" customHeight="1">
      <c r="A4199" s="304" t="str">
        <f>IF(B4199&lt;&gt;"",IF(AND(B4199&gt;=_TM1,B4199&lt;=_TM2,OR(TH!L4199="1111",TH!M4199="1111")),TH!D4199,""),"")</f>
        <v/>
      </c>
      <c r="B4199" s="11">
        <f t="shared" si="362"/>
        <v>4</v>
      </c>
      <c r="C4199" s="111">
        <f t="shared" si="360"/>
        <v>42489</v>
      </c>
      <c r="D4199" s="327" t="s">
        <v>1527</v>
      </c>
      <c r="E4199" s="20">
        <v>42489</v>
      </c>
      <c r="F4199" s="339" t="s">
        <v>438</v>
      </c>
      <c r="G4199" s="308" t="s">
        <v>538</v>
      </c>
      <c r="H4199" s="330" t="s">
        <v>1178</v>
      </c>
      <c r="I4199" s="127">
        <v>50</v>
      </c>
      <c r="J4199" s="127">
        <v>9160</v>
      </c>
      <c r="K4199" s="331">
        <f t="shared" si="361"/>
        <v>458000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hidden="1" customHeight="1">
      <c r="A4200" s="304" t="str">
        <f>IF(B4200&lt;&gt;"",IF(AND(B4200&gt;=_TM1,B4200&lt;=_TM2,OR(TH!L4200="1111",TH!M4200="1111")),TH!D4200,""),"")</f>
        <v/>
      </c>
      <c r="B4200" s="11">
        <f t="shared" si="362"/>
        <v>4</v>
      </c>
      <c r="C4200" s="111">
        <f t="shared" si="360"/>
        <v>42489</v>
      </c>
      <c r="D4200" s="327" t="s">
        <v>1527</v>
      </c>
      <c r="E4200" s="20">
        <v>42489</v>
      </c>
      <c r="F4200" s="339" t="s">
        <v>436</v>
      </c>
      <c r="G4200" s="308" t="s">
        <v>538</v>
      </c>
      <c r="H4200" s="330" t="s">
        <v>1178</v>
      </c>
      <c r="I4200" s="127">
        <v>24</v>
      </c>
      <c r="J4200" s="127">
        <v>9336</v>
      </c>
      <c r="K4200" s="331">
        <f t="shared" si="361"/>
        <v>224064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hidden="1" customHeight="1">
      <c r="A4201" s="304" t="str">
        <f>IF(B4201&lt;&gt;"",IF(AND(B4201&gt;=_TM1,B4201&lt;=_TM2,OR(TH!L4201="1111",TH!M4201="1111")),TH!D4201,""),"")</f>
        <v/>
      </c>
      <c r="B4201" s="11">
        <f t="shared" si="362"/>
        <v>4</v>
      </c>
      <c r="C4201" s="111">
        <f t="shared" si="360"/>
        <v>42489</v>
      </c>
      <c r="D4201" s="327" t="s">
        <v>1527</v>
      </c>
      <c r="E4201" s="327">
        <v>42489</v>
      </c>
      <c r="F4201" s="328" t="s">
        <v>432</v>
      </c>
      <c r="G4201" s="329" t="s">
        <v>538</v>
      </c>
      <c r="H4201" s="330" t="s">
        <v>1178</v>
      </c>
      <c r="I4201" s="127">
        <v>24</v>
      </c>
      <c r="J4201" s="127">
        <v>9230</v>
      </c>
      <c r="K4201" s="331">
        <f t="shared" si="361"/>
        <v>221520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hidden="1" customHeight="1">
      <c r="A4202" s="304" t="str">
        <f>IF(B4202&lt;&gt;"",IF(AND(B4202&gt;=_TM1,B4202&lt;=_TM2,OR(TH!L4202="1111",TH!M4202="1111")),TH!D4202,""),"")</f>
        <v/>
      </c>
      <c r="B4202" s="11">
        <f t="shared" si="362"/>
        <v>4</v>
      </c>
      <c r="C4202" s="111">
        <f t="shared" si="360"/>
        <v>42489</v>
      </c>
      <c r="D4202" s="327" t="s">
        <v>1527</v>
      </c>
      <c r="E4202" s="327">
        <v>42489</v>
      </c>
      <c r="F4202" s="328" t="s">
        <v>421</v>
      </c>
      <c r="G4202" s="329" t="s">
        <v>538</v>
      </c>
      <c r="H4202" s="330" t="s">
        <v>1178</v>
      </c>
      <c r="I4202" s="127">
        <v>16</v>
      </c>
      <c r="J4202" s="127">
        <v>23940</v>
      </c>
      <c r="K4202" s="331">
        <f t="shared" si="361"/>
        <v>383040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hidden="1" customHeight="1">
      <c r="A4203" s="304" t="str">
        <f>IF(B4203&lt;&gt;"",IF(AND(B4203&gt;=_TM1,B4203&lt;=_TM2,OR(TH!L4203="1111",TH!M4203="1111")),TH!D4203,""),"")</f>
        <v/>
      </c>
      <c r="B4203" s="11">
        <f t="shared" si="362"/>
        <v>4</v>
      </c>
      <c r="C4203" s="111">
        <f t="shared" si="360"/>
        <v>42489</v>
      </c>
      <c r="D4203" s="327" t="s">
        <v>1527</v>
      </c>
      <c r="E4203" s="327">
        <v>42489</v>
      </c>
      <c r="F4203" s="328" t="s">
        <v>425</v>
      </c>
      <c r="G4203" s="329" t="s">
        <v>538</v>
      </c>
      <c r="H4203" s="330" t="s">
        <v>1178</v>
      </c>
      <c r="I4203" s="127">
        <v>36</v>
      </c>
      <c r="J4203" s="127">
        <v>16469</v>
      </c>
      <c r="K4203" s="331">
        <f t="shared" si="361"/>
        <v>592884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hidden="1" customHeight="1">
      <c r="A4204" s="304" t="str">
        <f>IF(B4204&lt;&gt;"",IF(AND(B4204&gt;=_TM1,B4204&lt;=_TM2,OR(TH!L4204="1111",TH!M4204="1111")),TH!D4204,""),"")</f>
        <v/>
      </c>
      <c r="B4204" s="11">
        <f t="shared" si="362"/>
        <v>4</v>
      </c>
      <c r="C4204" s="111">
        <f t="shared" si="360"/>
        <v>42489</v>
      </c>
      <c r="D4204" s="327" t="s">
        <v>1527</v>
      </c>
      <c r="E4204" s="327">
        <v>42489</v>
      </c>
      <c r="F4204" s="328" t="s">
        <v>437</v>
      </c>
      <c r="G4204" s="329" t="s">
        <v>538</v>
      </c>
      <c r="H4204" s="330" t="s">
        <v>1178</v>
      </c>
      <c r="I4204" s="127">
        <v>33</v>
      </c>
      <c r="J4204" s="127">
        <v>5960</v>
      </c>
      <c r="K4204" s="331">
        <f t="shared" si="361"/>
        <v>196680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hidden="1" customHeight="1">
      <c r="A4205" s="304" t="str">
        <f>IF(B4205&lt;&gt;"",IF(AND(B4205&gt;=_TM1,B4205&lt;=_TM2,OR(TH!L4205="1111",TH!M4205="1111")),TH!D4205,""),"")</f>
        <v/>
      </c>
      <c r="B4205" s="11">
        <f t="shared" si="362"/>
        <v>4</v>
      </c>
      <c r="C4205" s="111">
        <f t="shared" si="360"/>
        <v>42489</v>
      </c>
      <c r="D4205" s="327" t="s">
        <v>1527</v>
      </c>
      <c r="E4205" s="327">
        <v>42489</v>
      </c>
      <c r="F4205" s="328" t="s">
        <v>418</v>
      </c>
      <c r="G4205" s="329" t="s">
        <v>538</v>
      </c>
      <c r="H4205" s="330" t="s">
        <v>1178</v>
      </c>
      <c r="I4205" s="127">
        <v>36</v>
      </c>
      <c r="J4205" s="127">
        <v>16584</v>
      </c>
      <c r="K4205" s="331">
        <f t="shared" si="361"/>
        <v>597024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hidden="1" customHeight="1">
      <c r="A4206" s="304" t="str">
        <f>IF(B4206&lt;&gt;"",IF(AND(B4206&gt;=_TM1,B4206&lt;=_TM2,OR(TH!L4206="1111",TH!M4206="1111")),TH!D4206,""),"")</f>
        <v/>
      </c>
      <c r="B4206" s="11">
        <f t="shared" si="362"/>
        <v>4</v>
      </c>
      <c r="C4206" s="111">
        <f t="shared" si="360"/>
        <v>42489</v>
      </c>
      <c r="D4206" s="327" t="s">
        <v>1527</v>
      </c>
      <c r="E4206" s="327">
        <v>42489</v>
      </c>
      <c r="F4206" s="328" t="s">
        <v>396</v>
      </c>
      <c r="G4206" s="329" t="s">
        <v>538</v>
      </c>
      <c r="H4206" s="330" t="s">
        <v>1178</v>
      </c>
      <c r="I4206" s="127">
        <v>108</v>
      </c>
      <c r="J4206" s="127">
        <v>16775</v>
      </c>
      <c r="K4206" s="331">
        <f t="shared" si="361"/>
        <v>1811700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hidden="1" customHeight="1">
      <c r="A4207" s="304" t="str">
        <f>IF(B4207&lt;&gt;"",IF(AND(B4207&gt;=_TM1,B4207&lt;=_TM2,OR(TH!L4207="1111",TH!M4207="1111")),TH!D4207,""),"")</f>
        <v/>
      </c>
      <c r="B4207" s="11">
        <f t="shared" si="362"/>
        <v>4</v>
      </c>
      <c r="C4207" s="111">
        <f t="shared" si="360"/>
        <v>42489</v>
      </c>
      <c r="D4207" s="327" t="s">
        <v>1527</v>
      </c>
      <c r="E4207" s="327">
        <v>42489</v>
      </c>
      <c r="F4207" s="328" t="s">
        <v>419</v>
      </c>
      <c r="G4207" s="329" t="s">
        <v>538</v>
      </c>
      <c r="H4207" s="330" t="s">
        <v>1178</v>
      </c>
      <c r="I4207" s="127">
        <v>54</v>
      </c>
      <c r="J4207" s="127">
        <v>17591</v>
      </c>
      <c r="K4207" s="331">
        <f t="shared" si="361"/>
        <v>949914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hidden="1" customHeight="1">
      <c r="A4208" s="304" t="str">
        <f>IF(B4208&lt;&gt;"",IF(AND(B4208&gt;=_TM1,B4208&lt;=_TM2,OR(TH!L4208="1111",TH!M4208="1111")),TH!D4208,""),"")</f>
        <v/>
      </c>
      <c r="B4208" s="11">
        <f t="shared" si="362"/>
        <v>4</v>
      </c>
      <c r="C4208" s="111">
        <f t="shared" si="360"/>
        <v>42489</v>
      </c>
      <c r="D4208" s="327" t="s">
        <v>1527</v>
      </c>
      <c r="E4208" s="327">
        <v>42489</v>
      </c>
      <c r="F4208" s="328" t="s">
        <v>343</v>
      </c>
      <c r="G4208" s="329" t="s">
        <v>538</v>
      </c>
      <c r="H4208" s="330" t="s">
        <v>1178</v>
      </c>
      <c r="I4208" s="127">
        <v>52</v>
      </c>
      <c r="J4208" s="127">
        <v>18040</v>
      </c>
      <c r="K4208" s="331">
        <f t="shared" si="361"/>
        <v>938080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hidden="1" customHeight="1">
      <c r="A4209" s="304" t="str">
        <f>IF(B4209&lt;&gt;"",IF(AND(B4209&gt;=_TM1,B4209&lt;=_TM2,OR(TH!L4209="1111",TH!M4209="1111")),TH!D4209,""),"")</f>
        <v/>
      </c>
      <c r="B4209" s="11">
        <f t="shared" si="362"/>
        <v>4</v>
      </c>
      <c r="C4209" s="111">
        <f t="shared" si="360"/>
        <v>42489</v>
      </c>
      <c r="D4209" s="327" t="s">
        <v>1527</v>
      </c>
      <c r="E4209" s="327">
        <v>42489</v>
      </c>
      <c r="F4209" s="328" t="s">
        <v>441</v>
      </c>
      <c r="G4209" s="329" t="s">
        <v>538</v>
      </c>
      <c r="H4209" s="330" t="s">
        <v>1178</v>
      </c>
      <c r="I4209" s="127">
        <v>12</v>
      </c>
      <c r="J4209" s="127">
        <v>11404</v>
      </c>
      <c r="K4209" s="331">
        <f t="shared" si="361"/>
        <v>136848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hidden="1" customHeight="1">
      <c r="A4210" s="304" t="str">
        <f>IF(B4210&lt;&gt;"",IF(AND(B4210&gt;=_TM1,B4210&lt;=_TM2,OR(TH!L4210="1111",TH!M4210="1111")),TH!D4210,""),"")</f>
        <v/>
      </c>
      <c r="B4210" s="11">
        <f t="shared" si="362"/>
        <v>4</v>
      </c>
      <c r="C4210" s="111">
        <f t="shared" si="360"/>
        <v>42489</v>
      </c>
      <c r="D4210" s="327" t="s">
        <v>1527</v>
      </c>
      <c r="E4210" s="327">
        <v>42489</v>
      </c>
      <c r="F4210" s="328" t="s">
        <v>344</v>
      </c>
      <c r="G4210" s="329" t="s">
        <v>538</v>
      </c>
      <c r="H4210" s="330" t="s">
        <v>1178</v>
      </c>
      <c r="I4210" s="127">
        <v>21</v>
      </c>
      <c r="J4210" s="127">
        <v>18714</v>
      </c>
      <c r="K4210" s="331">
        <f t="shared" si="361"/>
        <v>392994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hidden="1" customHeight="1">
      <c r="A4211" s="304" t="str">
        <f>IF(B4211&lt;&gt;"",IF(AND(B4211&gt;=_TM1,B4211&lt;=_TM2,OR(TH!L4211="1111",TH!M4211="1111")),TH!D4211,""),"")</f>
        <v/>
      </c>
      <c r="B4211" s="11">
        <f t="shared" si="362"/>
        <v>4</v>
      </c>
      <c r="C4211" s="111">
        <f t="shared" si="360"/>
        <v>42489</v>
      </c>
      <c r="D4211" s="327" t="s">
        <v>1527</v>
      </c>
      <c r="E4211" s="327">
        <v>42489</v>
      </c>
      <c r="F4211" s="328" t="s">
        <v>338</v>
      </c>
      <c r="G4211" s="329" t="s">
        <v>538</v>
      </c>
      <c r="H4211" s="330" t="s">
        <v>1178</v>
      </c>
      <c r="I4211" s="127">
        <v>114</v>
      </c>
      <c r="J4211" s="127">
        <v>19075</v>
      </c>
      <c r="K4211" s="331">
        <f t="shared" si="361"/>
        <v>2174550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hidden="1" customHeight="1">
      <c r="A4212" s="304" t="str">
        <f>IF(B4212&lt;&gt;"",IF(AND(B4212&gt;=_TM1,B4212&lt;=_TM2,OR(TH!L4212="1111",TH!M4212="1111")),TH!D4212,""),"")</f>
        <v/>
      </c>
      <c r="B4212" s="11">
        <f t="shared" si="362"/>
        <v>4</v>
      </c>
      <c r="C4212" s="111">
        <f t="shared" si="360"/>
        <v>42489</v>
      </c>
      <c r="D4212" s="327" t="s">
        <v>1527</v>
      </c>
      <c r="E4212" s="327">
        <v>42489</v>
      </c>
      <c r="F4212" s="328" t="s">
        <v>338</v>
      </c>
      <c r="G4212" s="329" t="s">
        <v>538</v>
      </c>
      <c r="H4212" s="330" t="s">
        <v>1178</v>
      </c>
      <c r="I4212" s="127">
        <v>8</v>
      </c>
      <c r="J4212" s="127">
        <v>31540</v>
      </c>
      <c r="K4212" s="331">
        <f t="shared" si="361"/>
        <v>252320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hidden="1" customHeight="1">
      <c r="A4213" s="304" t="str">
        <f>IF(B4213&lt;&gt;"",IF(AND(B4213&gt;=_TM1,B4213&lt;=_TM2,OR(TH!L4213="1111",TH!M4213="1111")),TH!D4213,""),"")</f>
        <v/>
      </c>
      <c r="B4213" s="11">
        <f t="shared" si="362"/>
        <v>4</v>
      </c>
      <c r="C4213" s="111">
        <f t="shared" si="360"/>
        <v>42489</v>
      </c>
      <c r="D4213" s="327" t="s">
        <v>1527</v>
      </c>
      <c r="E4213" s="327">
        <v>42489</v>
      </c>
      <c r="F4213" s="328" t="s">
        <v>426</v>
      </c>
      <c r="G4213" s="329" t="s">
        <v>538</v>
      </c>
      <c r="H4213" s="330" t="s">
        <v>1178</v>
      </c>
      <c r="I4213" s="127">
        <v>36</v>
      </c>
      <c r="J4213" s="127">
        <v>19429</v>
      </c>
      <c r="K4213" s="331">
        <f t="shared" si="361"/>
        <v>699444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hidden="1" customHeight="1">
      <c r="A4214" s="304" t="str">
        <f>IF(B4214&lt;&gt;"",IF(AND(B4214&gt;=_TM1,B4214&lt;=_TM2,OR(TH!L4214="1111",TH!M4214="1111")),TH!D4214,""),"")</f>
        <v/>
      </c>
      <c r="B4214" s="11">
        <f t="shared" si="362"/>
        <v>4</v>
      </c>
      <c r="C4214" s="111">
        <f t="shared" si="360"/>
        <v>42489</v>
      </c>
      <c r="D4214" s="327" t="s">
        <v>1527</v>
      </c>
      <c r="E4214" s="20">
        <v>42489</v>
      </c>
      <c r="F4214" s="339" t="s">
        <v>367</v>
      </c>
      <c r="G4214" s="308" t="s">
        <v>538</v>
      </c>
      <c r="H4214" s="330" t="s">
        <v>1178</v>
      </c>
      <c r="I4214" s="127">
        <v>90</v>
      </c>
      <c r="J4214" s="127">
        <v>16751</v>
      </c>
      <c r="K4214" s="331">
        <f t="shared" si="361"/>
        <v>1507590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hidden="1" customHeight="1">
      <c r="A4215" s="304" t="str">
        <f>IF(B4215&lt;&gt;"",IF(AND(B4215&gt;=_TM1,B4215&lt;=_TM2,OR(TH!L4215="1111",TH!M4215="1111")),TH!D4215,""),"")</f>
        <v/>
      </c>
      <c r="B4215" s="11">
        <f t="shared" si="362"/>
        <v>4</v>
      </c>
      <c r="C4215" s="111">
        <f t="shared" si="360"/>
        <v>42489</v>
      </c>
      <c r="D4215" s="327" t="s">
        <v>1527</v>
      </c>
      <c r="E4215" s="20">
        <v>42489</v>
      </c>
      <c r="F4215" s="21" t="s">
        <v>369</v>
      </c>
      <c r="G4215" s="308" t="s">
        <v>538</v>
      </c>
      <c r="H4215" s="330" t="s">
        <v>1178</v>
      </c>
      <c r="I4215" s="127">
        <v>72</v>
      </c>
      <c r="J4215" s="127">
        <v>21476</v>
      </c>
      <c r="K4215" s="331">
        <f t="shared" si="361"/>
        <v>1546272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hidden="1" customHeight="1">
      <c r="A4216" s="304" t="str">
        <f>IF(B4216&lt;&gt;"",IF(AND(B4216&gt;=_TM1,B4216&lt;=_TM2,OR(TH!L4216="1111",TH!M4216="1111")),TH!D4216,""),"")</f>
        <v/>
      </c>
      <c r="B4216" s="11">
        <f t="shared" si="362"/>
        <v>4</v>
      </c>
      <c r="C4216" s="111">
        <f t="shared" si="360"/>
        <v>42489</v>
      </c>
      <c r="D4216" s="327" t="s">
        <v>1527</v>
      </c>
      <c r="E4216" s="20">
        <v>42489</v>
      </c>
      <c r="F4216" s="21" t="s">
        <v>423</v>
      </c>
      <c r="G4216" s="308" t="s">
        <v>538</v>
      </c>
      <c r="H4216" s="330" t="s">
        <v>1178</v>
      </c>
      <c r="I4216" s="127">
        <v>36</v>
      </c>
      <c r="J4216" s="127">
        <v>32901</v>
      </c>
      <c r="K4216" s="331">
        <f t="shared" si="361"/>
        <v>1184436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hidden="1" customHeight="1">
      <c r="A4217" s="304" t="str">
        <f>IF(B4217&lt;&gt;"",IF(AND(B4217&gt;=_TM1,B4217&lt;=_TM2,OR(TH!L4217="1111",TH!M4217="1111")),TH!D4217,""),"")</f>
        <v/>
      </c>
      <c r="B4217" s="11">
        <f t="shared" si="362"/>
        <v>4</v>
      </c>
      <c r="C4217" s="111">
        <f t="shared" ref="C4217:C4280" si="363">E4217</f>
        <v>42489</v>
      </c>
      <c r="D4217" s="327" t="s">
        <v>1527</v>
      </c>
      <c r="E4217" s="20">
        <v>42489</v>
      </c>
      <c r="F4217" s="21" t="s">
        <v>371</v>
      </c>
      <c r="G4217" s="308" t="s">
        <v>538</v>
      </c>
      <c r="H4217" s="330" t="s">
        <v>1178</v>
      </c>
      <c r="I4217" s="127">
        <v>36</v>
      </c>
      <c r="J4217" s="127">
        <v>21319</v>
      </c>
      <c r="K4217" s="331">
        <f t="shared" si="361"/>
        <v>767484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hidden="1" customHeight="1">
      <c r="A4218" s="304" t="str">
        <f>IF(B4218&lt;&gt;"",IF(AND(B4218&gt;=_TM1,B4218&lt;=_TM2,OR(TH!L4218="1111",TH!M4218="1111")),TH!D4218,""),"")</f>
        <v/>
      </c>
      <c r="B4218" s="11">
        <f t="shared" si="362"/>
        <v>4</v>
      </c>
      <c r="C4218" s="111">
        <f t="shared" si="363"/>
        <v>42489</v>
      </c>
      <c r="D4218" s="327" t="s">
        <v>1527</v>
      </c>
      <c r="E4218" s="20">
        <v>42489</v>
      </c>
      <c r="F4218" s="339" t="s">
        <v>541</v>
      </c>
      <c r="G4218" s="308" t="s">
        <v>538</v>
      </c>
      <c r="H4218" s="330" t="s">
        <v>1178</v>
      </c>
      <c r="I4218" s="127">
        <v>80</v>
      </c>
      <c r="J4218" s="127">
        <v>61724.974999999999</v>
      </c>
      <c r="K4218" s="331">
        <f t="shared" si="361"/>
        <v>4937998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hidden="1" customHeight="1">
      <c r="A4219" s="304" t="str">
        <f>IF(B4219&lt;&gt;"",IF(AND(B4219&gt;=_TM1,B4219&lt;=_TM2,OR(TH!L4219="1111",TH!M4219="1111")),TH!D4219,""),"")</f>
        <v/>
      </c>
      <c r="B4219" s="11">
        <f t="shared" si="362"/>
        <v>4</v>
      </c>
      <c r="C4219" s="111">
        <f t="shared" si="363"/>
        <v>42489</v>
      </c>
      <c r="D4219" s="327" t="s">
        <v>1527</v>
      </c>
      <c r="E4219" s="20">
        <v>42489</v>
      </c>
      <c r="F4219" s="21" t="s">
        <v>345</v>
      </c>
      <c r="G4219" s="308" t="s">
        <v>538</v>
      </c>
      <c r="H4219" s="330" t="s">
        <v>1178</v>
      </c>
      <c r="I4219" s="127">
        <v>13</v>
      </c>
      <c r="J4219" s="127">
        <v>28854</v>
      </c>
      <c r="K4219" s="331">
        <f t="shared" si="361"/>
        <v>375102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hidden="1" customHeight="1">
      <c r="A4220" s="304" t="str">
        <f>IF(B4220&lt;&gt;"",IF(AND(B4220&gt;=_TM1,B4220&lt;=_TM2,OR(TH!L4220="1111",TH!M4220="1111")),TH!D4220,""),"")</f>
        <v/>
      </c>
      <c r="B4220" s="11">
        <f t="shared" si="362"/>
        <v>4</v>
      </c>
      <c r="C4220" s="111">
        <f t="shared" si="363"/>
        <v>42489</v>
      </c>
      <c r="D4220" s="327" t="s">
        <v>1527</v>
      </c>
      <c r="E4220" s="20">
        <v>42489</v>
      </c>
      <c r="F4220" s="339" t="s">
        <v>413</v>
      </c>
      <c r="G4220" s="308" t="s">
        <v>538</v>
      </c>
      <c r="H4220" s="330" t="s">
        <v>1178</v>
      </c>
      <c r="I4220" s="127">
        <v>12</v>
      </c>
      <c r="J4220" s="127">
        <v>40107</v>
      </c>
      <c r="K4220" s="331">
        <f t="shared" si="361"/>
        <v>481284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hidden="1" customHeight="1">
      <c r="A4221" s="304" t="str">
        <f>IF(B4221&lt;&gt;"",IF(AND(B4221&gt;=_TM1,B4221&lt;=_TM2,OR(TH!L4221="1111",TH!M4221="1111")),TH!D4221,""),"")</f>
        <v/>
      </c>
      <c r="B4221" s="11">
        <f t="shared" si="362"/>
        <v>4</v>
      </c>
      <c r="C4221" s="111">
        <f t="shared" si="363"/>
        <v>42489</v>
      </c>
      <c r="D4221" s="327" t="s">
        <v>1527</v>
      </c>
      <c r="E4221" s="20">
        <v>42489</v>
      </c>
      <c r="F4221" s="339" t="s">
        <v>334</v>
      </c>
      <c r="G4221" s="308" t="s">
        <v>538</v>
      </c>
      <c r="H4221" s="330" t="s">
        <v>1178</v>
      </c>
      <c r="I4221" s="127">
        <v>24</v>
      </c>
      <c r="J4221" s="127">
        <v>43337</v>
      </c>
      <c r="K4221" s="331">
        <f t="shared" si="361"/>
        <v>1040088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hidden="1" customHeight="1">
      <c r="A4222" s="304" t="str">
        <f>IF(B4222&lt;&gt;"",IF(AND(B4222&gt;=_TM1,B4222&lt;=_TM2,OR(TH!L4222="1111",TH!M4222="1111")),TH!D4222,""),"")</f>
        <v/>
      </c>
      <c r="B4222" s="11">
        <f t="shared" si="362"/>
        <v>4</v>
      </c>
      <c r="C4222" s="111">
        <f t="shared" si="363"/>
        <v>42489</v>
      </c>
      <c r="D4222" s="327" t="s">
        <v>1527</v>
      </c>
      <c r="E4222" s="20">
        <v>42489</v>
      </c>
      <c r="F4222" s="21" t="s">
        <v>440</v>
      </c>
      <c r="G4222" s="308" t="s">
        <v>538</v>
      </c>
      <c r="H4222" s="330" t="s">
        <v>1178</v>
      </c>
      <c r="I4222" s="127">
        <v>24</v>
      </c>
      <c r="J4222" s="127">
        <v>8715</v>
      </c>
      <c r="K4222" s="331">
        <f t="shared" si="361"/>
        <v>209160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hidden="1" customHeight="1">
      <c r="A4223" s="304" t="str">
        <f>IF(B4223&lt;&gt;"",IF(AND(B4223&gt;=_TM1,B4223&lt;=_TM2,OR(TH!L4223="1111",TH!M4223="1111")),TH!D4223,""),"")</f>
        <v/>
      </c>
      <c r="B4223" s="11">
        <f t="shared" si="362"/>
        <v>4</v>
      </c>
      <c r="C4223" s="111">
        <f t="shared" si="363"/>
        <v>42489</v>
      </c>
      <c r="D4223" s="327" t="s">
        <v>1527</v>
      </c>
      <c r="E4223" s="20">
        <v>42489</v>
      </c>
      <c r="F4223" s="21" t="s">
        <v>415</v>
      </c>
      <c r="G4223" s="308" t="s">
        <v>538</v>
      </c>
      <c r="H4223" s="330" t="s">
        <v>1178</v>
      </c>
      <c r="I4223" s="127">
        <v>32</v>
      </c>
      <c r="J4223" s="127">
        <v>45055</v>
      </c>
      <c r="K4223" s="331">
        <f t="shared" si="361"/>
        <v>1441760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hidden="1" customHeight="1">
      <c r="A4224" s="304" t="str">
        <f>IF(B4224&lt;&gt;"",IF(AND(B4224&gt;=_TM1,B4224&lt;=_TM2,OR(TH!L4224="1111",TH!M4224="1111")),TH!D4224,""),"")</f>
        <v/>
      </c>
      <c r="B4224" s="11">
        <f t="shared" si="362"/>
        <v>4</v>
      </c>
      <c r="C4224" s="111">
        <f t="shared" si="363"/>
        <v>42489</v>
      </c>
      <c r="D4224" s="327" t="s">
        <v>1527</v>
      </c>
      <c r="E4224" s="327">
        <v>42489</v>
      </c>
      <c r="F4224" s="337" t="s">
        <v>543</v>
      </c>
      <c r="G4224" s="308" t="s">
        <v>538</v>
      </c>
      <c r="H4224" s="330" t="s">
        <v>1178</v>
      </c>
      <c r="I4224" s="127">
        <v>12</v>
      </c>
      <c r="J4224" s="127">
        <v>40511</v>
      </c>
      <c r="K4224" s="331">
        <f t="shared" si="361"/>
        <v>486132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hidden="1" customHeight="1">
      <c r="A4225" s="304" t="str">
        <f>IF(B4225&lt;&gt;"",IF(AND(B4225&gt;=_TM1,B4225&lt;=_TM2,OR(TH!L4225="1111",TH!M4225="1111")),TH!D4225,""),"")</f>
        <v/>
      </c>
      <c r="B4225" s="11">
        <f t="shared" si="362"/>
        <v>4</v>
      </c>
      <c r="C4225" s="111">
        <f t="shared" si="363"/>
        <v>42489</v>
      </c>
      <c r="D4225" s="327" t="s">
        <v>1527</v>
      </c>
      <c r="E4225" s="327">
        <v>42489</v>
      </c>
      <c r="F4225" s="337" t="s">
        <v>374</v>
      </c>
      <c r="G4225" s="308" t="s">
        <v>538</v>
      </c>
      <c r="H4225" s="330" t="s">
        <v>1178</v>
      </c>
      <c r="I4225" s="127">
        <v>48</v>
      </c>
      <c r="J4225" s="127">
        <v>24323</v>
      </c>
      <c r="K4225" s="331">
        <f t="shared" si="361"/>
        <v>1167504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hidden="1" customHeight="1">
      <c r="A4226" s="304" t="str">
        <f>IF(B4226&lt;&gt;"",IF(AND(B4226&gt;=_TM1,B4226&lt;=_TM2,OR(TH!L4226="1111",TH!M4226="1111")),TH!D4226,""),"")</f>
        <v/>
      </c>
      <c r="B4226" s="11">
        <f t="shared" si="362"/>
        <v>4</v>
      </c>
      <c r="C4226" s="111">
        <f t="shared" si="363"/>
        <v>42489</v>
      </c>
      <c r="D4226" s="327" t="s">
        <v>1527</v>
      </c>
      <c r="E4226" s="327">
        <v>42489</v>
      </c>
      <c r="F4226" s="337" t="s">
        <v>336</v>
      </c>
      <c r="G4226" s="308" t="s">
        <v>538</v>
      </c>
      <c r="H4226" s="330" t="s">
        <v>1178</v>
      </c>
      <c r="I4226" s="127">
        <v>24</v>
      </c>
      <c r="J4226" s="127">
        <v>40975</v>
      </c>
      <c r="K4226" s="331">
        <f t="shared" si="361"/>
        <v>983400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hidden="1" customHeight="1">
      <c r="A4227" s="304" t="str">
        <f>IF(B4227&lt;&gt;"",IF(AND(B4227&gt;=_TM1,B4227&lt;=_TM2,OR(TH!L4227="1111",TH!M4227="1111")),TH!D4227,""),"")</f>
        <v/>
      </c>
      <c r="B4227" s="11">
        <f t="shared" si="362"/>
        <v>4</v>
      </c>
      <c r="C4227" s="111">
        <f t="shared" si="363"/>
        <v>42489</v>
      </c>
      <c r="D4227" s="327" t="s">
        <v>1527</v>
      </c>
      <c r="E4227" s="327">
        <v>42489</v>
      </c>
      <c r="F4227" s="337" t="s">
        <v>356</v>
      </c>
      <c r="G4227" s="308" t="s">
        <v>538</v>
      </c>
      <c r="H4227" s="330" t="s">
        <v>1178</v>
      </c>
      <c r="I4227" s="127">
        <v>26</v>
      </c>
      <c r="J4227" s="127">
        <v>26363</v>
      </c>
      <c r="K4227" s="331">
        <f t="shared" ref="K4227:K4290" si="364">ROUND(I4227*J4227,0)</f>
        <v>685438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hidden="1" customHeight="1">
      <c r="A4228" s="304" t="str">
        <f>IF(B4228&lt;&gt;"",IF(AND(B4228&gt;=_TM1,B4228&lt;=_TM2,OR(TH!L4228="1111",TH!M4228="1111")),TH!D4228,""),"")</f>
        <v/>
      </c>
      <c r="B4228" s="11">
        <f t="shared" si="362"/>
        <v>4</v>
      </c>
      <c r="C4228" s="111">
        <f t="shared" si="363"/>
        <v>42489</v>
      </c>
      <c r="D4228" s="327" t="s">
        <v>1527</v>
      </c>
      <c r="E4228" s="327">
        <v>42489</v>
      </c>
      <c r="F4228" s="337" t="s">
        <v>406</v>
      </c>
      <c r="G4228" s="308" t="s">
        <v>538</v>
      </c>
      <c r="H4228" s="330" t="s">
        <v>1178</v>
      </c>
      <c r="I4228" s="127">
        <v>8</v>
      </c>
      <c r="J4228" s="127">
        <v>49097</v>
      </c>
      <c r="K4228" s="331">
        <f t="shared" si="364"/>
        <v>392776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hidden="1" customHeight="1">
      <c r="A4229" s="304" t="str">
        <f>IF(B4229&lt;&gt;"",IF(AND(B4229&gt;=_TM1,B4229&lt;=_TM2,OR(TH!L4229="1111",TH!M4229="1111")),TH!D4229,""),"")</f>
        <v/>
      </c>
      <c r="B4229" s="11">
        <f t="shared" ref="B4229:B4292" si="365">IF(C4229&lt;&gt;"",MONTH(C4229),"")</f>
        <v>4</v>
      </c>
      <c r="C4229" s="111">
        <f t="shared" si="363"/>
        <v>42489</v>
      </c>
      <c r="D4229" s="327" t="s">
        <v>1527</v>
      </c>
      <c r="E4229" s="327">
        <v>42489</v>
      </c>
      <c r="F4229" s="337" t="s">
        <v>412</v>
      </c>
      <c r="G4229" s="308" t="s">
        <v>538</v>
      </c>
      <c r="H4229" s="330" t="s">
        <v>1178</v>
      </c>
      <c r="I4229" s="127">
        <v>60</v>
      </c>
      <c r="J4229" s="127">
        <v>46705</v>
      </c>
      <c r="K4229" s="331">
        <f t="shared" si="364"/>
        <v>2802300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hidden="1" customHeight="1">
      <c r="A4230" s="304" t="str">
        <f>IF(B4230&lt;&gt;"",IF(AND(B4230&gt;=_TM1,B4230&lt;=_TM2,OR(TH!L4230="1111",TH!M4230="1111")),TH!D4230,""),"")</f>
        <v/>
      </c>
      <c r="B4230" s="11">
        <f t="shared" si="365"/>
        <v>4</v>
      </c>
      <c r="C4230" s="111">
        <f t="shared" si="363"/>
        <v>42489</v>
      </c>
      <c r="D4230" s="327" t="s">
        <v>1527</v>
      </c>
      <c r="E4230" s="20">
        <v>42489</v>
      </c>
      <c r="F4230" s="337" t="s">
        <v>372</v>
      </c>
      <c r="G4230" s="308" t="s">
        <v>538</v>
      </c>
      <c r="H4230" s="330" t="s">
        <v>1178</v>
      </c>
      <c r="I4230" s="127">
        <v>30</v>
      </c>
      <c r="J4230" s="127">
        <v>31357</v>
      </c>
      <c r="K4230" s="331">
        <f t="shared" si="364"/>
        <v>940710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hidden="1" customHeight="1">
      <c r="A4231" s="304" t="str">
        <f>IF(B4231&lt;&gt;"",IF(AND(B4231&gt;=_TM1,B4231&lt;=_TM2,OR(TH!L4231="1111",TH!M4231="1111")),TH!D4231,""),"")</f>
        <v/>
      </c>
      <c r="B4231" s="11">
        <f t="shared" si="365"/>
        <v>4</v>
      </c>
      <c r="C4231" s="111">
        <f t="shared" si="363"/>
        <v>42489</v>
      </c>
      <c r="D4231" s="327" t="s">
        <v>1527</v>
      </c>
      <c r="E4231" s="20">
        <v>42489</v>
      </c>
      <c r="F4231" s="337" t="s">
        <v>372</v>
      </c>
      <c r="G4231" s="308" t="s">
        <v>538</v>
      </c>
      <c r="H4231" s="330" t="s">
        <v>1178</v>
      </c>
      <c r="I4231" s="127">
        <v>50</v>
      </c>
      <c r="J4231" s="127">
        <v>46912</v>
      </c>
      <c r="K4231" s="331">
        <f t="shared" si="364"/>
        <v>2345600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hidden="1" customHeight="1">
      <c r="A4232" s="304" t="str">
        <f>IF(B4232&lt;&gt;"",IF(AND(B4232&gt;=_TM1,B4232&lt;=_TM2,OR(TH!L4232="1111",TH!M4232="1111")),TH!D4232,""),"")</f>
        <v/>
      </c>
      <c r="B4232" s="11">
        <f t="shared" si="365"/>
        <v>4</v>
      </c>
      <c r="C4232" s="111">
        <f t="shared" si="363"/>
        <v>42489</v>
      </c>
      <c r="D4232" s="327" t="s">
        <v>1527</v>
      </c>
      <c r="E4232" s="20">
        <v>42489</v>
      </c>
      <c r="F4232" s="337" t="s">
        <v>347</v>
      </c>
      <c r="G4232" s="308" t="s">
        <v>538</v>
      </c>
      <c r="H4232" s="330" t="s">
        <v>1178</v>
      </c>
      <c r="I4232" s="127">
        <v>12</v>
      </c>
      <c r="J4232" s="127">
        <v>38630</v>
      </c>
      <c r="K4232" s="331">
        <f t="shared" si="364"/>
        <v>463560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hidden="1" customHeight="1">
      <c r="A4233" s="304" t="str">
        <f>IF(B4233&lt;&gt;"",IF(AND(B4233&gt;=_TM1,B4233&lt;=_TM2,OR(TH!L4233="1111",TH!M4233="1111")),TH!D4233,""),"")</f>
        <v/>
      </c>
      <c r="B4233" s="11">
        <f t="shared" si="365"/>
        <v>4</v>
      </c>
      <c r="C4233" s="111">
        <f t="shared" si="363"/>
        <v>42489</v>
      </c>
      <c r="D4233" s="327" t="s">
        <v>1527</v>
      </c>
      <c r="E4233" s="20">
        <v>42489</v>
      </c>
      <c r="F4233" s="337" t="s">
        <v>433</v>
      </c>
      <c r="G4233" s="308" t="s">
        <v>538</v>
      </c>
      <c r="H4233" s="330" t="s">
        <v>1178</v>
      </c>
      <c r="I4233" s="127">
        <v>72</v>
      </c>
      <c r="J4233" s="127">
        <v>12654</v>
      </c>
      <c r="K4233" s="331">
        <f t="shared" si="364"/>
        <v>911088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hidden="1" customHeight="1">
      <c r="A4234" s="304" t="str">
        <f>IF(B4234&lt;&gt;"",IF(AND(B4234&gt;=_TM1,B4234&lt;=_TM2,OR(TH!L4234="1111",TH!M4234="1111")),TH!D4234,""),"")</f>
        <v/>
      </c>
      <c r="B4234" s="11">
        <f t="shared" si="365"/>
        <v>4</v>
      </c>
      <c r="C4234" s="111">
        <f t="shared" si="363"/>
        <v>42489</v>
      </c>
      <c r="D4234" s="327" t="s">
        <v>1527</v>
      </c>
      <c r="E4234" s="20">
        <v>42489</v>
      </c>
      <c r="F4234" s="337" t="s">
        <v>408</v>
      </c>
      <c r="G4234" s="308" t="s">
        <v>538</v>
      </c>
      <c r="H4234" s="330" t="s">
        <v>1178</v>
      </c>
      <c r="I4234" s="127">
        <v>86</v>
      </c>
      <c r="J4234" s="127">
        <v>30043</v>
      </c>
      <c r="K4234" s="331">
        <f t="shared" si="364"/>
        <v>2583698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hidden="1" customHeight="1">
      <c r="A4235" s="304" t="str">
        <f>IF(B4235&lt;&gt;"",IF(AND(B4235&gt;=_TM1,B4235&lt;=_TM2,OR(TH!L4235="1111",TH!M4235="1111")),TH!D4235,""),"")</f>
        <v/>
      </c>
      <c r="B4235" s="11">
        <f t="shared" si="365"/>
        <v>4</v>
      </c>
      <c r="C4235" s="111">
        <f t="shared" si="363"/>
        <v>42489</v>
      </c>
      <c r="D4235" s="327" t="s">
        <v>1527</v>
      </c>
      <c r="E4235" s="20">
        <v>42489</v>
      </c>
      <c r="F4235" s="337" t="s">
        <v>368</v>
      </c>
      <c r="G4235" s="308" t="s">
        <v>538</v>
      </c>
      <c r="H4235" s="330" t="s">
        <v>1178</v>
      </c>
      <c r="I4235" s="127">
        <v>72</v>
      </c>
      <c r="J4235" s="127">
        <v>33403</v>
      </c>
      <c r="K4235" s="331">
        <f t="shared" si="364"/>
        <v>2405016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hidden="1" customHeight="1">
      <c r="A4236" s="304" t="str">
        <f>IF(B4236&lt;&gt;"",IF(AND(B4236&gt;=_TM1,B4236&lt;=_TM2,OR(TH!L4236="1111",TH!M4236="1111")),TH!D4236,""),"")</f>
        <v/>
      </c>
      <c r="B4236" s="11">
        <f t="shared" si="365"/>
        <v>4</v>
      </c>
      <c r="C4236" s="111">
        <f t="shared" si="363"/>
        <v>42489</v>
      </c>
      <c r="D4236" s="327" t="s">
        <v>1527</v>
      </c>
      <c r="E4236" s="327">
        <v>42489</v>
      </c>
      <c r="F4236" s="328" t="s">
        <v>358</v>
      </c>
      <c r="G4236" s="329" t="s">
        <v>538</v>
      </c>
      <c r="H4236" s="330" t="s">
        <v>1178</v>
      </c>
      <c r="I4236" s="127">
        <v>42</v>
      </c>
      <c r="J4236" s="127">
        <v>41371</v>
      </c>
      <c r="K4236" s="331">
        <f t="shared" si="364"/>
        <v>1737582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hidden="1" customHeight="1">
      <c r="A4237" s="304" t="str">
        <f>IF(B4237&lt;&gt;"",IF(AND(B4237&gt;=_TM1,B4237&lt;=_TM2,OR(TH!L4237="1111",TH!M4237="1111")),TH!D4237,""),"")</f>
        <v/>
      </c>
      <c r="B4237" s="11">
        <f t="shared" si="365"/>
        <v>4</v>
      </c>
      <c r="C4237" s="111">
        <f t="shared" si="363"/>
        <v>42489</v>
      </c>
      <c r="D4237" s="327" t="s">
        <v>1527</v>
      </c>
      <c r="E4237" s="327">
        <v>42489</v>
      </c>
      <c r="F4237" s="328" t="s">
        <v>359</v>
      </c>
      <c r="G4237" s="329" t="s">
        <v>538</v>
      </c>
      <c r="H4237" s="330" t="s">
        <v>1178</v>
      </c>
      <c r="I4237" s="127">
        <v>42</v>
      </c>
      <c r="J4237" s="127">
        <v>52589</v>
      </c>
      <c r="K4237" s="331">
        <f t="shared" si="364"/>
        <v>2208738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hidden="1" customHeight="1">
      <c r="A4238" s="304" t="str">
        <f>IF(B4238&lt;&gt;"",IF(AND(B4238&gt;=_TM1,B4238&lt;=_TM2,OR(TH!L4238="1111",TH!M4238="1111")),TH!D4238,""),"")</f>
        <v/>
      </c>
      <c r="B4238" s="11">
        <f t="shared" si="365"/>
        <v>4</v>
      </c>
      <c r="C4238" s="111">
        <f t="shared" si="363"/>
        <v>42489</v>
      </c>
      <c r="D4238" s="327" t="s">
        <v>1527</v>
      </c>
      <c r="E4238" s="327">
        <v>42489</v>
      </c>
      <c r="F4238" s="328" t="s">
        <v>442</v>
      </c>
      <c r="G4238" s="329" t="s">
        <v>538</v>
      </c>
      <c r="H4238" s="330" t="s">
        <v>1178</v>
      </c>
      <c r="I4238" s="127">
        <v>5</v>
      </c>
      <c r="J4238" s="127">
        <v>27084</v>
      </c>
      <c r="K4238" s="331">
        <f t="shared" si="364"/>
        <v>135420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hidden="1" customHeight="1">
      <c r="A4239" s="304" t="str">
        <f>IF(B4239&lt;&gt;"",IF(AND(B4239&gt;=_TM1,B4239&lt;=_TM2,OR(TH!L4239="1111",TH!M4239="1111")),TH!D4239,""),"")</f>
        <v/>
      </c>
      <c r="B4239" s="11">
        <f t="shared" si="365"/>
        <v>4</v>
      </c>
      <c r="C4239" s="111">
        <f t="shared" si="363"/>
        <v>42489</v>
      </c>
      <c r="D4239" s="327" t="s">
        <v>1527</v>
      </c>
      <c r="E4239" s="327">
        <v>42489</v>
      </c>
      <c r="F4239" s="328" t="s">
        <v>370</v>
      </c>
      <c r="G4239" s="329" t="s">
        <v>538</v>
      </c>
      <c r="H4239" s="330" t="s">
        <v>1178</v>
      </c>
      <c r="I4239" s="127">
        <v>27</v>
      </c>
      <c r="J4239" s="127">
        <v>32995</v>
      </c>
      <c r="K4239" s="331">
        <f t="shared" si="364"/>
        <v>890865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hidden="1" customHeight="1">
      <c r="A4240" s="304" t="str">
        <f>IF(B4240&lt;&gt;"",IF(AND(B4240&gt;=_TM1,B4240&lt;=_TM2,OR(TH!L4240="1111",TH!M4240="1111")),TH!D4240,""),"")</f>
        <v/>
      </c>
      <c r="B4240" s="11">
        <f t="shared" si="365"/>
        <v>4</v>
      </c>
      <c r="C4240" s="111">
        <f t="shared" si="363"/>
        <v>42489</v>
      </c>
      <c r="D4240" s="327" t="s">
        <v>1527</v>
      </c>
      <c r="E4240" s="327">
        <v>42489</v>
      </c>
      <c r="F4240" s="328" t="s">
        <v>417</v>
      </c>
      <c r="G4240" s="329" t="s">
        <v>538</v>
      </c>
      <c r="H4240" s="330" t="s">
        <v>1178</v>
      </c>
      <c r="I4240" s="127">
        <v>20</v>
      </c>
      <c r="J4240" s="127">
        <v>37383</v>
      </c>
      <c r="K4240" s="331">
        <f t="shared" si="364"/>
        <v>747660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hidden="1" customHeight="1">
      <c r="A4241" s="304" t="str">
        <f>IF(B4241&lt;&gt;"",IF(AND(B4241&gt;=_TM1,B4241&lt;=_TM2,OR(TH!L4241="1111",TH!M4241="1111")),TH!D4241,""),"")</f>
        <v/>
      </c>
      <c r="B4241" s="11">
        <f t="shared" si="365"/>
        <v>4</v>
      </c>
      <c r="C4241" s="111">
        <f t="shared" si="363"/>
        <v>42489</v>
      </c>
      <c r="D4241" s="327" t="s">
        <v>1527</v>
      </c>
      <c r="E4241" s="327">
        <v>42489</v>
      </c>
      <c r="F4241" s="328" t="s">
        <v>355</v>
      </c>
      <c r="G4241" s="329" t="s">
        <v>538</v>
      </c>
      <c r="H4241" s="330" t="s">
        <v>1178</v>
      </c>
      <c r="I4241" s="127">
        <v>9</v>
      </c>
      <c r="J4241" s="127">
        <v>22563</v>
      </c>
      <c r="K4241" s="331">
        <f t="shared" si="364"/>
        <v>203067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hidden="1" customHeight="1">
      <c r="A4242" s="304" t="str">
        <f>IF(B4242&lt;&gt;"",IF(AND(B4242&gt;=_TM1,B4242&lt;=_TM2,OR(TH!L4242="1111",TH!M4242="1111")),TH!D4242,""),"")</f>
        <v/>
      </c>
      <c r="B4242" s="11">
        <f t="shared" si="365"/>
        <v>4</v>
      </c>
      <c r="C4242" s="111">
        <f t="shared" si="363"/>
        <v>42489</v>
      </c>
      <c r="D4242" s="327" t="s">
        <v>1527</v>
      </c>
      <c r="E4242" s="20">
        <v>42489</v>
      </c>
      <c r="F4242" s="328" t="s">
        <v>360</v>
      </c>
      <c r="G4242" s="329" t="s">
        <v>538</v>
      </c>
      <c r="H4242" s="330" t="s">
        <v>1178</v>
      </c>
      <c r="I4242" s="127">
        <v>42</v>
      </c>
      <c r="J4242" s="127">
        <v>35553</v>
      </c>
      <c r="K4242" s="331">
        <f t="shared" si="364"/>
        <v>1493226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hidden="1" customHeight="1">
      <c r="A4243" s="304" t="str">
        <f>IF(B4243&lt;&gt;"",IF(AND(B4243&gt;=_TM1,B4243&lt;=_TM2,OR(TH!L4243="1111",TH!M4243="1111")),TH!D4243,""),"")</f>
        <v/>
      </c>
      <c r="B4243" s="11">
        <f t="shared" si="365"/>
        <v>5</v>
      </c>
      <c r="C4243" s="111">
        <f t="shared" si="363"/>
        <v>42499</v>
      </c>
      <c r="D4243" s="327" t="s">
        <v>1527</v>
      </c>
      <c r="E4243" s="20">
        <v>42499</v>
      </c>
      <c r="F4243" s="328" t="s">
        <v>525</v>
      </c>
      <c r="G4243" s="329" t="s">
        <v>545</v>
      </c>
      <c r="H4243" s="330" t="s">
        <v>1178</v>
      </c>
      <c r="I4243" s="127">
        <v>1107</v>
      </c>
      <c r="J4243" s="127">
        <v>4251</v>
      </c>
      <c r="K4243" s="331">
        <f t="shared" si="364"/>
        <v>4705857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hidden="1" customHeight="1">
      <c r="A4244" s="304" t="str">
        <f>IF(B4244&lt;&gt;"",IF(AND(B4244&gt;=_TM1,B4244&lt;=_TM2,OR(TH!L4244="1111",TH!M4244="1111")),TH!D4244,""),"")</f>
        <v/>
      </c>
      <c r="B4244" s="11">
        <f t="shared" si="365"/>
        <v>5</v>
      </c>
      <c r="C4244" s="111">
        <f t="shared" si="363"/>
        <v>42502</v>
      </c>
      <c r="D4244" s="327" t="s">
        <v>1527</v>
      </c>
      <c r="E4244" s="20">
        <v>42502</v>
      </c>
      <c r="F4244" s="328" t="s">
        <v>350</v>
      </c>
      <c r="G4244" s="329" t="s">
        <v>554</v>
      </c>
      <c r="H4244" s="330" t="s">
        <v>1178</v>
      </c>
      <c r="I4244" s="127">
        <v>380</v>
      </c>
      <c r="J4244" s="127">
        <v>7628.5</v>
      </c>
      <c r="K4244" s="331">
        <f t="shared" si="364"/>
        <v>2898830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hidden="1" customHeight="1">
      <c r="A4245" s="304" t="str">
        <f>IF(B4245&lt;&gt;"",IF(AND(B4245&gt;=_TM1,B4245&lt;=_TM2,OR(TH!L4245="1111",TH!M4245="1111")),TH!D4245,""),"")</f>
        <v/>
      </c>
      <c r="B4245" s="11">
        <f t="shared" si="365"/>
        <v>5</v>
      </c>
      <c r="C4245" s="111">
        <f t="shared" si="363"/>
        <v>42513</v>
      </c>
      <c r="D4245" s="327" t="s">
        <v>1527</v>
      </c>
      <c r="E4245" s="20">
        <v>42513</v>
      </c>
      <c r="F4245" s="328" t="s">
        <v>525</v>
      </c>
      <c r="G4245" s="329" t="s">
        <v>556</v>
      </c>
      <c r="H4245" s="330" t="s">
        <v>1178</v>
      </c>
      <c r="I4245" s="127">
        <v>393</v>
      </c>
      <c r="J4245" s="127">
        <v>4251</v>
      </c>
      <c r="K4245" s="331">
        <f t="shared" si="364"/>
        <v>1670643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hidden="1" customHeight="1">
      <c r="A4246" s="304" t="str">
        <f>IF(B4246&lt;&gt;"",IF(AND(B4246&gt;=_TM1,B4246&lt;=_TM2,OR(TH!L4246="1111",TH!M4246="1111")),TH!D4246,""),"")</f>
        <v/>
      </c>
      <c r="B4246" s="11">
        <f t="shared" si="365"/>
        <v>5</v>
      </c>
      <c r="C4246" s="111">
        <f t="shared" si="363"/>
        <v>42515</v>
      </c>
      <c r="D4246" s="327" t="s">
        <v>1527</v>
      </c>
      <c r="E4246" s="20">
        <v>42515</v>
      </c>
      <c r="F4246" s="344" t="s">
        <v>559</v>
      </c>
      <c r="G4246" s="329" t="s">
        <v>557</v>
      </c>
      <c r="H4246" s="330" t="s">
        <v>1178</v>
      </c>
      <c r="I4246" s="127">
        <v>200</v>
      </c>
      <c r="J4246" s="127">
        <v>4557</v>
      </c>
      <c r="K4246" s="331">
        <f t="shared" si="364"/>
        <v>911400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/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hidden="1" customHeight="1">
      <c r="A4247" s="304" t="str">
        <f>IF(B4247&lt;&gt;"",IF(AND(B4247&gt;=_TM1,B4247&lt;=_TM2,OR(TH!L4247="1111",TH!M4247="1111")),TH!D4247,""),"")</f>
        <v/>
      </c>
      <c r="B4247" s="11">
        <f t="shared" si="365"/>
        <v>5</v>
      </c>
      <c r="C4247" s="111">
        <f t="shared" si="363"/>
        <v>42516</v>
      </c>
      <c r="D4247" s="327" t="s">
        <v>1527</v>
      </c>
      <c r="E4247" s="20">
        <v>42516</v>
      </c>
      <c r="F4247" s="328" t="s">
        <v>1169</v>
      </c>
      <c r="G4247" s="329" t="s">
        <v>561</v>
      </c>
      <c r="H4247" s="330" t="s">
        <v>1178</v>
      </c>
      <c r="I4247" s="127">
        <v>1000</v>
      </c>
      <c r="J4247" s="127">
        <v>507.3</v>
      </c>
      <c r="K4247" s="331">
        <f t="shared" si="364"/>
        <v>507300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/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hidden="1" customHeight="1">
      <c r="A4248" s="304" t="str">
        <f>IF(B4248&lt;&gt;"",IF(AND(B4248&gt;=_TM1,B4248&lt;=_TM2,OR(TH!L4248="1111",TH!M4248="1111")),TH!D4248,""),"")</f>
        <v/>
      </c>
      <c r="B4248" s="11">
        <f t="shared" si="365"/>
        <v>5</v>
      </c>
      <c r="C4248" s="111">
        <f t="shared" si="363"/>
        <v>42516</v>
      </c>
      <c r="D4248" s="327" t="s">
        <v>1527</v>
      </c>
      <c r="E4248" s="334">
        <v>42516</v>
      </c>
      <c r="F4248" s="339" t="s">
        <v>322</v>
      </c>
      <c r="G4248" s="343" t="s">
        <v>562</v>
      </c>
      <c r="H4248" s="330" t="s">
        <v>1178</v>
      </c>
      <c r="I4248" s="127">
        <v>3900</v>
      </c>
      <c r="J4248" s="127">
        <v>14250</v>
      </c>
      <c r="K4248" s="331">
        <f t="shared" si="364"/>
        <v>55575000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>x</v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hidden="1" customHeight="1">
      <c r="A4249" s="304" t="str">
        <f>IF(B4249&lt;&gt;"",IF(AND(B4249&gt;=_TM1,B4249&lt;=_TM2,OR(TH!L4249="1111",TH!M4249="1111")),TH!D4249,""),"")</f>
        <v/>
      </c>
      <c r="B4249" s="11">
        <f t="shared" si="365"/>
        <v>5</v>
      </c>
      <c r="C4249" s="111">
        <f t="shared" si="363"/>
        <v>42516</v>
      </c>
      <c r="D4249" s="327" t="s">
        <v>1527</v>
      </c>
      <c r="E4249" s="334">
        <v>42516</v>
      </c>
      <c r="F4249" s="339" t="s">
        <v>321</v>
      </c>
      <c r="G4249" s="343" t="s">
        <v>562</v>
      </c>
      <c r="H4249" s="330" t="s">
        <v>1178</v>
      </c>
      <c r="I4249" s="127">
        <v>3500</v>
      </c>
      <c r="J4249" s="127">
        <v>15675</v>
      </c>
      <c r="K4249" s="331">
        <f t="shared" si="364"/>
        <v>54862500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>x</v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hidden="1" customHeight="1">
      <c r="A4250" s="304" t="str">
        <f>IF(B4250&lt;&gt;"",IF(AND(B4250&gt;=_TM1,B4250&lt;=_TM2,OR(TH!L4250="1111",TH!M4250="1111")),TH!D4250,""),"")</f>
        <v/>
      </c>
      <c r="B4250" s="11">
        <f t="shared" si="365"/>
        <v>5</v>
      </c>
      <c r="C4250" s="111">
        <f t="shared" si="363"/>
        <v>42521</v>
      </c>
      <c r="D4250" s="327" t="s">
        <v>1527</v>
      </c>
      <c r="E4250" s="334">
        <v>42521</v>
      </c>
      <c r="F4250" s="339" t="s">
        <v>378</v>
      </c>
      <c r="G4250" s="343" t="s">
        <v>566</v>
      </c>
      <c r="H4250" s="330" t="s">
        <v>1178</v>
      </c>
      <c r="I4250" s="127">
        <v>8</v>
      </c>
      <c r="J4250" s="127">
        <v>89927</v>
      </c>
      <c r="K4250" s="331">
        <f t="shared" si="364"/>
        <v>719416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hidden="1" customHeight="1">
      <c r="A4251" s="304" t="str">
        <f>IF(B4251&lt;&gt;"",IF(AND(B4251&gt;=_TM1,B4251&lt;=_TM2,OR(TH!L4251="1111",TH!M4251="1111")),TH!D4251,""),"")</f>
        <v/>
      </c>
      <c r="B4251" s="11">
        <f t="shared" si="365"/>
        <v>5</v>
      </c>
      <c r="C4251" s="111">
        <f t="shared" si="363"/>
        <v>42521</v>
      </c>
      <c r="D4251" s="327" t="s">
        <v>1527</v>
      </c>
      <c r="E4251" s="334">
        <v>42521</v>
      </c>
      <c r="F4251" s="339" t="s">
        <v>410</v>
      </c>
      <c r="G4251" s="343" t="s">
        <v>566</v>
      </c>
      <c r="H4251" s="330" t="s">
        <v>1178</v>
      </c>
      <c r="I4251" s="127">
        <v>40</v>
      </c>
      <c r="J4251" s="127">
        <v>121856</v>
      </c>
      <c r="K4251" s="331">
        <f t="shared" si="364"/>
        <v>4874240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hidden="1" customHeight="1">
      <c r="A4252" s="304" t="str">
        <f>IF(B4252&lt;&gt;"",IF(AND(B4252&gt;=_TM1,B4252&lt;=_TM2,OR(TH!L4252="1111",TH!M4252="1111")),TH!D4252,""),"")</f>
        <v/>
      </c>
      <c r="B4252" s="11">
        <f t="shared" si="365"/>
        <v>5</v>
      </c>
      <c r="C4252" s="111">
        <f t="shared" si="363"/>
        <v>42521</v>
      </c>
      <c r="D4252" s="327" t="s">
        <v>1527</v>
      </c>
      <c r="E4252" s="334">
        <v>42521</v>
      </c>
      <c r="F4252" s="339" t="s">
        <v>407</v>
      </c>
      <c r="G4252" s="343" t="s">
        <v>566</v>
      </c>
      <c r="H4252" s="330" t="s">
        <v>1178</v>
      </c>
      <c r="I4252" s="127">
        <v>36</v>
      </c>
      <c r="J4252" s="127">
        <v>57074</v>
      </c>
      <c r="K4252" s="331">
        <f t="shared" si="364"/>
        <v>2054664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hidden="1" customHeight="1">
      <c r="A4253" s="304" t="str">
        <f>IF(B4253&lt;&gt;"",IF(AND(B4253&gt;=_TM1,B4253&lt;=_TM2,OR(TH!L4253="1111",TH!M4253="1111")),TH!D4253,""),"")</f>
        <v/>
      </c>
      <c r="B4253" s="11">
        <f t="shared" si="365"/>
        <v>5</v>
      </c>
      <c r="C4253" s="111">
        <f t="shared" si="363"/>
        <v>42521</v>
      </c>
      <c r="D4253" s="327" t="s">
        <v>1527</v>
      </c>
      <c r="E4253" s="334">
        <v>42521</v>
      </c>
      <c r="F4253" s="339" t="s">
        <v>361</v>
      </c>
      <c r="G4253" s="343" t="s">
        <v>566</v>
      </c>
      <c r="H4253" s="330" t="s">
        <v>1178</v>
      </c>
      <c r="I4253" s="127">
        <v>4</v>
      </c>
      <c r="J4253" s="127">
        <v>153503</v>
      </c>
      <c r="K4253" s="331">
        <f t="shared" si="364"/>
        <v>614012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hidden="1" customHeight="1">
      <c r="A4254" s="304" t="str">
        <f>IF(B4254&lt;&gt;"",IF(AND(B4254&gt;=_TM1,B4254&lt;=_TM2,OR(TH!L4254="1111",TH!M4254="1111")),TH!D4254,""),"")</f>
        <v/>
      </c>
      <c r="B4254" s="11">
        <f t="shared" si="365"/>
        <v>5</v>
      </c>
      <c r="C4254" s="111">
        <f t="shared" si="363"/>
        <v>42521</v>
      </c>
      <c r="D4254" s="327" t="s">
        <v>1527</v>
      </c>
      <c r="E4254" s="327">
        <v>42521</v>
      </c>
      <c r="F4254" s="328" t="s">
        <v>362</v>
      </c>
      <c r="G4254" s="329" t="s">
        <v>566</v>
      </c>
      <c r="H4254" s="330" t="s">
        <v>1178</v>
      </c>
      <c r="I4254" s="127">
        <v>6</v>
      </c>
      <c r="J4254" s="127">
        <v>98645</v>
      </c>
      <c r="K4254" s="331">
        <f t="shared" si="364"/>
        <v>591870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hidden="1" customHeight="1">
      <c r="A4255" s="304" t="str">
        <f>IF(B4255&lt;&gt;"",IF(AND(B4255&gt;=_TM1,B4255&lt;=_TM2,OR(TH!L4255="1111",TH!M4255="1111")),TH!D4255,""),"")</f>
        <v/>
      </c>
      <c r="B4255" s="11">
        <f t="shared" si="365"/>
        <v>5</v>
      </c>
      <c r="C4255" s="111">
        <f t="shared" si="363"/>
        <v>42521</v>
      </c>
      <c r="D4255" s="327" t="s">
        <v>1527</v>
      </c>
      <c r="E4255" s="327">
        <v>42521</v>
      </c>
      <c r="F4255" s="328" t="s">
        <v>579</v>
      </c>
      <c r="G4255" s="329" t="s">
        <v>566</v>
      </c>
      <c r="H4255" s="330" t="s">
        <v>1178</v>
      </c>
      <c r="I4255" s="127">
        <v>12</v>
      </c>
      <c r="J4255" s="127">
        <v>63175</v>
      </c>
      <c r="K4255" s="331">
        <f t="shared" si="364"/>
        <v>758100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hidden="1" customHeight="1">
      <c r="A4256" s="304" t="str">
        <f>IF(B4256&lt;&gt;"",IF(AND(B4256&gt;=_TM1,B4256&lt;=_TM2,OR(TH!L4256="1111",TH!M4256="1111")),TH!D4256,""),"")</f>
        <v/>
      </c>
      <c r="B4256" s="11">
        <f t="shared" si="365"/>
        <v>5</v>
      </c>
      <c r="C4256" s="111">
        <f t="shared" si="363"/>
        <v>42521</v>
      </c>
      <c r="D4256" s="327" t="s">
        <v>1527</v>
      </c>
      <c r="E4256" s="327">
        <v>42521</v>
      </c>
      <c r="F4256" s="328" t="s">
        <v>579</v>
      </c>
      <c r="G4256" s="329" t="s">
        <v>566</v>
      </c>
      <c r="H4256" s="330" t="s">
        <v>1178</v>
      </c>
      <c r="I4256" s="127">
        <v>16</v>
      </c>
      <c r="J4256" s="127">
        <v>69825</v>
      </c>
      <c r="K4256" s="331">
        <f t="shared" si="364"/>
        <v>1117200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hidden="1" customHeight="1">
      <c r="A4257" s="304" t="str">
        <f>IF(B4257&lt;&gt;"",IF(AND(B4257&gt;=_TM1,B4257&lt;=_TM2,OR(TH!L4257="1111",TH!M4257="1111")),TH!D4257,""),"")</f>
        <v/>
      </c>
      <c r="B4257" s="11">
        <f t="shared" si="365"/>
        <v>5</v>
      </c>
      <c r="C4257" s="111">
        <f t="shared" si="363"/>
        <v>42521</v>
      </c>
      <c r="D4257" s="327" t="s">
        <v>1527</v>
      </c>
      <c r="E4257" s="327">
        <v>42521</v>
      </c>
      <c r="F4257" s="328" t="s">
        <v>342</v>
      </c>
      <c r="G4257" s="329" t="s">
        <v>566</v>
      </c>
      <c r="H4257" s="330" t="s">
        <v>1178</v>
      </c>
      <c r="I4257" s="127">
        <v>12</v>
      </c>
      <c r="J4257" s="127">
        <v>52362</v>
      </c>
      <c r="K4257" s="331">
        <f t="shared" si="364"/>
        <v>628344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hidden="1" customHeight="1">
      <c r="A4258" s="304" t="str">
        <f>IF(B4258&lt;&gt;"",IF(AND(B4258&gt;=_TM1,B4258&lt;=_TM2,OR(TH!L4258="1111",TH!M4258="1111")),TH!D4258,""),"")</f>
        <v/>
      </c>
      <c r="B4258" s="11">
        <f t="shared" si="365"/>
        <v>5</v>
      </c>
      <c r="C4258" s="111">
        <f t="shared" si="363"/>
        <v>42521</v>
      </c>
      <c r="D4258" s="327" t="s">
        <v>1527</v>
      </c>
      <c r="E4258" s="327">
        <v>42521</v>
      </c>
      <c r="F4258" s="328" t="s">
        <v>405</v>
      </c>
      <c r="G4258" s="329" t="s">
        <v>566</v>
      </c>
      <c r="H4258" s="330" t="s">
        <v>1178</v>
      </c>
      <c r="I4258" s="127">
        <v>36</v>
      </c>
      <c r="J4258" s="127">
        <v>80232.25</v>
      </c>
      <c r="K4258" s="331">
        <f t="shared" si="364"/>
        <v>2888361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hidden="1" customHeight="1">
      <c r="A4259" s="304" t="str">
        <f>IF(B4259&lt;&gt;"",IF(AND(B4259&gt;=_TM1,B4259&lt;=_TM2,OR(TH!L4259="1111",TH!M4259="1111")),TH!D4259,""),"")</f>
        <v/>
      </c>
      <c r="B4259" s="11">
        <f t="shared" si="365"/>
        <v>5</v>
      </c>
      <c r="C4259" s="111">
        <f t="shared" si="363"/>
        <v>42521</v>
      </c>
      <c r="D4259" s="327" t="s">
        <v>1527</v>
      </c>
      <c r="E4259" s="327">
        <v>42521</v>
      </c>
      <c r="F4259" s="328" t="s">
        <v>576</v>
      </c>
      <c r="G4259" s="329" t="s">
        <v>566</v>
      </c>
      <c r="H4259" s="330" t="s">
        <v>1178</v>
      </c>
      <c r="I4259" s="127">
        <v>12</v>
      </c>
      <c r="J4259" s="127">
        <v>104834.4</v>
      </c>
      <c r="K4259" s="331">
        <f t="shared" si="364"/>
        <v>1258013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hidden="1" customHeight="1">
      <c r="A4260" s="304" t="str">
        <f>IF(B4260&lt;&gt;"",IF(AND(B4260&gt;=_TM1,B4260&lt;=_TM2,OR(TH!L4260="1111",TH!M4260="1111")),TH!D4260,""),"")</f>
        <v/>
      </c>
      <c r="B4260" s="11">
        <f t="shared" si="365"/>
        <v>5</v>
      </c>
      <c r="C4260" s="111">
        <f t="shared" si="363"/>
        <v>42521</v>
      </c>
      <c r="D4260" s="327" t="s">
        <v>1527</v>
      </c>
      <c r="E4260" s="327">
        <v>42521</v>
      </c>
      <c r="F4260" s="328" t="s">
        <v>339</v>
      </c>
      <c r="G4260" s="329" t="s">
        <v>566</v>
      </c>
      <c r="H4260" s="330" t="s">
        <v>1178</v>
      </c>
      <c r="I4260" s="127">
        <v>17</v>
      </c>
      <c r="J4260" s="127">
        <v>71581</v>
      </c>
      <c r="K4260" s="331">
        <f t="shared" si="364"/>
        <v>1216877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hidden="1" customHeight="1">
      <c r="A4261" s="304" t="str">
        <f>IF(B4261&lt;&gt;"",IF(AND(B4261&gt;=_TM1,B4261&lt;=_TM2,OR(TH!L4261="1111",TH!M4261="1111")),TH!D4261,""),"")</f>
        <v/>
      </c>
      <c r="B4261" s="11">
        <f t="shared" si="365"/>
        <v>5</v>
      </c>
      <c r="C4261" s="111">
        <f t="shared" si="363"/>
        <v>42521</v>
      </c>
      <c r="D4261" s="327" t="s">
        <v>1527</v>
      </c>
      <c r="E4261" s="327">
        <v>42521</v>
      </c>
      <c r="F4261" s="328" t="s">
        <v>339</v>
      </c>
      <c r="G4261" s="329" t="s">
        <v>566</v>
      </c>
      <c r="H4261" s="330" t="s">
        <v>1178</v>
      </c>
      <c r="I4261" s="127">
        <v>10</v>
      </c>
      <c r="J4261" s="127">
        <v>64763.4</v>
      </c>
      <c r="K4261" s="331">
        <f t="shared" si="364"/>
        <v>647634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hidden="1" customHeight="1">
      <c r="A4262" s="304" t="str">
        <f>IF(B4262&lt;&gt;"",IF(AND(B4262&gt;=_TM1,B4262&lt;=_TM2,OR(TH!L4262="1111",TH!M4262="1111")),TH!D4262,""),"")</f>
        <v/>
      </c>
      <c r="B4262" s="11">
        <f t="shared" si="365"/>
        <v>5</v>
      </c>
      <c r="C4262" s="111">
        <f t="shared" si="363"/>
        <v>42521</v>
      </c>
      <c r="D4262" s="327" t="s">
        <v>1527</v>
      </c>
      <c r="E4262" s="327">
        <v>42521</v>
      </c>
      <c r="F4262" s="328" t="s">
        <v>340</v>
      </c>
      <c r="G4262" s="329" t="s">
        <v>566</v>
      </c>
      <c r="H4262" s="330" t="s">
        <v>1178</v>
      </c>
      <c r="I4262" s="127">
        <v>8</v>
      </c>
      <c r="J4262" s="127">
        <v>58346</v>
      </c>
      <c r="K4262" s="331">
        <f t="shared" si="364"/>
        <v>466768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hidden="1" customHeight="1">
      <c r="A4263" s="304" t="str">
        <f>IF(B4263&lt;&gt;"",IF(AND(B4263&gt;=_TM1,B4263&lt;=_TM2,OR(TH!L4263="1111",TH!M4263="1111")),TH!D4263,""),"")</f>
        <v/>
      </c>
      <c r="B4263" s="11">
        <f t="shared" si="365"/>
        <v>5</v>
      </c>
      <c r="C4263" s="111">
        <f t="shared" si="363"/>
        <v>42521</v>
      </c>
      <c r="D4263" s="327" t="s">
        <v>1527</v>
      </c>
      <c r="E4263" s="327">
        <v>42521</v>
      </c>
      <c r="F4263" s="328" t="s">
        <v>340</v>
      </c>
      <c r="G4263" s="329" t="s">
        <v>566</v>
      </c>
      <c r="H4263" s="330" t="s">
        <v>1178</v>
      </c>
      <c r="I4263" s="127">
        <v>4</v>
      </c>
      <c r="J4263" s="127">
        <v>59724.6</v>
      </c>
      <c r="K4263" s="331">
        <f t="shared" si="364"/>
        <v>238898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hidden="1" customHeight="1">
      <c r="A4264" s="304" t="str">
        <f>IF(B4264&lt;&gt;"",IF(AND(B4264&gt;=_TM1,B4264&lt;=_TM2,OR(TH!L4264="1111",TH!M4264="1111")),TH!D4264,""),"")</f>
        <v/>
      </c>
      <c r="B4264" s="11">
        <f t="shared" si="365"/>
        <v>5</v>
      </c>
      <c r="C4264" s="111">
        <f t="shared" si="363"/>
        <v>42521</v>
      </c>
      <c r="D4264" s="327" t="s">
        <v>1527</v>
      </c>
      <c r="E4264" s="327">
        <v>42521</v>
      </c>
      <c r="F4264" s="328" t="s">
        <v>446</v>
      </c>
      <c r="G4264" s="329" t="s">
        <v>566</v>
      </c>
      <c r="H4264" s="330" t="s">
        <v>1178</v>
      </c>
      <c r="I4264" s="127">
        <v>40</v>
      </c>
      <c r="J4264" s="127">
        <v>50792</v>
      </c>
      <c r="K4264" s="331">
        <f t="shared" si="364"/>
        <v>2031680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hidden="1" customHeight="1">
      <c r="A4265" s="304" t="str">
        <f>IF(B4265&lt;&gt;"",IF(AND(B4265&gt;=_TM1,B4265&lt;=_TM2,OR(TH!L4265="1111",TH!M4265="1111")),TH!D4265,""),"")</f>
        <v/>
      </c>
      <c r="B4265" s="11">
        <f t="shared" si="365"/>
        <v>5</v>
      </c>
      <c r="C4265" s="111">
        <f t="shared" si="363"/>
        <v>42521</v>
      </c>
      <c r="D4265" s="327" t="s">
        <v>1527</v>
      </c>
      <c r="E4265" s="327">
        <v>42521</v>
      </c>
      <c r="F4265" s="328" t="s">
        <v>398</v>
      </c>
      <c r="G4265" s="329" t="s">
        <v>566</v>
      </c>
      <c r="H4265" s="330" t="s">
        <v>1178</v>
      </c>
      <c r="I4265" s="127">
        <v>16</v>
      </c>
      <c r="J4265" s="127">
        <v>73033</v>
      </c>
      <c r="K4265" s="331">
        <f t="shared" si="364"/>
        <v>1168528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hidden="1" customHeight="1">
      <c r="A4266" s="304" t="str">
        <f>IF(B4266&lt;&gt;"",IF(AND(B4266&gt;=_TM1,B4266&lt;=_TM2,OR(TH!L4266="1111",TH!M4266="1111")),TH!D4266,""),"")</f>
        <v/>
      </c>
      <c r="B4266" s="11">
        <f t="shared" si="365"/>
        <v>5</v>
      </c>
      <c r="C4266" s="111">
        <f t="shared" si="363"/>
        <v>42521</v>
      </c>
      <c r="D4266" s="327" t="s">
        <v>1527</v>
      </c>
      <c r="E4266" s="327">
        <v>42521</v>
      </c>
      <c r="F4266" s="328" t="s">
        <v>377</v>
      </c>
      <c r="G4266" s="329" t="s">
        <v>566</v>
      </c>
      <c r="H4266" s="330" t="s">
        <v>1178</v>
      </c>
      <c r="I4266" s="127">
        <v>7</v>
      </c>
      <c r="J4266" s="127">
        <v>162529</v>
      </c>
      <c r="K4266" s="331">
        <f t="shared" si="364"/>
        <v>1137703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hidden="1" customHeight="1">
      <c r="A4267" s="304" t="str">
        <f>IF(B4267&lt;&gt;"",IF(AND(B4267&gt;=_TM1,B4267&lt;=_TM2,OR(TH!L4267="1111",TH!M4267="1111")),TH!D4267,""),"")</f>
        <v/>
      </c>
      <c r="B4267" s="11">
        <f t="shared" si="365"/>
        <v>5</v>
      </c>
      <c r="C4267" s="111">
        <f t="shared" si="363"/>
        <v>42521</v>
      </c>
      <c r="D4267" s="327" t="s">
        <v>1527</v>
      </c>
      <c r="E4267" s="327">
        <v>42521</v>
      </c>
      <c r="F4267" s="328" t="s">
        <v>397</v>
      </c>
      <c r="G4267" s="329" t="s">
        <v>566</v>
      </c>
      <c r="H4267" s="330" t="s">
        <v>1178</v>
      </c>
      <c r="I4267" s="127">
        <v>12</v>
      </c>
      <c r="J4267" s="127">
        <v>43318</v>
      </c>
      <c r="K4267" s="331">
        <f t="shared" si="364"/>
        <v>519816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hidden="1" customHeight="1">
      <c r="A4268" s="304" t="str">
        <f>IF(B4268&lt;&gt;"",IF(AND(B4268&gt;=_TM1,B4268&lt;=_TM2,OR(TH!L4268="1111",TH!M4268="1111")),TH!D4268,""),"")</f>
        <v/>
      </c>
      <c r="B4268" s="11">
        <f t="shared" si="365"/>
        <v>5</v>
      </c>
      <c r="C4268" s="111">
        <f t="shared" si="363"/>
        <v>42521</v>
      </c>
      <c r="D4268" s="327" t="s">
        <v>1527</v>
      </c>
      <c r="E4268" s="327">
        <v>42521</v>
      </c>
      <c r="F4268" s="328" t="s">
        <v>379</v>
      </c>
      <c r="G4268" s="329" t="s">
        <v>566</v>
      </c>
      <c r="H4268" s="330" t="s">
        <v>1178</v>
      </c>
      <c r="I4268" s="127">
        <v>8</v>
      </c>
      <c r="J4268" s="127">
        <v>85322</v>
      </c>
      <c r="K4268" s="331">
        <f t="shared" si="364"/>
        <v>682576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hidden="1" customHeight="1">
      <c r="A4269" s="304" t="str">
        <f>IF(B4269&lt;&gt;"",IF(AND(B4269&gt;=_TM1,B4269&lt;=_TM2,OR(TH!L4269="1111",TH!M4269="1111")),TH!D4269,""),"")</f>
        <v/>
      </c>
      <c r="B4269" s="11">
        <f t="shared" si="365"/>
        <v>5</v>
      </c>
      <c r="C4269" s="111">
        <f t="shared" si="363"/>
        <v>42521</v>
      </c>
      <c r="D4269" s="327" t="s">
        <v>1527</v>
      </c>
      <c r="E4269" s="327">
        <v>42521</v>
      </c>
      <c r="F4269" s="328" t="s">
        <v>589</v>
      </c>
      <c r="G4269" s="329" t="s">
        <v>566</v>
      </c>
      <c r="H4269" s="330" t="s">
        <v>1178</v>
      </c>
      <c r="I4269" s="127">
        <v>20</v>
      </c>
      <c r="J4269" s="127">
        <v>74993</v>
      </c>
      <c r="K4269" s="331">
        <f t="shared" si="364"/>
        <v>1499860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hidden="1" customHeight="1">
      <c r="A4270" s="304" t="str">
        <f>IF(B4270&lt;&gt;"",IF(AND(B4270&gt;=_TM1,B4270&lt;=_TM2,OR(TH!L4270="1111",TH!M4270="1111")),TH!D4270,""),"")</f>
        <v/>
      </c>
      <c r="B4270" s="11">
        <f t="shared" si="365"/>
        <v>5</v>
      </c>
      <c r="C4270" s="111">
        <f t="shared" si="363"/>
        <v>42521</v>
      </c>
      <c r="D4270" s="327" t="s">
        <v>1527</v>
      </c>
      <c r="E4270" s="327">
        <v>42521</v>
      </c>
      <c r="F4270" s="328" t="s">
        <v>589</v>
      </c>
      <c r="G4270" s="329" t="s">
        <v>566</v>
      </c>
      <c r="H4270" s="330" t="s">
        <v>1178</v>
      </c>
      <c r="I4270" s="127">
        <v>7</v>
      </c>
      <c r="J4270" s="127">
        <v>78762.600000000006</v>
      </c>
      <c r="K4270" s="331">
        <f t="shared" si="364"/>
        <v>551338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hidden="1" customHeight="1">
      <c r="A4271" s="304" t="str">
        <f>IF(B4271&lt;&gt;"",IF(AND(B4271&gt;=_TM1,B4271&lt;=_TM2,OR(TH!L4271="1111",TH!M4271="1111")),TH!D4271,""),"")</f>
        <v/>
      </c>
      <c r="B4271" s="11">
        <f t="shared" si="365"/>
        <v>5</v>
      </c>
      <c r="C4271" s="111">
        <f t="shared" si="363"/>
        <v>42521</v>
      </c>
      <c r="D4271" s="327" t="s">
        <v>1527</v>
      </c>
      <c r="E4271" s="327">
        <v>42521</v>
      </c>
      <c r="F4271" s="328" t="s">
        <v>592</v>
      </c>
      <c r="G4271" s="329" t="s">
        <v>566</v>
      </c>
      <c r="H4271" s="330" t="s">
        <v>1178</v>
      </c>
      <c r="I4271" s="127">
        <v>40</v>
      </c>
      <c r="J4271" s="127">
        <v>73156.649999999994</v>
      </c>
      <c r="K4271" s="331">
        <f t="shared" si="364"/>
        <v>2926266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hidden="1" customHeight="1">
      <c r="A4272" s="304" t="str">
        <f>IF(B4272&lt;&gt;"",IF(AND(B4272&gt;=_TM1,B4272&lt;=_TM2,OR(TH!L4272="1111",TH!M4272="1111")),TH!D4272,""),"")</f>
        <v/>
      </c>
      <c r="B4272" s="11">
        <f t="shared" si="365"/>
        <v>5</v>
      </c>
      <c r="C4272" s="111">
        <f t="shared" si="363"/>
        <v>42521</v>
      </c>
      <c r="D4272" s="327" t="s">
        <v>1527</v>
      </c>
      <c r="E4272" s="327">
        <v>42521</v>
      </c>
      <c r="F4272" s="328" t="s">
        <v>337</v>
      </c>
      <c r="G4272" s="329" t="s">
        <v>566</v>
      </c>
      <c r="H4272" s="330" t="s">
        <v>1178</v>
      </c>
      <c r="I4272" s="127">
        <v>18</v>
      </c>
      <c r="J4272" s="127">
        <v>79980</v>
      </c>
      <c r="K4272" s="331">
        <f t="shared" si="364"/>
        <v>1439640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hidden="1" customHeight="1">
      <c r="A4273" s="304" t="str">
        <f>IF(B4273&lt;&gt;"",IF(AND(B4273&gt;=_TM1,B4273&lt;=_TM2,OR(TH!L4273="1111",TH!M4273="1111")),TH!D4273,""),"")</f>
        <v/>
      </c>
      <c r="B4273" s="11">
        <f t="shared" si="365"/>
        <v>5</v>
      </c>
      <c r="C4273" s="111">
        <f t="shared" si="363"/>
        <v>42521</v>
      </c>
      <c r="D4273" s="327" t="s">
        <v>1527</v>
      </c>
      <c r="E4273" s="327">
        <v>42521</v>
      </c>
      <c r="F4273" s="328" t="s">
        <v>403</v>
      </c>
      <c r="G4273" s="329" t="s">
        <v>566</v>
      </c>
      <c r="H4273" s="330" t="s">
        <v>1178</v>
      </c>
      <c r="I4273" s="127">
        <v>8</v>
      </c>
      <c r="J4273" s="127">
        <v>50210</v>
      </c>
      <c r="K4273" s="331">
        <f t="shared" si="364"/>
        <v>401680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hidden="1" customHeight="1">
      <c r="A4274" s="304" t="str">
        <f>IF(B4274&lt;&gt;"",IF(AND(B4274&gt;=_TM1,B4274&lt;=_TM2,OR(TH!L4274="1111",TH!M4274="1111")),TH!D4274,""),"")</f>
        <v/>
      </c>
      <c r="B4274" s="11">
        <f t="shared" si="365"/>
        <v>5</v>
      </c>
      <c r="C4274" s="111">
        <f t="shared" si="363"/>
        <v>42521</v>
      </c>
      <c r="D4274" s="327" t="s">
        <v>1527</v>
      </c>
      <c r="E4274" s="20">
        <v>42521</v>
      </c>
      <c r="F4274" s="21" t="s">
        <v>387</v>
      </c>
      <c r="G4274" s="308" t="s">
        <v>566</v>
      </c>
      <c r="H4274" s="330" t="s">
        <v>1178</v>
      </c>
      <c r="I4274" s="127">
        <v>12</v>
      </c>
      <c r="J4274" s="127">
        <v>51951</v>
      </c>
      <c r="K4274" s="331">
        <f t="shared" si="364"/>
        <v>623412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hidden="1" customHeight="1">
      <c r="A4275" s="304" t="str">
        <f>IF(B4275&lt;&gt;"",IF(AND(B4275&gt;=_TM1,B4275&lt;=_TM2,OR(TH!L4275="1111",TH!M4275="1111")),TH!D4275,""),"")</f>
        <v/>
      </c>
      <c r="B4275" s="11">
        <f t="shared" si="365"/>
        <v>5</v>
      </c>
      <c r="C4275" s="111">
        <f t="shared" si="363"/>
        <v>42521</v>
      </c>
      <c r="D4275" s="327" t="s">
        <v>1527</v>
      </c>
      <c r="E4275" s="20">
        <v>42521</v>
      </c>
      <c r="F4275" s="21" t="s">
        <v>380</v>
      </c>
      <c r="G4275" s="308" t="s">
        <v>566</v>
      </c>
      <c r="H4275" s="330" t="s">
        <v>1178</v>
      </c>
      <c r="I4275" s="127">
        <v>8</v>
      </c>
      <c r="J4275" s="127">
        <v>96382</v>
      </c>
      <c r="K4275" s="331">
        <f t="shared" si="364"/>
        <v>771056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hidden="1" customHeight="1">
      <c r="A4276" s="304" t="str">
        <f>IF(B4276&lt;&gt;"",IF(AND(B4276&gt;=_TM1,B4276&lt;=_TM2,OR(TH!L4276="1111",TH!M4276="1111")),TH!D4276,""),"")</f>
        <v/>
      </c>
      <c r="B4276" s="11">
        <f t="shared" si="365"/>
        <v>5</v>
      </c>
      <c r="C4276" s="111">
        <f t="shared" si="363"/>
        <v>42521</v>
      </c>
      <c r="D4276" s="327" t="s">
        <v>1527</v>
      </c>
      <c r="E4276" s="20">
        <v>42521</v>
      </c>
      <c r="F4276" s="337" t="s">
        <v>444</v>
      </c>
      <c r="G4276" s="308" t="s">
        <v>566</v>
      </c>
      <c r="H4276" s="330" t="s">
        <v>1178</v>
      </c>
      <c r="I4276" s="127">
        <v>40</v>
      </c>
      <c r="J4276" s="127">
        <v>142144</v>
      </c>
      <c r="K4276" s="331">
        <f t="shared" si="364"/>
        <v>5685760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hidden="1" customHeight="1">
      <c r="A4277" s="304" t="str">
        <f>IF(B4277&lt;&gt;"",IF(AND(B4277&gt;=_TM1,B4277&lt;=_TM2,OR(TH!L4277="1111",TH!M4277="1111")),TH!D4277,""),"")</f>
        <v/>
      </c>
      <c r="B4277" s="11">
        <f t="shared" si="365"/>
        <v>5</v>
      </c>
      <c r="C4277" s="111">
        <f t="shared" si="363"/>
        <v>42521</v>
      </c>
      <c r="D4277" s="327" t="s">
        <v>1527</v>
      </c>
      <c r="E4277" s="20">
        <v>42521</v>
      </c>
      <c r="F4277" s="337" t="s">
        <v>341</v>
      </c>
      <c r="G4277" s="308" t="s">
        <v>566</v>
      </c>
      <c r="H4277" s="330" t="s">
        <v>1178</v>
      </c>
      <c r="I4277" s="127">
        <v>12</v>
      </c>
      <c r="J4277" s="127">
        <v>92556</v>
      </c>
      <c r="K4277" s="331">
        <f t="shared" si="364"/>
        <v>1110672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hidden="1" customHeight="1">
      <c r="A4278" s="304" t="str">
        <f>IF(B4278&lt;&gt;"",IF(AND(B4278&gt;=_TM1,B4278&lt;=_TM2,OR(TH!L4278="1111",TH!M4278="1111")),TH!D4278,""),"")</f>
        <v/>
      </c>
      <c r="B4278" s="11">
        <f t="shared" si="365"/>
        <v>5</v>
      </c>
      <c r="C4278" s="111">
        <f t="shared" si="363"/>
        <v>42521</v>
      </c>
      <c r="D4278" s="327" t="s">
        <v>1527</v>
      </c>
      <c r="E4278" s="20">
        <v>42521</v>
      </c>
      <c r="F4278" s="337" t="s">
        <v>445</v>
      </c>
      <c r="G4278" s="308" t="s">
        <v>566</v>
      </c>
      <c r="H4278" s="330" t="s">
        <v>1178</v>
      </c>
      <c r="I4278" s="127">
        <v>6</v>
      </c>
      <c r="J4278" s="127">
        <v>177056</v>
      </c>
      <c r="K4278" s="331">
        <f t="shared" si="364"/>
        <v>1062336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hidden="1" customHeight="1">
      <c r="A4279" s="304" t="str">
        <f>IF(B4279&lt;&gt;"",IF(AND(B4279&gt;=_TM1,B4279&lt;=_TM2,OR(TH!L4279="1111",TH!M4279="1111")),TH!D4279,""),"")</f>
        <v/>
      </c>
      <c r="B4279" s="11">
        <f t="shared" si="365"/>
        <v>5</v>
      </c>
      <c r="C4279" s="111">
        <f t="shared" si="363"/>
        <v>42521</v>
      </c>
      <c r="D4279" s="327" t="s">
        <v>1527</v>
      </c>
      <c r="E4279" s="20">
        <v>42521</v>
      </c>
      <c r="F4279" s="337" t="s">
        <v>402</v>
      </c>
      <c r="G4279" s="308" t="s">
        <v>566</v>
      </c>
      <c r="H4279" s="330" t="s">
        <v>1178</v>
      </c>
      <c r="I4279" s="127">
        <v>10</v>
      </c>
      <c r="J4279" s="127">
        <v>6970</v>
      </c>
      <c r="K4279" s="331">
        <f t="shared" si="364"/>
        <v>69700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hidden="1" customHeight="1">
      <c r="A4280" s="304" t="str">
        <f>IF(B4280&lt;&gt;"",IF(AND(B4280&gt;=_TM1,B4280&lt;=_TM2,OR(TH!L4280="1111",TH!M4280="1111")),TH!D4280,""),"")</f>
        <v/>
      </c>
      <c r="B4280" s="11">
        <f t="shared" si="365"/>
        <v>5</v>
      </c>
      <c r="C4280" s="111">
        <f t="shared" si="363"/>
        <v>42521</v>
      </c>
      <c r="D4280" s="327" t="s">
        <v>1527</v>
      </c>
      <c r="E4280" s="20">
        <v>42521</v>
      </c>
      <c r="F4280" s="337" t="s">
        <v>391</v>
      </c>
      <c r="G4280" s="308" t="s">
        <v>566</v>
      </c>
      <c r="H4280" s="330" t="s">
        <v>1178</v>
      </c>
      <c r="I4280" s="127">
        <v>12</v>
      </c>
      <c r="J4280" s="127">
        <v>15680</v>
      </c>
      <c r="K4280" s="331">
        <f t="shared" si="364"/>
        <v>188160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hidden="1" customHeight="1">
      <c r="A4281" s="304" t="str">
        <f>IF(B4281&lt;&gt;"",IF(AND(B4281&gt;=_TM1,B4281&lt;=_TM2,OR(TH!L4281="1111",TH!M4281="1111")),TH!D4281,""),"")</f>
        <v/>
      </c>
      <c r="B4281" s="11">
        <f t="shared" si="365"/>
        <v>5</v>
      </c>
      <c r="C4281" s="111">
        <f t="shared" ref="C4281:C4344" si="366">E4281</f>
        <v>42521</v>
      </c>
      <c r="D4281" s="327" t="s">
        <v>1527</v>
      </c>
      <c r="E4281" s="20">
        <v>42521</v>
      </c>
      <c r="F4281" s="337" t="s">
        <v>432</v>
      </c>
      <c r="G4281" s="308" t="s">
        <v>566</v>
      </c>
      <c r="H4281" s="330" t="s">
        <v>1178</v>
      </c>
      <c r="I4281" s="127">
        <v>48</v>
      </c>
      <c r="J4281" s="127">
        <v>9230.2000000000007</v>
      </c>
      <c r="K4281" s="331">
        <f t="shared" si="364"/>
        <v>443050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hidden="1" customHeight="1">
      <c r="A4282" s="304" t="str">
        <f>IF(B4282&lt;&gt;"",IF(AND(B4282&gt;=_TM1,B4282&lt;=_TM2,OR(TH!L4282="1111",TH!M4282="1111")),TH!D4282,""),"")</f>
        <v/>
      </c>
      <c r="B4282" s="11">
        <f t="shared" si="365"/>
        <v>5</v>
      </c>
      <c r="C4282" s="111">
        <f t="shared" si="366"/>
        <v>42521</v>
      </c>
      <c r="D4282" s="327" t="s">
        <v>1527</v>
      </c>
      <c r="E4282" s="20">
        <v>42521</v>
      </c>
      <c r="F4282" s="337" t="s">
        <v>421</v>
      </c>
      <c r="G4282" s="308" t="s">
        <v>566</v>
      </c>
      <c r="H4282" s="330" t="s">
        <v>1178</v>
      </c>
      <c r="I4282" s="127">
        <v>10</v>
      </c>
      <c r="J4282" s="127">
        <v>23940</v>
      </c>
      <c r="K4282" s="331">
        <f t="shared" si="364"/>
        <v>239400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hidden="1" customHeight="1">
      <c r="A4283" s="304" t="str">
        <f>IF(B4283&lt;&gt;"",IF(AND(B4283&gt;=_TM1,B4283&lt;=_TM2,OR(TH!L4283="1111",TH!M4283="1111")),TH!D4283,""),"")</f>
        <v/>
      </c>
      <c r="B4283" s="11">
        <f t="shared" si="365"/>
        <v>5</v>
      </c>
      <c r="C4283" s="111">
        <f t="shared" si="366"/>
        <v>42521</v>
      </c>
      <c r="D4283" s="327" t="s">
        <v>1527</v>
      </c>
      <c r="E4283" s="20">
        <v>42521</v>
      </c>
      <c r="F4283" s="337" t="s">
        <v>422</v>
      </c>
      <c r="G4283" s="308" t="s">
        <v>566</v>
      </c>
      <c r="H4283" s="330" t="s">
        <v>1178</v>
      </c>
      <c r="I4283" s="127">
        <v>16</v>
      </c>
      <c r="J4283" s="127">
        <v>29326.6875</v>
      </c>
      <c r="K4283" s="331">
        <f t="shared" si="364"/>
        <v>469227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hidden="1" customHeight="1">
      <c r="A4284" s="304" t="str">
        <f>IF(B4284&lt;&gt;"",IF(AND(B4284&gt;=_TM1,B4284&lt;=_TM2,OR(TH!L4284="1111",TH!M4284="1111")),TH!D4284,""),"")</f>
        <v/>
      </c>
      <c r="B4284" s="11">
        <f t="shared" si="365"/>
        <v>5</v>
      </c>
      <c r="C4284" s="111">
        <f t="shared" si="366"/>
        <v>42521</v>
      </c>
      <c r="D4284" s="327" t="s">
        <v>1527</v>
      </c>
      <c r="E4284" s="20">
        <v>42521</v>
      </c>
      <c r="F4284" s="337" t="s">
        <v>418</v>
      </c>
      <c r="G4284" s="308" t="s">
        <v>566</v>
      </c>
      <c r="H4284" s="330" t="s">
        <v>1178</v>
      </c>
      <c r="I4284" s="127">
        <v>36</v>
      </c>
      <c r="J4284" s="127">
        <v>16584.150000000001</v>
      </c>
      <c r="K4284" s="331">
        <f t="shared" si="364"/>
        <v>597029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hidden="1" customHeight="1">
      <c r="A4285" s="304" t="str">
        <f>IF(B4285&lt;&gt;"",IF(AND(B4285&gt;=_TM1,B4285&lt;=_TM2,OR(TH!L4285="1111",TH!M4285="1111")),TH!D4285,""),"")</f>
        <v/>
      </c>
      <c r="B4285" s="11">
        <f t="shared" si="365"/>
        <v>5</v>
      </c>
      <c r="C4285" s="111">
        <f t="shared" si="366"/>
        <v>42521</v>
      </c>
      <c r="D4285" s="327" t="s">
        <v>1527</v>
      </c>
      <c r="E4285" s="20">
        <v>42521</v>
      </c>
      <c r="F4285" s="337" t="s">
        <v>388</v>
      </c>
      <c r="G4285" s="308" t="s">
        <v>566</v>
      </c>
      <c r="H4285" s="330" t="s">
        <v>1178</v>
      </c>
      <c r="I4285" s="127">
        <v>36</v>
      </c>
      <c r="J4285" s="127">
        <v>16870</v>
      </c>
      <c r="K4285" s="331">
        <f t="shared" si="364"/>
        <v>607320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hidden="1" customHeight="1">
      <c r="A4286" s="304" t="str">
        <f>IF(B4286&lt;&gt;"",IF(AND(B4286&gt;=_TM1,B4286&lt;=_TM2,OR(TH!L4286="1111",TH!M4286="1111")),TH!D4286,""),"")</f>
        <v/>
      </c>
      <c r="B4286" s="11">
        <f t="shared" si="365"/>
        <v>5</v>
      </c>
      <c r="C4286" s="111">
        <f t="shared" si="366"/>
        <v>42521</v>
      </c>
      <c r="D4286" s="327" t="s">
        <v>1527</v>
      </c>
      <c r="E4286" s="20">
        <v>42521</v>
      </c>
      <c r="F4286" s="337" t="s">
        <v>585</v>
      </c>
      <c r="G4286" s="308" t="s">
        <v>566</v>
      </c>
      <c r="H4286" s="330" t="s">
        <v>1178</v>
      </c>
      <c r="I4286" s="127">
        <v>12</v>
      </c>
      <c r="J4286" s="127">
        <v>22634.666666666668</v>
      </c>
      <c r="K4286" s="331">
        <f t="shared" si="364"/>
        <v>271616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hidden="1" customHeight="1">
      <c r="A4287" s="304" t="str">
        <f>IF(B4287&lt;&gt;"",IF(AND(B4287&gt;=_TM1,B4287&lt;=_TM2,OR(TH!L4287="1111",TH!M4287="1111")),TH!D4287,""),"")</f>
        <v/>
      </c>
      <c r="B4287" s="11">
        <f t="shared" si="365"/>
        <v>5</v>
      </c>
      <c r="C4287" s="111">
        <f t="shared" si="366"/>
        <v>42521</v>
      </c>
      <c r="D4287" s="327" t="s">
        <v>1527</v>
      </c>
      <c r="E4287" s="20">
        <v>42521</v>
      </c>
      <c r="F4287" s="337" t="s">
        <v>580</v>
      </c>
      <c r="G4287" s="308" t="s">
        <v>566</v>
      </c>
      <c r="H4287" s="330" t="s">
        <v>1178</v>
      </c>
      <c r="I4287" s="127">
        <v>24</v>
      </c>
      <c r="J4287" s="127">
        <v>17395.45</v>
      </c>
      <c r="K4287" s="331">
        <f t="shared" si="364"/>
        <v>417491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hidden="1" customHeight="1">
      <c r="A4288" s="304" t="str">
        <f>IF(B4288&lt;&gt;"",IF(AND(B4288&gt;=_TM1,B4288&lt;=_TM2,OR(TH!L4288="1111",TH!M4288="1111")),TH!D4288,""),"")</f>
        <v/>
      </c>
      <c r="B4288" s="11">
        <f t="shared" si="365"/>
        <v>5</v>
      </c>
      <c r="C4288" s="111">
        <f t="shared" si="366"/>
        <v>42521</v>
      </c>
      <c r="D4288" s="327" t="s">
        <v>1527</v>
      </c>
      <c r="E4288" s="20">
        <v>42521</v>
      </c>
      <c r="F4288" s="337" t="s">
        <v>383</v>
      </c>
      <c r="G4288" s="308" t="s">
        <v>566</v>
      </c>
      <c r="H4288" s="330" t="s">
        <v>1178</v>
      </c>
      <c r="I4288" s="127">
        <v>56</v>
      </c>
      <c r="J4288" s="127">
        <v>18141</v>
      </c>
      <c r="K4288" s="331">
        <f t="shared" si="364"/>
        <v>1015896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hidden="1" customHeight="1">
      <c r="A4289" s="304" t="str">
        <f>IF(B4289&lt;&gt;"",IF(AND(B4289&gt;=_TM1,B4289&lt;=_TM2,OR(TH!L4289="1111",TH!M4289="1111")),TH!D4289,""),"")</f>
        <v/>
      </c>
      <c r="B4289" s="11">
        <f t="shared" si="365"/>
        <v>5</v>
      </c>
      <c r="C4289" s="111">
        <f t="shared" si="366"/>
        <v>42521</v>
      </c>
      <c r="D4289" s="327" t="s">
        <v>1527</v>
      </c>
      <c r="E4289" s="20">
        <v>42521</v>
      </c>
      <c r="F4289" s="337" t="s">
        <v>383</v>
      </c>
      <c r="G4289" s="308" t="s">
        <v>566</v>
      </c>
      <c r="H4289" s="330" t="s">
        <v>1178</v>
      </c>
      <c r="I4289" s="127">
        <v>12</v>
      </c>
      <c r="J4289" s="127">
        <v>18569.650000000001</v>
      </c>
      <c r="K4289" s="331">
        <f t="shared" si="364"/>
        <v>222836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hidden="1" customHeight="1">
      <c r="A4290" s="304" t="str">
        <f>IF(B4290&lt;&gt;"",IF(AND(B4290&gt;=_TM1,B4290&lt;=_TM2,OR(TH!L4290="1111",TH!M4290="1111")),TH!D4290,""),"")</f>
        <v/>
      </c>
      <c r="B4290" s="11">
        <f t="shared" si="365"/>
        <v>5</v>
      </c>
      <c r="C4290" s="111">
        <f t="shared" si="366"/>
        <v>42521</v>
      </c>
      <c r="D4290" s="327" t="s">
        <v>1527</v>
      </c>
      <c r="E4290" s="20">
        <v>42521</v>
      </c>
      <c r="F4290" s="328" t="s">
        <v>384</v>
      </c>
      <c r="G4290" s="329" t="s">
        <v>566</v>
      </c>
      <c r="H4290" s="330" t="s">
        <v>1178</v>
      </c>
      <c r="I4290" s="127">
        <v>48</v>
      </c>
      <c r="J4290" s="127">
        <v>18806</v>
      </c>
      <c r="K4290" s="331">
        <f t="shared" si="364"/>
        <v>902688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hidden="1" customHeight="1">
      <c r="A4291" s="304" t="str">
        <f>IF(B4291&lt;&gt;"",IF(AND(B4291&gt;=_TM1,B4291&lt;=_TM2,OR(TH!L4291="1111",TH!M4291="1111")),TH!D4291,""),"")</f>
        <v/>
      </c>
      <c r="B4291" s="11">
        <f t="shared" si="365"/>
        <v>5</v>
      </c>
      <c r="C4291" s="111">
        <f t="shared" si="366"/>
        <v>42521</v>
      </c>
      <c r="D4291" s="327" t="s">
        <v>1527</v>
      </c>
      <c r="E4291" s="20">
        <v>42521</v>
      </c>
      <c r="F4291" s="328" t="s">
        <v>594</v>
      </c>
      <c r="G4291" s="329" t="s">
        <v>566</v>
      </c>
      <c r="H4291" s="330" t="s">
        <v>1178</v>
      </c>
      <c r="I4291" s="127">
        <v>320</v>
      </c>
      <c r="J4291" s="127">
        <v>18625.7</v>
      </c>
      <c r="K4291" s="331">
        <f t="shared" ref="K4291:K4354" si="367">ROUND(I4291*J4291,0)</f>
        <v>5960224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hidden="1" customHeight="1">
      <c r="A4292" s="304" t="str">
        <f>IF(B4292&lt;&gt;"",IF(AND(B4292&gt;=_TM1,B4292&lt;=_TM2,OR(TH!L4292="1111",TH!M4292="1111")),TH!D4292,""),"")</f>
        <v/>
      </c>
      <c r="B4292" s="11">
        <f t="shared" si="365"/>
        <v>5</v>
      </c>
      <c r="C4292" s="111">
        <f t="shared" si="366"/>
        <v>42521</v>
      </c>
      <c r="D4292" s="327" t="s">
        <v>1527</v>
      </c>
      <c r="E4292" s="20">
        <v>42521</v>
      </c>
      <c r="F4292" s="328" t="s">
        <v>382</v>
      </c>
      <c r="G4292" s="329" t="s">
        <v>566</v>
      </c>
      <c r="H4292" s="330" t="s">
        <v>1178</v>
      </c>
      <c r="I4292" s="127">
        <v>118</v>
      </c>
      <c r="J4292" s="127">
        <v>28843.9406779661</v>
      </c>
      <c r="K4292" s="331">
        <f t="shared" si="367"/>
        <v>3403585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hidden="1" customHeight="1">
      <c r="A4293" s="304" t="str">
        <f>IF(B4293&lt;&gt;"",IF(AND(B4293&gt;=_TM1,B4293&lt;=_TM2,OR(TH!L4293="1111",TH!M4293="1111")),TH!D4293,""),"")</f>
        <v/>
      </c>
      <c r="B4293" s="11">
        <f t="shared" ref="B4293:B4356" si="368">IF(C4293&lt;&gt;"",MONTH(C4293),"")</f>
        <v>5</v>
      </c>
      <c r="C4293" s="111">
        <f t="shared" si="366"/>
        <v>42521</v>
      </c>
      <c r="D4293" s="327" t="s">
        <v>1527</v>
      </c>
      <c r="E4293" s="20">
        <v>42521</v>
      </c>
      <c r="F4293" s="328" t="s">
        <v>382</v>
      </c>
      <c r="G4293" s="329" t="s">
        <v>566</v>
      </c>
      <c r="H4293" s="330" t="s">
        <v>1178</v>
      </c>
      <c r="I4293" s="127">
        <v>12</v>
      </c>
      <c r="J4293" s="127">
        <v>31880.1</v>
      </c>
      <c r="K4293" s="331">
        <f t="shared" si="367"/>
        <v>382561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hidden="1" customHeight="1">
      <c r="A4294" s="304" t="str">
        <f>IF(B4294&lt;&gt;"",IF(AND(B4294&gt;=_TM1,B4294&lt;=_TM2,OR(TH!L4294="1111",TH!M4294="1111")),TH!D4294,""),"")</f>
        <v/>
      </c>
      <c r="B4294" s="11">
        <f t="shared" si="368"/>
        <v>5</v>
      </c>
      <c r="C4294" s="111">
        <f t="shared" si="366"/>
        <v>42521</v>
      </c>
      <c r="D4294" s="327" t="s">
        <v>1527</v>
      </c>
      <c r="E4294" s="20">
        <v>42521</v>
      </c>
      <c r="F4294" s="328" t="s">
        <v>586</v>
      </c>
      <c r="G4294" s="329" t="s">
        <v>566</v>
      </c>
      <c r="H4294" s="330" t="s">
        <v>1178</v>
      </c>
      <c r="I4294" s="127">
        <v>12</v>
      </c>
      <c r="J4294" s="127">
        <v>40358.833333333336</v>
      </c>
      <c r="K4294" s="331">
        <f t="shared" si="367"/>
        <v>484306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hidden="1" customHeight="1">
      <c r="A4295" s="304" t="str">
        <f>IF(B4295&lt;&gt;"",IF(AND(B4295&gt;=_TM1,B4295&lt;=_TM2,OR(TH!L4295="1111",TH!M4295="1111")),TH!D4295,""),"")</f>
        <v/>
      </c>
      <c r="B4295" s="11">
        <f t="shared" si="368"/>
        <v>5</v>
      </c>
      <c r="C4295" s="111">
        <f t="shared" si="366"/>
        <v>42521</v>
      </c>
      <c r="D4295" s="327" t="s">
        <v>1527</v>
      </c>
      <c r="E4295" s="20">
        <v>42521</v>
      </c>
      <c r="F4295" s="328" t="s">
        <v>570</v>
      </c>
      <c r="G4295" s="329" t="s">
        <v>566</v>
      </c>
      <c r="H4295" s="330" t="s">
        <v>1178</v>
      </c>
      <c r="I4295" s="127">
        <v>4</v>
      </c>
      <c r="J4295" s="127">
        <v>29852.75</v>
      </c>
      <c r="K4295" s="331">
        <f t="shared" si="367"/>
        <v>119411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hidden="1" customHeight="1">
      <c r="A4296" s="304" t="str">
        <f>IF(B4296&lt;&gt;"",IF(AND(B4296&gt;=_TM1,B4296&lt;=_TM2,OR(TH!L4296="1111",TH!M4296="1111")),TH!D4296,""),"")</f>
        <v/>
      </c>
      <c r="B4296" s="11">
        <f t="shared" si="368"/>
        <v>5</v>
      </c>
      <c r="C4296" s="111">
        <f t="shared" si="366"/>
        <v>42521</v>
      </c>
      <c r="D4296" s="327" t="s">
        <v>1527</v>
      </c>
      <c r="E4296" s="20">
        <v>42521</v>
      </c>
      <c r="F4296" s="328" t="s">
        <v>569</v>
      </c>
      <c r="G4296" s="329" t="s">
        <v>566</v>
      </c>
      <c r="H4296" s="330" t="s">
        <v>1178</v>
      </c>
      <c r="I4296" s="127">
        <v>24</v>
      </c>
      <c r="J4296" s="127">
        <v>19758.099999999999</v>
      </c>
      <c r="K4296" s="331">
        <f t="shared" si="367"/>
        <v>474194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hidden="1" customHeight="1">
      <c r="A4297" s="304" t="str">
        <f>IF(B4297&lt;&gt;"",IF(AND(B4297&gt;=_TM1,B4297&lt;=_TM2,OR(TH!L4297="1111",TH!M4297="1111")),TH!D4297,""),"")</f>
        <v/>
      </c>
      <c r="B4297" s="11">
        <f t="shared" si="368"/>
        <v>5</v>
      </c>
      <c r="C4297" s="111">
        <f t="shared" si="366"/>
        <v>42521</v>
      </c>
      <c r="D4297" s="327" t="s">
        <v>1527</v>
      </c>
      <c r="E4297" s="20">
        <v>42521</v>
      </c>
      <c r="F4297" s="328" t="s">
        <v>757</v>
      </c>
      <c r="G4297" s="329" t="s">
        <v>566</v>
      </c>
      <c r="H4297" s="330" t="s">
        <v>1178</v>
      </c>
      <c r="I4297" s="127">
        <v>24</v>
      </c>
      <c r="J4297" s="127">
        <v>19972.791666666668</v>
      </c>
      <c r="K4297" s="331">
        <f t="shared" si="367"/>
        <v>479347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hidden="1" customHeight="1">
      <c r="A4298" s="304" t="str">
        <f>IF(B4298&lt;&gt;"",IF(AND(B4298&gt;=_TM1,B4298&lt;=_TM2,OR(TH!L4298="1111",TH!M4298="1111")),TH!D4298,""),"")</f>
        <v/>
      </c>
      <c r="B4298" s="11">
        <f t="shared" si="368"/>
        <v>5</v>
      </c>
      <c r="C4298" s="111">
        <f t="shared" si="366"/>
        <v>42521</v>
      </c>
      <c r="D4298" s="327" t="s">
        <v>1527</v>
      </c>
      <c r="E4298" s="20">
        <v>42521</v>
      </c>
      <c r="F4298" s="328" t="s">
        <v>393</v>
      </c>
      <c r="G4298" s="329" t="s">
        <v>566</v>
      </c>
      <c r="H4298" s="330" t="s">
        <v>1178</v>
      </c>
      <c r="I4298" s="127">
        <v>7</v>
      </c>
      <c r="J4298" s="127">
        <v>22423</v>
      </c>
      <c r="K4298" s="331">
        <f t="shared" si="367"/>
        <v>156961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hidden="1" customHeight="1">
      <c r="A4299" s="304" t="str">
        <f>IF(B4299&lt;&gt;"",IF(AND(B4299&gt;=_TM1,B4299&lt;=_TM2,OR(TH!L4299="1111",TH!M4299="1111")),TH!D4299,""),"")</f>
        <v/>
      </c>
      <c r="B4299" s="11">
        <f t="shared" si="368"/>
        <v>5</v>
      </c>
      <c r="C4299" s="111">
        <f t="shared" si="366"/>
        <v>42521</v>
      </c>
      <c r="D4299" s="327" t="s">
        <v>1527</v>
      </c>
      <c r="E4299" s="20">
        <v>42521</v>
      </c>
      <c r="F4299" s="328" t="s">
        <v>590</v>
      </c>
      <c r="G4299" s="329" t="s">
        <v>566</v>
      </c>
      <c r="H4299" s="330" t="s">
        <v>1178</v>
      </c>
      <c r="I4299" s="127">
        <v>12</v>
      </c>
      <c r="J4299" s="127">
        <v>26599.083333333332</v>
      </c>
      <c r="K4299" s="331">
        <f t="shared" si="367"/>
        <v>319189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hidden="1" customHeight="1">
      <c r="A4300" s="304" t="str">
        <f>IF(B4300&lt;&gt;"",IF(AND(B4300&gt;=_TM1,B4300&lt;=_TM2,OR(TH!L4300="1111",TH!M4300="1111")),TH!D4300,""),"")</f>
        <v/>
      </c>
      <c r="B4300" s="11">
        <f t="shared" si="368"/>
        <v>5</v>
      </c>
      <c r="C4300" s="111">
        <f t="shared" si="366"/>
        <v>42521</v>
      </c>
      <c r="D4300" s="327" t="s">
        <v>1527</v>
      </c>
      <c r="E4300" s="20">
        <v>42521</v>
      </c>
      <c r="F4300" s="328" t="s">
        <v>401</v>
      </c>
      <c r="G4300" s="329" t="s">
        <v>566</v>
      </c>
      <c r="H4300" s="330" t="s">
        <v>1178</v>
      </c>
      <c r="I4300" s="127">
        <v>10</v>
      </c>
      <c r="J4300" s="127">
        <v>11431</v>
      </c>
      <c r="K4300" s="331">
        <f t="shared" si="367"/>
        <v>114310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hidden="1" customHeight="1">
      <c r="A4301" s="304" t="str">
        <f>IF(B4301&lt;&gt;"",IF(AND(B4301&gt;=_TM1,B4301&lt;=_TM2,OR(TH!L4301="1111",TH!M4301="1111")),TH!D4301,""),"")</f>
        <v/>
      </c>
      <c r="B4301" s="11">
        <f t="shared" si="368"/>
        <v>5</v>
      </c>
      <c r="C4301" s="111">
        <f t="shared" si="366"/>
        <v>42521</v>
      </c>
      <c r="D4301" s="327" t="s">
        <v>1527</v>
      </c>
      <c r="E4301" s="20">
        <v>42521</v>
      </c>
      <c r="F4301" s="328" t="s">
        <v>575</v>
      </c>
      <c r="G4301" s="329" t="s">
        <v>566</v>
      </c>
      <c r="H4301" s="330" t="s">
        <v>1178</v>
      </c>
      <c r="I4301" s="127">
        <v>12</v>
      </c>
      <c r="J4301" s="127">
        <v>14160.666666666666</v>
      </c>
      <c r="K4301" s="331">
        <f t="shared" si="367"/>
        <v>169928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hidden="1" customHeight="1">
      <c r="A4302" s="304" t="str">
        <f>IF(B4302&lt;&gt;"",IF(AND(B4302&gt;=_TM1,B4302&lt;=_TM2,OR(TH!L4302="1111",TH!M4302="1111")),TH!D4302,""),"")</f>
        <v/>
      </c>
      <c r="B4302" s="11">
        <f t="shared" si="368"/>
        <v>5</v>
      </c>
      <c r="C4302" s="111">
        <f t="shared" si="366"/>
        <v>42521</v>
      </c>
      <c r="D4302" s="327" t="s">
        <v>1527</v>
      </c>
      <c r="E4302" s="20">
        <v>42521</v>
      </c>
      <c r="F4302" s="328" t="s">
        <v>581</v>
      </c>
      <c r="G4302" s="329" t="s">
        <v>566</v>
      </c>
      <c r="H4302" s="330" t="s">
        <v>1178</v>
      </c>
      <c r="I4302" s="127">
        <v>12</v>
      </c>
      <c r="J4302" s="127">
        <v>21128</v>
      </c>
      <c r="K4302" s="331">
        <f t="shared" si="367"/>
        <v>253536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hidden="1" customHeight="1">
      <c r="A4303" s="304" t="str">
        <f>IF(B4303&lt;&gt;"",IF(AND(B4303&gt;=_TM1,B4303&lt;=_TM2,OR(TH!L4303="1111",TH!M4303="1111")),TH!D4303,""),"")</f>
        <v/>
      </c>
      <c r="B4303" s="11">
        <f t="shared" si="368"/>
        <v>5</v>
      </c>
      <c r="C4303" s="111">
        <f t="shared" si="366"/>
        <v>42521</v>
      </c>
      <c r="D4303" s="327" t="s">
        <v>1527</v>
      </c>
      <c r="E4303" s="20">
        <v>42521</v>
      </c>
      <c r="F4303" s="328" t="s">
        <v>427</v>
      </c>
      <c r="G4303" s="329" t="s">
        <v>566</v>
      </c>
      <c r="H4303" s="330" t="s">
        <v>1178</v>
      </c>
      <c r="I4303" s="127">
        <v>12</v>
      </c>
      <c r="J4303" s="127">
        <v>20597</v>
      </c>
      <c r="K4303" s="331">
        <f t="shared" si="367"/>
        <v>247164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hidden="1" customHeight="1">
      <c r="A4304" s="304" t="str">
        <f>IF(B4304&lt;&gt;"",IF(AND(B4304&gt;=_TM1,B4304&lt;=_TM2,OR(TH!L4304="1111",TH!M4304="1111")),TH!D4304,""),"")</f>
        <v/>
      </c>
      <c r="B4304" s="11">
        <f t="shared" si="368"/>
        <v>5</v>
      </c>
      <c r="C4304" s="111">
        <f t="shared" si="366"/>
        <v>42521</v>
      </c>
      <c r="D4304" s="327" t="s">
        <v>1527</v>
      </c>
      <c r="E4304" s="327">
        <v>42521</v>
      </c>
      <c r="F4304" s="328" t="s">
        <v>427</v>
      </c>
      <c r="G4304" s="329" t="s">
        <v>566</v>
      </c>
      <c r="H4304" s="330" t="s">
        <v>1178</v>
      </c>
      <c r="I4304" s="127">
        <v>12</v>
      </c>
      <c r="J4304" s="127">
        <v>21084.3</v>
      </c>
      <c r="K4304" s="331">
        <f t="shared" si="367"/>
        <v>253012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hidden="1" customHeight="1">
      <c r="A4305" s="304" t="str">
        <f>IF(B4305&lt;&gt;"",IF(AND(B4305&gt;=_TM1,B4305&lt;=_TM2,OR(TH!L4305="1111",TH!M4305="1111")),TH!D4305,""),"")</f>
        <v/>
      </c>
      <c r="B4305" s="11">
        <f t="shared" si="368"/>
        <v>5</v>
      </c>
      <c r="C4305" s="111">
        <f t="shared" si="366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</v>
      </c>
      <c r="K4305" s="331">
        <f t="shared" si="367"/>
        <v>436380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hidden="1" customHeight="1">
      <c r="A4306" s="304" t="str">
        <f>IF(B4306&lt;&gt;"",IF(AND(B4306&gt;=_TM1,B4306&lt;=_TM2,OR(TH!L4306="1111",TH!M4306="1111")),TH!D4306,""),"")</f>
        <v/>
      </c>
      <c r="B4306" s="11">
        <f t="shared" si="368"/>
        <v>5</v>
      </c>
      <c r="C4306" s="111">
        <f t="shared" si="366"/>
        <v>42521</v>
      </c>
      <c r="D4306" s="327" t="s">
        <v>1527</v>
      </c>
      <c r="E4306" s="327">
        <v>42521</v>
      </c>
      <c r="F4306" s="328" t="s">
        <v>423</v>
      </c>
      <c r="G4306" s="329" t="s">
        <v>566</v>
      </c>
      <c r="H4306" s="330" t="s">
        <v>1178</v>
      </c>
      <c r="I4306" s="127">
        <v>36</v>
      </c>
      <c r="J4306" s="127">
        <v>32901.35</v>
      </c>
      <c r="K4306" s="331">
        <f t="shared" si="367"/>
        <v>1184449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hidden="1" customHeight="1">
      <c r="A4307" s="304" t="str">
        <f>IF(B4307&lt;&gt;"",IF(AND(B4307&gt;=_TM1,B4307&lt;=_TM2,OR(TH!L4307="1111",TH!M4307="1111")),TH!D4307,""),"")</f>
        <v/>
      </c>
      <c r="B4307" s="11">
        <f t="shared" si="368"/>
        <v>5</v>
      </c>
      <c r="C4307" s="111">
        <f t="shared" si="366"/>
        <v>42521</v>
      </c>
      <c r="D4307" s="327" t="s">
        <v>1527</v>
      </c>
      <c r="E4307" s="327">
        <v>42521</v>
      </c>
      <c r="F4307" s="328" t="s">
        <v>423</v>
      </c>
      <c r="G4307" s="329" t="s">
        <v>566</v>
      </c>
      <c r="H4307" s="330" t="s">
        <v>1178</v>
      </c>
      <c r="I4307" s="127">
        <v>12</v>
      </c>
      <c r="J4307" s="127">
        <v>36365.050000000003</v>
      </c>
      <c r="K4307" s="331">
        <f t="shared" si="367"/>
        <v>436381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hidden="1" customHeight="1">
      <c r="A4308" s="304" t="str">
        <f>IF(B4308&lt;&gt;"",IF(AND(B4308&gt;=_TM1,B4308&lt;=_TM2,OR(TH!L4308="1111",TH!M4308="1111")),TH!D4308,""),"")</f>
        <v/>
      </c>
      <c r="B4308" s="11">
        <f t="shared" si="368"/>
        <v>5</v>
      </c>
      <c r="C4308" s="111">
        <f t="shared" si="366"/>
        <v>42521</v>
      </c>
      <c r="D4308" s="327" t="s">
        <v>1527</v>
      </c>
      <c r="E4308" s="327">
        <v>42521</v>
      </c>
      <c r="F4308" s="328" t="s">
        <v>431</v>
      </c>
      <c r="G4308" s="329" t="s">
        <v>566</v>
      </c>
      <c r="H4308" s="330" t="s">
        <v>1178</v>
      </c>
      <c r="I4308" s="127">
        <v>36</v>
      </c>
      <c r="J4308" s="127">
        <v>35369.305555555555</v>
      </c>
      <c r="K4308" s="331">
        <f t="shared" si="367"/>
        <v>1273295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hidden="1" customHeight="1">
      <c r="A4309" s="304" t="str">
        <f>IF(B4309&lt;&gt;"",IF(AND(B4309&gt;=_TM1,B4309&lt;=_TM2,OR(TH!L4309="1111",TH!M4309="1111")),TH!D4309,""),"")</f>
        <v/>
      </c>
      <c r="B4309" s="11">
        <f t="shared" si="368"/>
        <v>5</v>
      </c>
      <c r="C4309" s="111">
        <f t="shared" si="366"/>
        <v>42521</v>
      </c>
      <c r="D4309" s="327" t="s">
        <v>1527</v>
      </c>
      <c r="E4309" s="327">
        <v>42521</v>
      </c>
      <c r="F4309" s="328" t="s">
        <v>573</v>
      </c>
      <c r="G4309" s="329" t="s">
        <v>566</v>
      </c>
      <c r="H4309" s="330" t="s">
        <v>1178</v>
      </c>
      <c r="I4309" s="127">
        <v>18</v>
      </c>
      <c r="J4309" s="127">
        <v>34295</v>
      </c>
      <c r="K4309" s="331">
        <f t="shared" si="367"/>
        <v>617310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hidden="1" customHeight="1">
      <c r="A4310" s="304" t="str">
        <f>IF(B4310&lt;&gt;"",IF(AND(B4310&gt;=_TM1,B4310&lt;=_TM2,OR(TH!L4310="1111",TH!M4310="1111")),TH!D4310,""),"")</f>
        <v/>
      </c>
      <c r="B4310" s="11">
        <f t="shared" si="368"/>
        <v>5</v>
      </c>
      <c r="C4310" s="111">
        <f t="shared" si="366"/>
        <v>42521</v>
      </c>
      <c r="D4310" s="327" t="s">
        <v>1527</v>
      </c>
      <c r="E4310" s="327">
        <v>42521</v>
      </c>
      <c r="F4310" s="328" t="s">
        <v>588</v>
      </c>
      <c r="G4310" s="329" t="s">
        <v>566</v>
      </c>
      <c r="H4310" s="330" t="s">
        <v>1178</v>
      </c>
      <c r="I4310" s="127">
        <v>12</v>
      </c>
      <c r="J4310" s="127">
        <v>39800.25</v>
      </c>
      <c r="K4310" s="331">
        <f t="shared" si="367"/>
        <v>477603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hidden="1" customHeight="1">
      <c r="A4311" s="304" t="str">
        <f>IF(B4311&lt;&gt;"",IF(AND(B4311&gt;=_TM1,B4311&lt;=_TM2,OR(TH!L4311="1111",TH!M4311="1111")),TH!D4311,""),"")</f>
        <v/>
      </c>
      <c r="B4311" s="11">
        <f t="shared" si="368"/>
        <v>5</v>
      </c>
      <c r="C4311" s="111">
        <f t="shared" si="366"/>
        <v>42521</v>
      </c>
      <c r="D4311" s="327" t="s">
        <v>1527</v>
      </c>
      <c r="E4311" s="327">
        <v>42521</v>
      </c>
      <c r="F4311" s="328" t="s">
        <v>587</v>
      </c>
      <c r="G4311" s="329" t="s">
        <v>566</v>
      </c>
      <c r="H4311" s="330" t="s">
        <v>1178</v>
      </c>
      <c r="I4311" s="127">
        <v>10</v>
      </c>
      <c r="J4311" s="127">
        <v>43590.8</v>
      </c>
      <c r="K4311" s="331">
        <f t="shared" si="367"/>
        <v>435908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hidden="1" customHeight="1">
      <c r="A4312" s="304" t="str">
        <f>IF(B4312&lt;&gt;"",IF(AND(B4312&gt;=_TM1,B4312&lt;=_TM2,OR(TH!L4312="1111",TH!M4312="1111")),TH!D4312,""),"")</f>
        <v/>
      </c>
      <c r="B4312" s="11">
        <f t="shared" si="368"/>
        <v>5</v>
      </c>
      <c r="C4312" s="111">
        <f t="shared" si="366"/>
        <v>42521</v>
      </c>
      <c r="D4312" s="327" t="s">
        <v>1527</v>
      </c>
      <c r="E4312" s="327">
        <v>42521</v>
      </c>
      <c r="F4312" s="328" t="s">
        <v>572</v>
      </c>
      <c r="G4312" s="329" t="s">
        <v>566</v>
      </c>
      <c r="H4312" s="330" t="s">
        <v>1178</v>
      </c>
      <c r="I4312" s="127">
        <v>24</v>
      </c>
      <c r="J4312" s="127">
        <v>43554.65</v>
      </c>
      <c r="K4312" s="331">
        <f t="shared" si="367"/>
        <v>1045312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hidden="1" customHeight="1">
      <c r="A4313" s="304" t="str">
        <f>IF(B4313&lt;&gt;"",IF(AND(B4313&gt;=_TM1,B4313&lt;=_TM2,OR(TH!L4313="1111",TH!M4313="1111")),TH!D4313,""),"")</f>
        <v/>
      </c>
      <c r="B4313" s="11">
        <f t="shared" si="368"/>
        <v>5</v>
      </c>
      <c r="C4313" s="111">
        <f t="shared" si="366"/>
        <v>42521</v>
      </c>
      <c r="D4313" s="327" t="s">
        <v>1527</v>
      </c>
      <c r="E4313" s="327">
        <v>42521</v>
      </c>
      <c r="F4313" s="328" t="s">
        <v>363</v>
      </c>
      <c r="G4313" s="329" t="s">
        <v>566</v>
      </c>
      <c r="H4313" s="330" t="s">
        <v>1178</v>
      </c>
      <c r="I4313" s="127">
        <v>12</v>
      </c>
      <c r="J4313" s="127">
        <v>38124</v>
      </c>
      <c r="K4313" s="331">
        <f t="shared" si="367"/>
        <v>457488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hidden="1" customHeight="1">
      <c r="A4314" s="304" t="str">
        <f>IF(B4314&lt;&gt;"",IF(AND(B4314&gt;=_TM1,B4314&lt;=_TM2,OR(TH!L4314="1111",TH!M4314="1111")),TH!D4314,""),"")</f>
        <v/>
      </c>
      <c r="B4314" s="11">
        <f t="shared" si="368"/>
        <v>5</v>
      </c>
      <c r="C4314" s="111">
        <f t="shared" si="366"/>
        <v>42521</v>
      </c>
      <c r="D4314" s="327" t="s">
        <v>1527</v>
      </c>
      <c r="E4314" s="327">
        <v>42521</v>
      </c>
      <c r="F4314" s="328" t="s">
        <v>376</v>
      </c>
      <c r="G4314" s="329" t="s">
        <v>566</v>
      </c>
      <c r="H4314" s="330" t="s">
        <v>1178</v>
      </c>
      <c r="I4314" s="127">
        <v>10</v>
      </c>
      <c r="J4314" s="127">
        <v>39302</v>
      </c>
      <c r="K4314" s="331">
        <f t="shared" si="367"/>
        <v>393020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hidden="1" customHeight="1">
      <c r="A4315" s="304" t="str">
        <f>IF(B4315&lt;&gt;"",IF(AND(B4315&gt;=_TM1,B4315&lt;=_TM2,OR(TH!L4315="1111",TH!M4315="1111")),TH!D4315,""),"")</f>
        <v/>
      </c>
      <c r="B4315" s="11">
        <f t="shared" si="368"/>
        <v>5</v>
      </c>
      <c r="C4315" s="111">
        <f t="shared" si="366"/>
        <v>42521</v>
      </c>
      <c r="D4315" s="327" t="s">
        <v>1527</v>
      </c>
      <c r="E4315" s="20">
        <v>42521</v>
      </c>
      <c r="F4315" s="337" t="s">
        <v>385</v>
      </c>
      <c r="G4315" s="308" t="s">
        <v>566</v>
      </c>
      <c r="H4315" s="330" t="s">
        <v>1178</v>
      </c>
      <c r="I4315" s="127">
        <v>15</v>
      </c>
      <c r="J4315" s="127">
        <v>28428</v>
      </c>
      <c r="K4315" s="331">
        <f t="shared" si="367"/>
        <v>426420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hidden="1" customHeight="1">
      <c r="A4316" s="304" t="str">
        <f>IF(B4316&lt;&gt;"",IF(AND(B4316&gt;=_TM1,B4316&lt;=_TM2,OR(TH!L4316="1111",TH!M4316="1111")),TH!D4316,""),"")</f>
        <v/>
      </c>
      <c r="B4316" s="11">
        <f t="shared" si="368"/>
        <v>5</v>
      </c>
      <c r="C4316" s="111">
        <f t="shared" si="366"/>
        <v>42521</v>
      </c>
      <c r="D4316" s="327" t="s">
        <v>1527</v>
      </c>
      <c r="E4316" s="20">
        <v>42521</v>
      </c>
      <c r="F4316" s="337" t="s">
        <v>385</v>
      </c>
      <c r="G4316" s="308" t="s">
        <v>566</v>
      </c>
      <c r="H4316" s="330" t="s">
        <v>1178</v>
      </c>
      <c r="I4316" s="127">
        <v>12</v>
      </c>
      <c r="J4316" s="127">
        <v>29099.45</v>
      </c>
      <c r="K4316" s="331">
        <f t="shared" si="367"/>
        <v>349193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hidden="1" customHeight="1">
      <c r="A4317" s="304" t="str">
        <f>IF(B4317&lt;&gt;"",IF(AND(B4317&gt;=_TM1,B4317&lt;=_TM2,OR(TH!L4317="1111",TH!M4317="1111")),TH!D4317,""),"")</f>
        <v/>
      </c>
      <c r="B4317" s="11">
        <f t="shared" si="368"/>
        <v>5</v>
      </c>
      <c r="C4317" s="111">
        <f t="shared" si="366"/>
        <v>42521</v>
      </c>
      <c r="D4317" s="327" t="s">
        <v>1527</v>
      </c>
      <c r="E4317" s="20">
        <v>42521</v>
      </c>
      <c r="F4317" s="337" t="s">
        <v>424</v>
      </c>
      <c r="G4317" s="308" t="s">
        <v>566</v>
      </c>
      <c r="H4317" s="330" t="s">
        <v>1178</v>
      </c>
      <c r="I4317" s="127">
        <v>36</v>
      </c>
      <c r="J4317" s="127">
        <v>37225</v>
      </c>
      <c r="K4317" s="331">
        <f t="shared" si="367"/>
        <v>1340100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hidden="1" customHeight="1">
      <c r="A4318" s="304" t="str">
        <f>IF(B4318&lt;&gt;"",IF(AND(B4318&gt;=_TM1,B4318&lt;=_TM2,OR(TH!L4318="1111",TH!M4318="1111")),TH!D4318,""),"")</f>
        <v/>
      </c>
      <c r="B4318" s="11">
        <f t="shared" si="368"/>
        <v>5</v>
      </c>
      <c r="C4318" s="111">
        <f t="shared" si="366"/>
        <v>42521</v>
      </c>
      <c r="D4318" s="327" t="s">
        <v>1527</v>
      </c>
      <c r="E4318" s="20">
        <v>42521</v>
      </c>
      <c r="F4318" s="337" t="s">
        <v>424</v>
      </c>
      <c r="G4318" s="308" t="s">
        <v>566</v>
      </c>
      <c r="H4318" s="330" t="s">
        <v>1178</v>
      </c>
      <c r="I4318" s="127">
        <v>48</v>
      </c>
      <c r="J4318" s="127">
        <v>37190.6</v>
      </c>
      <c r="K4318" s="331">
        <f t="shared" si="367"/>
        <v>1785149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hidden="1" customHeight="1">
      <c r="A4319" s="304" t="str">
        <f>IF(B4319&lt;&gt;"",IF(AND(B4319&gt;=_TM1,B4319&lt;=_TM2,OR(TH!L4319="1111",TH!M4319="1111")),TH!D4319,""),"")</f>
        <v/>
      </c>
      <c r="B4319" s="11">
        <f t="shared" si="368"/>
        <v>5</v>
      </c>
      <c r="C4319" s="111">
        <f t="shared" si="366"/>
        <v>42521</v>
      </c>
      <c r="D4319" s="327" t="s">
        <v>1527</v>
      </c>
      <c r="E4319" s="20">
        <v>42521</v>
      </c>
      <c r="F4319" s="328" t="s">
        <v>447</v>
      </c>
      <c r="G4319" s="308" t="s">
        <v>566</v>
      </c>
      <c r="H4319" s="330" t="s">
        <v>1178</v>
      </c>
      <c r="I4319" s="127">
        <v>94</v>
      </c>
      <c r="J4319" s="127">
        <v>50135</v>
      </c>
      <c r="K4319" s="331">
        <f t="shared" si="367"/>
        <v>4712690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hidden="1" customHeight="1">
      <c r="A4320" s="304" t="str">
        <f>IF(B4320&lt;&gt;"",IF(AND(B4320&gt;=_TM1,B4320&lt;=_TM2,OR(TH!L4320="1111",TH!M4320="1111")),TH!D4320,""),"")</f>
        <v/>
      </c>
      <c r="B4320" s="11">
        <f t="shared" si="368"/>
        <v>5</v>
      </c>
      <c r="C4320" s="111">
        <f t="shared" si="366"/>
        <v>42521</v>
      </c>
      <c r="D4320" s="327" t="s">
        <v>1527</v>
      </c>
      <c r="E4320" s="20">
        <v>42521</v>
      </c>
      <c r="F4320" s="337" t="s">
        <v>394</v>
      </c>
      <c r="G4320" s="308" t="s">
        <v>566</v>
      </c>
      <c r="H4320" s="330" t="s">
        <v>1178</v>
      </c>
      <c r="I4320" s="127">
        <v>32</v>
      </c>
      <c r="J4320" s="127">
        <v>28012</v>
      </c>
      <c r="K4320" s="331">
        <f t="shared" si="367"/>
        <v>896384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hidden="1" customHeight="1">
      <c r="A4321" s="304" t="str">
        <f>IF(B4321&lt;&gt;"",IF(AND(B4321&gt;=_TM1,B4321&lt;=_TM2,OR(TH!L4321="1111",TH!M4321="1111")),TH!D4321,""),"")</f>
        <v/>
      </c>
      <c r="B4321" s="11">
        <f t="shared" si="368"/>
        <v>5</v>
      </c>
      <c r="C4321" s="111">
        <f t="shared" si="366"/>
        <v>42521</v>
      </c>
      <c r="D4321" s="327" t="s">
        <v>1527</v>
      </c>
      <c r="E4321" s="20">
        <v>42521</v>
      </c>
      <c r="F4321" s="337" t="s">
        <v>400</v>
      </c>
      <c r="G4321" s="308" t="s">
        <v>566</v>
      </c>
      <c r="H4321" s="330" t="s">
        <v>1178</v>
      </c>
      <c r="I4321" s="127">
        <v>10</v>
      </c>
      <c r="J4321" s="127">
        <v>16692</v>
      </c>
      <c r="K4321" s="331">
        <f t="shared" si="367"/>
        <v>166920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hidden="1" customHeight="1">
      <c r="A4322" s="304" t="str">
        <f>IF(B4322&lt;&gt;"",IF(AND(B4322&gt;=_TM1,B4322&lt;=_TM2,OR(TH!L4322="1111",TH!M4322="1111")),TH!D4322,""),"")</f>
        <v/>
      </c>
      <c r="B4322" s="11">
        <f t="shared" si="368"/>
        <v>5</v>
      </c>
      <c r="C4322" s="111">
        <f t="shared" si="366"/>
        <v>42521</v>
      </c>
      <c r="D4322" s="327" t="s">
        <v>1527</v>
      </c>
      <c r="E4322" s="20">
        <v>42521</v>
      </c>
      <c r="F4322" s="337" t="s">
        <v>582</v>
      </c>
      <c r="G4322" s="308" t="s">
        <v>566</v>
      </c>
      <c r="H4322" s="330" t="s">
        <v>1178</v>
      </c>
      <c r="I4322" s="127">
        <v>24</v>
      </c>
      <c r="J4322" s="127">
        <v>8923.3333333333339</v>
      </c>
      <c r="K4322" s="331">
        <f t="shared" si="367"/>
        <v>214160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hidden="1" customHeight="1">
      <c r="A4323" s="304" t="str">
        <f>IF(B4323&lt;&gt;"",IF(AND(B4323&gt;=_TM1,B4323&lt;=_TM2,OR(TH!L4323="1111",TH!M4323="1111")),TH!D4323,""),"")</f>
        <v/>
      </c>
      <c r="B4323" s="11">
        <f t="shared" si="368"/>
        <v>5</v>
      </c>
      <c r="C4323" s="111">
        <f t="shared" si="366"/>
        <v>42521</v>
      </c>
      <c r="D4323" s="327" t="s">
        <v>1527</v>
      </c>
      <c r="E4323" s="20">
        <v>42521</v>
      </c>
      <c r="F4323" s="337" t="s">
        <v>593</v>
      </c>
      <c r="G4323" s="308" t="s">
        <v>566</v>
      </c>
      <c r="H4323" s="330" t="s">
        <v>1178</v>
      </c>
      <c r="I4323" s="127">
        <v>50</v>
      </c>
      <c r="J4323" s="127">
        <v>23782.3</v>
      </c>
      <c r="K4323" s="331">
        <f t="shared" si="367"/>
        <v>1189115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hidden="1" customHeight="1">
      <c r="A4324" s="304" t="str">
        <f>IF(B4324&lt;&gt;"",IF(AND(B4324&gt;=_TM1,B4324&lt;=_TM2,OR(TH!L4324="1111",TH!M4324="1111")),TH!D4324,""),"")</f>
        <v/>
      </c>
      <c r="B4324" s="11">
        <f t="shared" si="368"/>
        <v>5</v>
      </c>
      <c r="C4324" s="111">
        <f t="shared" si="366"/>
        <v>42521</v>
      </c>
      <c r="D4324" s="327" t="s">
        <v>1527</v>
      </c>
      <c r="E4324" s="20">
        <v>42521</v>
      </c>
      <c r="F4324" s="337" t="s">
        <v>356</v>
      </c>
      <c r="G4324" s="308" t="s">
        <v>566</v>
      </c>
      <c r="H4324" s="330" t="s">
        <v>1178</v>
      </c>
      <c r="I4324" s="127">
        <v>12</v>
      </c>
      <c r="J4324" s="127">
        <v>43591</v>
      </c>
      <c r="K4324" s="331">
        <f t="shared" si="367"/>
        <v>523092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hidden="1" customHeight="1">
      <c r="A4325" s="304" t="str">
        <f>IF(B4325&lt;&gt;"",IF(AND(B4325&gt;=_TM1,B4325&lt;=_TM2,OR(TH!L4325="1111",TH!M4325="1111")),TH!D4325,""),"")</f>
        <v/>
      </c>
      <c r="B4325" s="11">
        <f t="shared" si="368"/>
        <v>5</v>
      </c>
      <c r="C4325" s="111">
        <f t="shared" si="366"/>
        <v>42521</v>
      </c>
      <c r="D4325" s="327" t="s">
        <v>1527</v>
      </c>
      <c r="E4325" s="20">
        <v>42521</v>
      </c>
      <c r="F4325" s="328" t="s">
        <v>430</v>
      </c>
      <c r="G4325" s="329" t="s">
        <v>566</v>
      </c>
      <c r="H4325" s="330" t="s">
        <v>1178</v>
      </c>
      <c r="I4325" s="127">
        <v>48</v>
      </c>
      <c r="J4325" s="127">
        <v>45873.791666666664</v>
      </c>
      <c r="K4325" s="331">
        <f t="shared" si="367"/>
        <v>2201942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hidden="1" customHeight="1">
      <c r="A4326" s="304" t="str">
        <f>IF(B4326&lt;&gt;"",IF(AND(B4326&gt;=_TM1,B4326&lt;=_TM2,OR(TH!L4326="1111",TH!M4326="1111")),TH!D4326,""),"")</f>
        <v/>
      </c>
      <c r="B4326" s="11">
        <f t="shared" si="368"/>
        <v>5</v>
      </c>
      <c r="C4326" s="111">
        <f t="shared" si="366"/>
        <v>42521</v>
      </c>
      <c r="D4326" s="327" t="s">
        <v>1527</v>
      </c>
      <c r="E4326" s="20">
        <v>42521</v>
      </c>
      <c r="F4326" s="328" t="s">
        <v>406</v>
      </c>
      <c r="G4326" s="329" t="s">
        <v>566</v>
      </c>
      <c r="H4326" s="330" t="s">
        <v>1178</v>
      </c>
      <c r="I4326" s="127">
        <v>24</v>
      </c>
      <c r="J4326" s="127">
        <v>44421.05</v>
      </c>
      <c r="K4326" s="331">
        <f t="shared" si="367"/>
        <v>1066105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hidden="1" customHeight="1">
      <c r="A4327" s="304" t="str">
        <f>IF(B4327&lt;&gt;"",IF(AND(B4327&gt;=_TM1,B4327&lt;=_TM2,OR(TH!L4327="1111",TH!M4327="1111")),TH!D4327,""),"")</f>
        <v/>
      </c>
      <c r="B4327" s="11">
        <f t="shared" si="368"/>
        <v>5</v>
      </c>
      <c r="C4327" s="111">
        <f t="shared" si="366"/>
        <v>42521</v>
      </c>
      <c r="D4327" s="327" t="s">
        <v>1527</v>
      </c>
      <c r="E4327" s="20">
        <v>42521</v>
      </c>
      <c r="F4327" s="328" t="s">
        <v>372</v>
      </c>
      <c r="G4327" s="329" t="s">
        <v>566</v>
      </c>
      <c r="H4327" s="330" t="s">
        <v>1178</v>
      </c>
      <c r="I4327" s="127">
        <v>93</v>
      </c>
      <c r="J4327" s="127">
        <v>46911.946236559139</v>
      </c>
      <c r="K4327" s="331">
        <f t="shared" si="367"/>
        <v>4362811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hidden="1" customHeight="1">
      <c r="A4328" s="304" t="str">
        <f>IF(B4328&lt;&gt;"",IF(AND(B4328&gt;=_TM1,B4328&lt;=_TM2,OR(TH!L4328="1111",TH!M4328="1111")),TH!D4328,""),"")</f>
        <v/>
      </c>
      <c r="B4328" s="11">
        <f t="shared" si="368"/>
        <v>5</v>
      </c>
      <c r="C4328" s="111">
        <f t="shared" si="366"/>
        <v>42521</v>
      </c>
      <c r="D4328" s="327" t="s">
        <v>1527</v>
      </c>
      <c r="E4328" s="20">
        <v>42521</v>
      </c>
      <c r="F4328" s="328" t="s">
        <v>577</v>
      </c>
      <c r="G4328" s="329" t="s">
        <v>566</v>
      </c>
      <c r="H4328" s="330" t="s">
        <v>1178</v>
      </c>
      <c r="I4328" s="127">
        <v>24</v>
      </c>
      <c r="J4328" s="127">
        <v>48572.55</v>
      </c>
      <c r="K4328" s="331">
        <f t="shared" si="367"/>
        <v>1165741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hidden="1" customHeight="1">
      <c r="A4329" s="304" t="str">
        <f>IF(B4329&lt;&gt;"",IF(AND(B4329&gt;=_TM1,B4329&lt;=_TM2,OR(TH!L4329="1111",TH!M4329="1111")),TH!D4329,""),"")</f>
        <v/>
      </c>
      <c r="B4329" s="11">
        <f t="shared" si="368"/>
        <v>5</v>
      </c>
      <c r="C4329" s="111">
        <f t="shared" si="366"/>
        <v>42521</v>
      </c>
      <c r="D4329" s="327" t="s">
        <v>1527</v>
      </c>
      <c r="E4329" s="20">
        <v>42521</v>
      </c>
      <c r="F4329" s="328" t="s">
        <v>574</v>
      </c>
      <c r="G4329" s="329" t="s">
        <v>566</v>
      </c>
      <c r="H4329" s="330" t="s">
        <v>1178</v>
      </c>
      <c r="I4329" s="127">
        <v>24</v>
      </c>
      <c r="J4329" s="127">
        <v>56045.25</v>
      </c>
      <c r="K4329" s="331">
        <f t="shared" si="367"/>
        <v>1345086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hidden="1" customHeight="1">
      <c r="A4330" s="304" t="str">
        <f>IF(B4330&lt;&gt;"",IF(AND(B4330&gt;=_TM1,B4330&lt;=_TM2,OR(TH!L4330="1111",TH!M4330="1111")),TH!D4330,""),"")</f>
        <v/>
      </c>
      <c r="B4330" s="11">
        <f t="shared" si="368"/>
        <v>5</v>
      </c>
      <c r="C4330" s="111">
        <f t="shared" si="366"/>
        <v>42521</v>
      </c>
      <c r="D4330" s="327" t="s">
        <v>1527</v>
      </c>
      <c r="E4330" s="20">
        <v>42521</v>
      </c>
      <c r="F4330" s="328" t="s">
        <v>433</v>
      </c>
      <c r="G4330" s="329" t="s">
        <v>566</v>
      </c>
      <c r="H4330" s="330" t="s">
        <v>1178</v>
      </c>
      <c r="I4330" s="127">
        <v>72</v>
      </c>
      <c r="J4330" s="127">
        <v>12654</v>
      </c>
      <c r="K4330" s="331">
        <f t="shared" si="367"/>
        <v>911088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hidden="1" customHeight="1">
      <c r="A4331" s="304" t="str">
        <f>IF(B4331&lt;&gt;"",IF(AND(B4331&gt;=_TM1,B4331&lt;=_TM2,OR(TH!L4331="1111",TH!M4331="1111")),TH!D4331,""),"")</f>
        <v/>
      </c>
      <c r="B4331" s="11">
        <f t="shared" si="368"/>
        <v>5</v>
      </c>
      <c r="C4331" s="111">
        <f t="shared" si="366"/>
        <v>42521</v>
      </c>
      <c r="D4331" s="327" t="s">
        <v>1527</v>
      </c>
      <c r="E4331" s="20">
        <v>42521</v>
      </c>
      <c r="F4331" s="328" t="s">
        <v>428</v>
      </c>
      <c r="G4331" s="329" t="s">
        <v>566</v>
      </c>
      <c r="H4331" s="330" t="s">
        <v>1178</v>
      </c>
      <c r="I4331" s="127">
        <v>48</v>
      </c>
      <c r="J4331" s="127">
        <v>43240</v>
      </c>
      <c r="K4331" s="331">
        <f t="shared" si="367"/>
        <v>2075520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hidden="1" customHeight="1">
      <c r="A4332" s="304" t="str">
        <f>IF(B4332&lt;&gt;"",IF(AND(B4332&gt;=_TM1,B4332&lt;=_TM2,OR(TH!L4332="1111",TH!M4332="1111")),TH!D4332,""),"")</f>
        <v/>
      </c>
      <c r="B4332" s="11">
        <f t="shared" si="368"/>
        <v>5</v>
      </c>
      <c r="C4332" s="111">
        <f t="shared" si="366"/>
        <v>42521</v>
      </c>
      <c r="D4332" s="327" t="s">
        <v>1527</v>
      </c>
      <c r="E4332" s="20">
        <v>42521</v>
      </c>
      <c r="F4332" s="328" t="s">
        <v>428</v>
      </c>
      <c r="G4332" s="329" t="s">
        <v>566</v>
      </c>
      <c r="H4332" s="330" t="s">
        <v>1178</v>
      </c>
      <c r="I4332" s="127">
        <v>24</v>
      </c>
      <c r="J4332" s="127">
        <v>45505</v>
      </c>
      <c r="K4332" s="331">
        <f t="shared" si="367"/>
        <v>1092120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hidden="1" customHeight="1">
      <c r="A4333" s="304" t="str">
        <f>IF(B4333&lt;&gt;"",IF(AND(B4333&gt;=_TM1,B4333&lt;=_TM2,OR(TH!L4333="1111",TH!M4333="1111")),TH!D4333,""),"")</f>
        <v/>
      </c>
      <c r="B4333" s="11">
        <f t="shared" si="368"/>
        <v>5</v>
      </c>
      <c r="C4333" s="111">
        <f t="shared" si="366"/>
        <v>42521</v>
      </c>
      <c r="D4333" s="327" t="s">
        <v>1527</v>
      </c>
      <c r="E4333" s="20">
        <v>42521</v>
      </c>
      <c r="F4333" s="328" t="s">
        <v>399</v>
      </c>
      <c r="G4333" s="329" t="s">
        <v>566</v>
      </c>
      <c r="H4333" s="330" t="s">
        <v>1178</v>
      </c>
      <c r="I4333" s="127">
        <v>10</v>
      </c>
      <c r="J4333" s="127">
        <v>19073</v>
      </c>
      <c r="K4333" s="331">
        <f t="shared" si="367"/>
        <v>190730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hidden="1" customHeight="1">
      <c r="A4334" s="304" t="str">
        <f>IF(B4334&lt;&gt;"",IF(AND(B4334&gt;=_TM1,B4334&lt;=_TM2,OR(TH!L4334="1111",TH!M4334="1111")),TH!D4334,""),"")</f>
        <v/>
      </c>
      <c r="B4334" s="11">
        <f t="shared" si="368"/>
        <v>5</v>
      </c>
      <c r="C4334" s="111">
        <f t="shared" si="366"/>
        <v>42521</v>
      </c>
      <c r="D4334" s="327" t="s">
        <v>1527</v>
      </c>
      <c r="E4334" s="20">
        <v>42521</v>
      </c>
      <c r="F4334" s="328" t="s">
        <v>448</v>
      </c>
      <c r="G4334" s="329" t="s">
        <v>566</v>
      </c>
      <c r="H4334" s="330" t="s">
        <v>1178</v>
      </c>
      <c r="I4334" s="127">
        <v>30</v>
      </c>
      <c r="J4334" s="127">
        <v>61919</v>
      </c>
      <c r="K4334" s="331">
        <f t="shared" si="367"/>
        <v>1857570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hidden="1" customHeight="1">
      <c r="A4335" s="304" t="str">
        <f>IF(B4335&lt;&gt;"",IF(AND(B4335&gt;=_TM1,B4335&lt;=_TM2,OR(TH!L4335="1111",TH!M4335="1111")),TH!D4335,""),"")</f>
        <v/>
      </c>
      <c r="B4335" s="11">
        <f t="shared" si="368"/>
        <v>5</v>
      </c>
      <c r="C4335" s="111">
        <f t="shared" si="366"/>
        <v>42521</v>
      </c>
      <c r="D4335" s="327" t="s">
        <v>1527</v>
      </c>
      <c r="E4335" s="327">
        <v>42521</v>
      </c>
      <c r="F4335" s="328" t="s">
        <v>364</v>
      </c>
      <c r="G4335" s="329" t="s">
        <v>566</v>
      </c>
      <c r="H4335" s="330" t="s">
        <v>1178</v>
      </c>
      <c r="I4335" s="127">
        <v>60</v>
      </c>
      <c r="J4335" s="127">
        <v>52285</v>
      </c>
      <c r="K4335" s="331">
        <f t="shared" si="367"/>
        <v>3137100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hidden="1" customHeight="1">
      <c r="A4336" s="304" t="str">
        <f>IF(B4336&lt;&gt;"",IF(AND(B4336&gt;=_TM1,B4336&lt;=_TM2,OR(TH!L4336="1111",TH!M4336="1111")),TH!D4336,""),"")</f>
        <v/>
      </c>
      <c r="B4336" s="11">
        <f t="shared" si="368"/>
        <v>5</v>
      </c>
      <c r="C4336" s="111">
        <f t="shared" si="366"/>
        <v>42521</v>
      </c>
      <c r="D4336" s="327" t="s">
        <v>1527</v>
      </c>
      <c r="E4336" s="327">
        <v>42521</v>
      </c>
      <c r="F4336" s="328" t="s">
        <v>390</v>
      </c>
      <c r="G4336" s="329" t="s">
        <v>566</v>
      </c>
      <c r="H4336" s="330" t="s">
        <v>1178</v>
      </c>
      <c r="I4336" s="127">
        <v>12</v>
      </c>
      <c r="J4336" s="127">
        <v>24216</v>
      </c>
      <c r="K4336" s="331">
        <f t="shared" si="367"/>
        <v>290592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hidden="1" customHeight="1">
      <c r="A4337" s="304" t="str">
        <f>IF(B4337&lt;&gt;"",IF(AND(B4337&gt;=_TM1,B4337&lt;=_TM2,OR(TH!L4337="1111",TH!M4337="1111")),TH!D4337,""),"")</f>
        <v/>
      </c>
      <c r="B4337" s="11">
        <f t="shared" si="368"/>
        <v>5</v>
      </c>
      <c r="C4337" s="111">
        <f t="shared" si="366"/>
        <v>42521</v>
      </c>
      <c r="D4337" s="327" t="s">
        <v>1527</v>
      </c>
      <c r="E4337" s="327">
        <v>42521</v>
      </c>
      <c r="F4337" s="328" t="s">
        <v>386</v>
      </c>
      <c r="G4337" s="329" t="s">
        <v>566</v>
      </c>
      <c r="H4337" s="330" t="s">
        <v>1178</v>
      </c>
      <c r="I4337" s="127">
        <v>17</v>
      </c>
      <c r="J4337" s="127">
        <v>78526.032258064515</v>
      </c>
      <c r="K4337" s="331">
        <f t="shared" si="367"/>
        <v>1334943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hidden="1" customHeight="1">
      <c r="A4338" s="304" t="str">
        <f>IF(B4338&lt;&gt;"",IF(AND(B4338&gt;=_TM1,B4338&lt;=_TM2,OR(TH!L4338="1111",TH!M4338="1111")),TH!D4338,""),"")</f>
        <v/>
      </c>
      <c r="B4338" s="11">
        <f t="shared" si="368"/>
        <v>5</v>
      </c>
      <c r="C4338" s="111">
        <f t="shared" si="366"/>
        <v>42521</v>
      </c>
      <c r="D4338" s="327" t="s">
        <v>1527</v>
      </c>
      <c r="E4338" s="327">
        <v>42521</v>
      </c>
      <c r="F4338" s="328" t="s">
        <v>386</v>
      </c>
      <c r="G4338" s="329" t="s">
        <v>566</v>
      </c>
      <c r="H4338" s="330" t="s">
        <v>1178</v>
      </c>
      <c r="I4338" s="127">
        <v>6</v>
      </c>
      <c r="J4338" s="127">
        <v>78526.032258064515</v>
      </c>
      <c r="K4338" s="331">
        <f t="shared" si="367"/>
        <v>471156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hidden="1" customHeight="1">
      <c r="A4339" s="304" t="str">
        <f>IF(B4339&lt;&gt;"",IF(AND(B4339&gt;=_TM1,B4339&lt;=_TM2,OR(TH!L4339="1111",TH!M4339="1111")),TH!D4339,""),"")</f>
        <v/>
      </c>
      <c r="B4339" s="11">
        <f t="shared" si="368"/>
        <v>5</v>
      </c>
      <c r="C4339" s="111">
        <f t="shared" si="366"/>
        <v>42521</v>
      </c>
      <c r="D4339" s="327" t="s">
        <v>1527</v>
      </c>
      <c r="E4339" s="327">
        <v>42521</v>
      </c>
      <c r="F4339" s="328" t="s">
        <v>355</v>
      </c>
      <c r="G4339" s="329" t="s">
        <v>566</v>
      </c>
      <c r="H4339" s="330" t="s">
        <v>1178</v>
      </c>
      <c r="I4339" s="127">
        <v>42</v>
      </c>
      <c r="J4339" s="127">
        <v>32977.35</v>
      </c>
      <c r="K4339" s="331">
        <f t="shared" si="367"/>
        <v>1385049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hidden="1" customHeight="1">
      <c r="A4340" s="304" t="str">
        <f>IF(B4340&lt;&gt;"",IF(AND(B4340&gt;=_TM1,B4340&lt;=_TM2,OR(TH!L4340="1111",TH!M4340="1111")),TH!D4340,""),"")</f>
        <v/>
      </c>
      <c r="B4340" s="11">
        <f t="shared" si="368"/>
        <v>5</v>
      </c>
      <c r="C4340" s="111">
        <f t="shared" si="366"/>
        <v>42521</v>
      </c>
      <c r="D4340" s="327" t="s">
        <v>1527</v>
      </c>
      <c r="E4340" s="327">
        <v>42521</v>
      </c>
      <c r="F4340" s="328" t="s">
        <v>420</v>
      </c>
      <c r="G4340" s="329" t="s">
        <v>566</v>
      </c>
      <c r="H4340" s="330" t="s">
        <v>1178</v>
      </c>
      <c r="I4340" s="127">
        <v>22</v>
      </c>
      <c r="J4340" s="127">
        <v>42056</v>
      </c>
      <c r="K4340" s="331">
        <f t="shared" si="367"/>
        <v>925232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hidden="1" customHeight="1">
      <c r="A4341" s="304" t="str">
        <f>IF(B4341&lt;&gt;"",IF(AND(B4341&gt;=_TM1,B4341&lt;=_TM2,OR(TH!L4341="1111",TH!M4341="1111")),TH!D4341,""),"")</f>
        <v/>
      </c>
      <c r="B4341" s="11">
        <f t="shared" si="368"/>
        <v>5</v>
      </c>
      <c r="C4341" s="111">
        <f t="shared" si="366"/>
        <v>42521</v>
      </c>
      <c r="D4341" s="327" t="s">
        <v>1527</v>
      </c>
      <c r="E4341" s="327">
        <v>42521</v>
      </c>
      <c r="F4341" s="328" t="s">
        <v>420</v>
      </c>
      <c r="G4341" s="329" t="s">
        <v>566</v>
      </c>
      <c r="H4341" s="330" t="s">
        <v>1178</v>
      </c>
      <c r="I4341" s="127">
        <v>16</v>
      </c>
      <c r="J4341" s="127">
        <v>44169.3</v>
      </c>
      <c r="K4341" s="331">
        <f t="shared" si="367"/>
        <v>706709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hidden="1" customHeight="1">
      <c r="A4342" s="304" t="str">
        <f>IF(B4342&lt;&gt;"",IF(AND(B4342&gt;=_TM1,B4342&lt;=_TM2,OR(TH!L4342="1111",TH!M4342="1111")),TH!D4342,""),"")</f>
        <v/>
      </c>
      <c r="B4342" s="11">
        <f t="shared" si="368"/>
        <v>5</v>
      </c>
      <c r="C4342" s="111">
        <f t="shared" si="366"/>
        <v>42521</v>
      </c>
      <c r="D4342" s="327" t="s">
        <v>1527</v>
      </c>
      <c r="E4342" s="327">
        <v>42521</v>
      </c>
      <c r="F4342" s="328" t="s">
        <v>591</v>
      </c>
      <c r="G4342" s="329" t="s">
        <v>566</v>
      </c>
      <c r="H4342" s="330" t="s">
        <v>1178</v>
      </c>
      <c r="I4342" s="127">
        <v>8</v>
      </c>
      <c r="J4342" s="127">
        <v>48016.75</v>
      </c>
      <c r="K4342" s="331">
        <f t="shared" si="367"/>
        <v>384134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hidden="1" customHeight="1">
      <c r="A4343" s="304" t="str">
        <f>IF(B4343&lt;&gt;"",IF(AND(B4343&gt;=_TM1,B4343&lt;=_TM2,OR(TH!L4343="1111",TH!M4343="1111")),TH!D4343,""),"")</f>
        <v/>
      </c>
      <c r="B4343" s="11">
        <f t="shared" si="368"/>
        <v>5</v>
      </c>
      <c r="C4343" s="111">
        <f t="shared" si="366"/>
        <v>42521</v>
      </c>
      <c r="D4343" s="327" t="s">
        <v>1527</v>
      </c>
      <c r="E4343" s="327">
        <v>42521</v>
      </c>
      <c r="F4343" s="328" t="s">
        <v>375</v>
      </c>
      <c r="G4343" s="329" t="s">
        <v>566</v>
      </c>
      <c r="H4343" s="330" t="s">
        <v>1178</v>
      </c>
      <c r="I4343" s="127">
        <v>5</v>
      </c>
      <c r="J4343" s="127">
        <v>100939</v>
      </c>
      <c r="K4343" s="331">
        <f t="shared" si="367"/>
        <v>504695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hidden="1" customHeight="1">
      <c r="A4344" s="304" t="str">
        <f>IF(B4344&lt;&gt;"",IF(AND(B4344&gt;=_TM1,B4344&lt;=_TM2,OR(TH!L4344="1111",TH!M4344="1111")),TH!D4344,""),"")</f>
        <v/>
      </c>
      <c r="B4344" s="11">
        <f t="shared" si="368"/>
        <v>5</v>
      </c>
      <c r="C4344" s="111">
        <f t="shared" si="366"/>
        <v>42521</v>
      </c>
      <c r="D4344" s="327" t="s">
        <v>1527</v>
      </c>
      <c r="E4344" s="20">
        <v>42521</v>
      </c>
      <c r="F4344" s="337" t="s">
        <v>567</v>
      </c>
      <c r="G4344" s="308" t="s">
        <v>566</v>
      </c>
      <c r="H4344" s="330" t="s">
        <v>1178</v>
      </c>
      <c r="I4344" s="127">
        <v>15</v>
      </c>
      <c r="J4344" s="127">
        <v>74189</v>
      </c>
      <c r="K4344" s="331">
        <f t="shared" si="367"/>
        <v>1112835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hidden="1" customHeight="1">
      <c r="A4345" s="304" t="str">
        <f>IF(B4345&lt;&gt;"",IF(AND(B4345&gt;=_TM1,B4345&lt;=_TM2,OR(TH!L4345="1111",TH!M4345="1111")),TH!D4345,""),"")</f>
        <v/>
      </c>
      <c r="B4345" s="11">
        <f t="shared" si="368"/>
        <v>5</v>
      </c>
      <c r="C4345" s="111">
        <f t="shared" ref="C4345:C4376" si="369">E4345</f>
        <v>42521</v>
      </c>
      <c r="D4345" s="327" t="s">
        <v>1527</v>
      </c>
      <c r="E4345" s="20">
        <v>42521</v>
      </c>
      <c r="F4345" s="337" t="s">
        <v>389</v>
      </c>
      <c r="G4345" s="308" t="s">
        <v>566</v>
      </c>
      <c r="H4345" s="330" t="s">
        <v>1178</v>
      </c>
      <c r="I4345" s="127">
        <v>10</v>
      </c>
      <c r="J4345" s="127">
        <v>47956</v>
      </c>
      <c r="K4345" s="331">
        <f t="shared" si="367"/>
        <v>479560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hidden="1" customHeight="1">
      <c r="A4346" s="304" t="str">
        <f>IF(B4346&lt;&gt;"",IF(AND(B4346&gt;=_TM1,B4346&lt;=_TM2,OR(TH!L4346="1111",TH!M4346="1111")),TH!D4346,""),"")</f>
        <v/>
      </c>
      <c r="B4346" s="11">
        <f t="shared" si="368"/>
        <v>5</v>
      </c>
      <c r="C4346" s="111">
        <f t="shared" si="369"/>
        <v>42521</v>
      </c>
      <c r="D4346" s="327" t="s">
        <v>1527</v>
      </c>
      <c r="E4346" s="20">
        <v>42521</v>
      </c>
      <c r="F4346" s="337" t="s">
        <v>365</v>
      </c>
      <c r="G4346" s="308" t="s">
        <v>566</v>
      </c>
      <c r="H4346" s="330" t="s">
        <v>1178</v>
      </c>
      <c r="I4346" s="127">
        <v>16</v>
      </c>
      <c r="J4346" s="127">
        <v>67288</v>
      </c>
      <c r="K4346" s="331">
        <f t="shared" si="367"/>
        <v>1076608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hidden="1" customHeight="1">
      <c r="A4347" s="304" t="str">
        <f>IF(B4347&lt;&gt;"",IF(AND(B4347&gt;=_TM1,B4347&lt;=_TM2,OR(TH!L4347="1111",TH!M4347="1111")),TH!D4347,""),"")</f>
        <v/>
      </c>
      <c r="B4347" s="11">
        <f t="shared" si="368"/>
        <v>5</v>
      </c>
      <c r="C4347" s="111">
        <f t="shared" si="369"/>
        <v>42521</v>
      </c>
      <c r="D4347" s="327" t="s">
        <v>1527</v>
      </c>
      <c r="E4347" s="20">
        <v>42521</v>
      </c>
      <c r="F4347" s="337" t="s">
        <v>583</v>
      </c>
      <c r="G4347" s="308" t="s">
        <v>566</v>
      </c>
      <c r="H4347" s="330" t="s">
        <v>1178</v>
      </c>
      <c r="I4347" s="127">
        <v>20</v>
      </c>
      <c r="J4347" s="127">
        <v>43188</v>
      </c>
      <c r="K4347" s="331">
        <f t="shared" si="367"/>
        <v>863760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hidden="1" customHeight="1">
      <c r="A4348" s="304" t="str">
        <f>IF(B4348&lt;&gt;"",IF(AND(B4348&gt;=_TM1,B4348&lt;=_TM2,OR(TH!L4348="1111",TH!M4348="1111")),TH!D4348,""),"")</f>
        <v/>
      </c>
      <c r="B4348" s="11">
        <f t="shared" si="368"/>
        <v>5</v>
      </c>
      <c r="C4348" s="111">
        <f t="shared" si="369"/>
        <v>42521</v>
      </c>
      <c r="D4348" s="327" t="s">
        <v>1527</v>
      </c>
      <c r="E4348" s="20">
        <v>42521</v>
      </c>
      <c r="F4348" s="337" t="s">
        <v>381</v>
      </c>
      <c r="G4348" s="308" t="s">
        <v>566</v>
      </c>
      <c r="H4348" s="330" t="s">
        <v>1178</v>
      </c>
      <c r="I4348" s="127">
        <v>5</v>
      </c>
      <c r="J4348" s="127">
        <v>57599</v>
      </c>
      <c r="K4348" s="331">
        <f t="shared" si="367"/>
        <v>287995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hidden="1" customHeight="1">
      <c r="A4349" s="304" t="str">
        <f>IF(B4349&lt;&gt;"",IF(AND(B4349&gt;=_TM1,B4349&lt;=_TM2,OR(TH!L4349="1111",TH!M4349="1111")),TH!D4349,""),"")</f>
        <v/>
      </c>
      <c r="B4349" s="11">
        <f t="shared" si="368"/>
        <v>5</v>
      </c>
      <c r="C4349" s="111">
        <f t="shared" si="369"/>
        <v>42521</v>
      </c>
      <c r="D4349" s="327" t="s">
        <v>1527</v>
      </c>
      <c r="E4349" s="20">
        <v>42521</v>
      </c>
      <c r="F4349" s="337" t="s">
        <v>392</v>
      </c>
      <c r="G4349" s="308" t="s">
        <v>566</v>
      </c>
      <c r="H4349" s="330" t="s">
        <v>1178</v>
      </c>
      <c r="I4349" s="127">
        <v>19</v>
      </c>
      <c r="J4349" s="127">
        <v>40072.947368421053</v>
      </c>
      <c r="K4349" s="331">
        <f t="shared" si="367"/>
        <v>761386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hidden="1" customHeight="1">
      <c r="A4350" s="304" t="str">
        <f>IF(B4350&lt;&gt;"",IF(AND(B4350&gt;=_TM1,B4350&lt;=_TM2,OR(TH!L4350="1111",TH!M4350="1111")),TH!D4350,""),"")</f>
        <v/>
      </c>
      <c r="B4350" s="11">
        <f t="shared" si="368"/>
        <v>5</v>
      </c>
      <c r="C4350" s="111">
        <f t="shared" si="369"/>
        <v>42521</v>
      </c>
      <c r="D4350" s="327" t="s">
        <v>1527</v>
      </c>
      <c r="E4350" s="20">
        <v>42521</v>
      </c>
      <c r="F4350" s="337" t="s">
        <v>395</v>
      </c>
      <c r="G4350" s="308" t="s">
        <v>566</v>
      </c>
      <c r="H4350" s="330" t="s">
        <v>1178</v>
      </c>
      <c r="I4350" s="127">
        <v>10</v>
      </c>
      <c r="J4350" s="127">
        <v>44247</v>
      </c>
      <c r="K4350" s="331">
        <f t="shared" si="367"/>
        <v>442470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hidden="1" customHeight="1">
      <c r="A4351" s="304" t="str">
        <f>IF(B4351&lt;&gt;"",IF(AND(B4351&gt;=_TM1,B4351&lt;=_TM2,OR(TH!L4351="1111",TH!M4351="1111")),TH!D4351,""),"")</f>
        <v/>
      </c>
      <c r="B4351" s="11">
        <f t="shared" si="368"/>
        <v>5</v>
      </c>
      <c r="C4351" s="111">
        <f t="shared" si="369"/>
        <v>42521</v>
      </c>
      <c r="D4351" s="327" t="s">
        <v>1527</v>
      </c>
      <c r="E4351" s="20">
        <v>42521</v>
      </c>
      <c r="F4351" s="337" t="s">
        <v>584</v>
      </c>
      <c r="G4351" s="308" t="s">
        <v>566</v>
      </c>
      <c r="H4351" s="330" t="s">
        <v>1178</v>
      </c>
      <c r="I4351" s="127">
        <v>8</v>
      </c>
      <c r="J4351" s="127">
        <v>48550.75</v>
      </c>
      <c r="K4351" s="331">
        <f t="shared" si="367"/>
        <v>388406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hidden="1" customHeight="1">
      <c r="A4352" s="304" t="str">
        <f>IF(B4352&lt;&gt;"",IF(AND(B4352&gt;=_TM1,B4352&lt;=_TM2,OR(TH!L4352="1111",TH!M4352="1111")),TH!D4352,""),"")</f>
        <v/>
      </c>
      <c r="B4352" s="11">
        <f t="shared" si="368"/>
        <v>5</v>
      </c>
      <c r="C4352" s="111">
        <f t="shared" si="369"/>
        <v>42521</v>
      </c>
      <c r="D4352" s="327" t="s">
        <v>1527</v>
      </c>
      <c r="E4352" s="20">
        <v>42521</v>
      </c>
      <c r="F4352" s="328" t="s">
        <v>404</v>
      </c>
      <c r="G4352" s="329" t="s">
        <v>566</v>
      </c>
      <c r="H4352" s="330" t="s">
        <v>1178</v>
      </c>
      <c r="I4352" s="127">
        <v>24</v>
      </c>
      <c r="J4352" s="127">
        <v>59493</v>
      </c>
      <c r="K4352" s="331">
        <f t="shared" si="367"/>
        <v>1427832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hidden="1" customHeight="1">
      <c r="A4353" s="304" t="str">
        <f>IF(B4353&lt;&gt;"",IF(AND(B4353&gt;=_TM1,B4353&lt;=_TM2,OR(TH!L4353="1111",TH!M4353="1111")),TH!D4353,""),"")</f>
        <v/>
      </c>
      <c r="B4353" s="11">
        <f t="shared" si="368"/>
        <v>5</v>
      </c>
      <c r="C4353" s="111">
        <f t="shared" si="369"/>
        <v>42521</v>
      </c>
      <c r="D4353" s="327" t="s">
        <v>1527</v>
      </c>
      <c r="E4353" s="20">
        <v>42521</v>
      </c>
      <c r="F4353" s="328" t="s">
        <v>571</v>
      </c>
      <c r="G4353" s="329" t="s">
        <v>566</v>
      </c>
      <c r="H4353" s="330" t="s">
        <v>1178</v>
      </c>
      <c r="I4353" s="127">
        <v>24</v>
      </c>
      <c r="J4353" s="127">
        <v>57019.95</v>
      </c>
      <c r="K4353" s="331">
        <f t="shared" si="367"/>
        <v>1368479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hidden="1" customHeight="1">
      <c r="A4354" s="304" t="str">
        <f>IF(B4354&lt;&gt;"",IF(AND(B4354&gt;=_TM1,B4354&lt;=_TM2,OR(TH!L4354="1111",TH!M4354="1111")),TH!D4354,""),"")</f>
        <v/>
      </c>
      <c r="B4354" s="11">
        <f t="shared" si="368"/>
        <v>5</v>
      </c>
      <c r="C4354" s="111">
        <f t="shared" si="369"/>
        <v>42521</v>
      </c>
      <c r="D4354" s="327" t="s">
        <v>1527</v>
      </c>
      <c r="E4354" s="20">
        <v>42521</v>
      </c>
      <c r="F4354" s="328" t="s">
        <v>578</v>
      </c>
      <c r="G4354" s="329" t="s">
        <v>566</v>
      </c>
      <c r="H4354" s="330" t="s">
        <v>1178</v>
      </c>
      <c r="I4354" s="127">
        <v>24</v>
      </c>
      <c r="J4354" s="127">
        <v>103480.65</v>
      </c>
      <c r="K4354" s="331">
        <f t="shared" si="367"/>
        <v>2483536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hidden="1" customHeight="1">
      <c r="A4355" s="304" t="str">
        <f>IF(B4355&lt;&gt;"",IF(AND(B4355&gt;=_TM1,B4355&lt;=_TM2,OR(TH!L4355="1111",TH!M4355="1111")),TH!D4355,""),"")</f>
        <v/>
      </c>
      <c r="B4355" s="11">
        <f t="shared" si="368"/>
        <v>6</v>
      </c>
      <c r="C4355" s="111">
        <f t="shared" si="369"/>
        <v>42527</v>
      </c>
      <c r="D4355" s="327" t="s">
        <v>1527</v>
      </c>
      <c r="E4355" s="20">
        <v>42527</v>
      </c>
      <c r="F4355" s="328" t="s">
        <v>597</v>
      </c>
      <c r="G4355" s="329" t="s">
        <v>602</v>
      </c>
      <c r="H4355" s="330" t="s">
        <v>1178</v>
      </c>
      <c r="I4355" s="127">
        <v>500</v>
      </c>
      <c r="J4355" s="127">
        <v>6589</v>
      </c>
      <c r="K4355" s="331">
        <f t="shared" ref="K4355:K4417" si="370">ROUND(I4355*J4355,0)</f>
        <v>3294500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hidden="1" customHeight="1">
      <c r="A4356" s="304" t="str">
        <f>IF(B4356&lt;&gt;"",IF(AND(B4356&gt;=_TM1,B4356&lt;=_TM2,OR(TH!L4356="1111",TH!M4356="1111")),TH!D4356,""),"")</f>
        <v/>
      </c>
      <c r="B4356" s="11">
        <f t="shared" si="368"/>
        <v>6</v>
      </c>
      <c r="C4356" s="111">
        <f t="shared" si="369"/>
        <v>42527</v>
      </c>
      <c r="D4356" s="327" t="s">
        <v>1527</v>
      </c>
      <c r="E4356" s="20">
        <v>42527</v>
      </c>
      <c r="F4356" s="328" t="s">
        <v>831</v>
      </c>
      <c r="G4356" s="329" t="s">
        <v>602</v>
      </c>
      <c r="H4356" s="330" t="s">
        <v>1178</v>
      </c>
      <c r="I4356" s="127">
        <v>500</v>
      </c>
      <c r="J4356" s="127">
        <v>6029</v>
      </c>
      <c r="K4356" s="331">
        <f t="shared" si="370"/>
        <v>3014500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hidden="1" customHeight="1">
      <c r="A4357" s="304" t="str">
        <f>IF(B4357&lt;&gt;"",IF(AND(B4357&gt;=_TM1,B4357&lt;=_TM2,OR(TH!L4357="1111",TH!M4357="1111")),TH!D4357,""),"")</f>
        <v/>
      </c>
      <c r="B4357" s="11">
        <f t="shared" ref="B4357:B4388" si="371">IF(C4357&lt;&gt;"",MONTH(C4357),"")</f>
        <v>6</v>
      </c>
      <c r="C4357" s="111">
        <f t="shared" si="369"/>
        <v>42527</v>
      </c>
      <c r="D4357" s="327" t="s">
        <v>1527</v>
      </c>
      <c r="E4357" s="20">
        <v>42527</v>
      </c>
      <c r="F4357" s="328" t="s">
        <v>598</v>
      </c>
      <c r="G4357" s="329" t="s">
        <v>602</v>
      </c>
      <c r="H4357" s="330" t="s">
        <v>1178</v>
      </c>
      <c r="I4357" s="127">
        <v>500</v>
      </c>
      <c r="J4357" s="127">
        <v>6389</v>
      </c>
      <c r="K4357" s="331">
        <f t="shared" si="370"/>
        <v>3194500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hidden="1" customHeight="1">
      <c r="A4358" s="304" t="str">
        <f>IF(B4358&lt;&gt;"",IF(AND(B4358&gt;=_TM1,B4358&lt;=_TM2,OR(TH!L4358="1111",TH!M4358="1111")),TH!D4358,""),"")</f>
        <v/>
      </c>
      <c r="B4358" s="11">
        <f t="shared" si="371"/>
        <v>6</v>
      </c>
      <c r="C4358" s="111">
        <f t="shared" si="369"/>
        <v>42527</v>
      </c>
      <c r="D4358" s="327" t="s">
        <v>1527</v>
      </c>
      <c r="E4358" s="20">
        <v>42527</v>
      </c>
      <c r="F4358" s="328" t="s">
        <v>600</v>
      </c>
      <c r="G4358" s="329" t="s">
        <v>602</v>
      </c>
      <c r="H4358" s="330" t="s">
        <v>1178</v>
      </c>
      <c r="I4358" s="127">
        <v>500</v>
      </c>
      <c r="J4358" s="127">
        <v>4828</v>
      </c>
      <c r="K4358" s="331">
        <f t="shared" si="370"/>
        <v>2414000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hidden="1" customHeight="1">
      <c r="A4359" s="304" t="str">
        <f>IF(B4359&lt;&gt;"",IF(AND(B4359&gt;=_TM1,B4359&lt;=_TM2,OR(TH!L4359="1111",TH!M4359="1111")),TH!D4359,""),"")</f>
        <v/>
      </c>
      <c r="B4359" s="11">
        <f t="shared" si="371"/>
        <v>6</v>
      </c>
      <c r="C4359" s="111">
        <f t="shared" si="369"/>
        <v>42527</v>
      </c>
      <c r="D4359" s="327" t="s">
        <v>1527</v>
      </c>
      <c r="E4359" s="20">
        <v>42527</v>
      </c>
      <c r="F4359" s="328" t="s">
        <v>601</v>
      </c>
      <c r="G4359" s="329" t="s">
        <v>602</v>
      </c>
      <c r="H4359" s="330" t="s">
        <v>1178</v>
      </c>
      <c r="I4359" s="127">
        <v>141</v>
      </c>
      <c r="J4359" s="127">
        <v>12444</v>
      </c>
      <c r="K4359" s="331">
        <f t="shared" si="370"/>
        <v>1754604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hidden="1" customHeight="1">
      <c r="A4360" s="304" t="str">
        <f>IF(B4360&lt;&gt;"",IF(AND(B4360&gt;=_TM1,B4360&lt;=_TM2,OR(TH!L4360="1111",TH!M4360="1111")),TH!D4360,""),"")</f>
        <v/>
      </c>
      <c r="B4360" s="11">
        <f t="shared" si="371"/>
        <v>6</v>
      </c>
      <c r="C4360" s="111">
        <f t="shared" si="369"/>
        <v>42527</v>
      </c>
      <c r="D4360" s="327" t="s">
        <v>1527</v>
      </c>
      <c r="E4360" s="327">
        <v>42527</v>
      </c>
      <c r="F4360" s="328" t="s">
        <v>605</v>
      </c>
      <c r="G4360" s="329" t="s">
        <v>604</v>
      </c>
      <c r="H4360" s="330" t="s">
        <v>1178</v>
      </c>
      <c r="I4360" s="127">
        <v>35</v>
      </c>
      <c r="J4360" s="127">
        <v>72214</v>
      </c>
      <c r="K4360" s="331">
        <f t="shared" si="370"/>
        <v>2527490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hidden="1" customHeight="1">
      <c r="A4361" s="304" t="str">
        <f>IF(B4361&lt;&gt;"",IF(AND(B4361&gt;=_TM1,B4361&lt;=_TM2,OR(TH!L4361="1111",TH!M4361="1111")),TH!D4361,""),"")</f>
        <v/>
      </c>
      <c r="B4361" s="11">
        <f t="shared" si="371"/>
        <v>6</v>
      </c>
      <c r="C4361" s="111">
        <f t="shared" si="369"/>
        <v>42530</v>
      </c>
      <c r="D4361" s="327" t="s">
        <v>1527</v>
      </c>
      <c r="E4361" s="327">
        <v>42530</v>
      </c>
      <c r="F4361" s="328" t="s">
        <v>610</v>
      </c>
      <c r="G4361" s="329" t="s">
        <v>609</v>
      </c>
      <c r="H4361" s="330" t="s">
        <v>1178</v>
      </c>
      <c r="I4361" s="127">
        <v>200</v>
      </c>
      <c r="J4361" s="127">
        <v>7872</v>
      </c>
      <c r="K4361" s="331">
        <f t="shared" si="370"/>
        <v>1574400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hidden="1" customHeight="1">
      <c r="A4362" s="304" t="str">
        <f>IF(B4362&lt;&gt;"",IF(AND(B4362&gt;=_TM1,B4362&lt;=_TM2,OR(TH!L4362="1111",TH!M4362="1111")),TH!D4362,""),"")</f>
        <v/>
      </c>
      <c r="B4362" s="11">
        <f t="shared" si="371"/>
        <v>6</v>
      </c>
      <c r="C4362" s="111">
        <f t="shared" si="369"/>
        <v>42532</v>
      </c>
      <c r="D4362" s="327" t="s">
        <v>1527</v>
      </c>
      <c r="E4362" s="327">
        <v>42532</v>
      </c>
      <c r="F4362" s="328" t="s">
        <v>613</v>
      </c>
      <c r="G4362" s="329" t="s">
        <v>611</v>
      </c>
      <c r="H4362" s="330" t="s">
        <v>1178</v>
      </c>
      <c r="I4362" s="127">
        <v>54</v>
      </c>
      <c r="J4362" s="127">
        <v>17042</v>
      </c>
      <c r="K4362" s="331">
        <f t="shared" si="370"/>
        <v>920268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hidden="1" customHeight="1">
      <c r="A4363" s="304" t="str">
        <f>IF(B4363&lt;&gt;"",IF(AND(B4363&gt;=_TM1,B4363&lt;=_TM2,OR(TH!L4363="1111",TH!M4363="1111")),TH!D4363,""),"")</f>
        <v/>
      </c>
      <c r="B4363" s="11">
        <f t="shared" si="371"/>
        <v>6</v>
      </c>
      <c r="C4363" s="111">
        <f t="shared" si="369"/>
        <v>42532</v>
      </c>
      <c r="D4363" s="327" t="s">
        <v>1527</v>
      </c>
      <c r="E4363" s="20">
        <v>42532</v>
      </c>
      <c r="F4363" s="337" t="s">
        <v>614</v>
      </c>
      <c r="G4363" s="308" t="s">
        <v>611</v>
      </c>
      <c r="H4363" s="330" t="s">
        <v>1178</v>
      </c>
      <c r="I4363" s="127">
        <v>80</v>
      </c>
      <c r="J4363" s="127">
        <v>25891</v>
      </c>
      <c r="K4363" s="331">
        <f t="shared" si="370"/>
        <v>2071280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hidden="1" customHeight="1">
      <c r="A4364" s="304" t="str">
        <f>IF(B4364&lt;&gt;"",IF(AND(B4364&gt;=_TM1,B4364&lt;=_TM2,OR(TH!L4364="1111",TH!M4364="1111")),TH!D4364,""),"")</f>
        <v/>
      </c>
      <c r="B4364" s="11">
        <f t="shared" si="371"/>
        <v>6</v>
      </c>
      <c r="C4364" s="111">
        <f t="shared" si="369"/>
        <v>42532</v>
      </c>
      <c r="D4364" s="327" t="s">
        <v>1527</v>
      </c>
      <c r="E4364" s="20">
        <v>42532</v>
      </c>
      <c r="F4364" s="337" t="s">
        <v>728</v>
      </c>
      <c r="G4364" s="308" t="s">
        <v>611</v>
      </c>
      <c r="H4364" s="330" t="s">
        <v>1178</v>
      </c>
      <c r="I4364" s="127">
        <v>104</v>
      </c>
      <c r="J4364" s="127">
        <v>32909</v>
      </c>
      <c r="K4364" s="331">
        <f t="shared" si="370"/>
        <v>3422536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hidden="1" customHeight="1">
      <c r="A4365" s="304" t="str">
        <f>IF(B4365&lt;&gt;"",IF(AND(B4365&gt;=_TM1,B4365&lt;=_TM2,OR(TH!L4365="1111",TH!M4365="1111")),TH!D4365,""),"")</f>
        <v/>
      </c>
      <c r="B4365" s="11">
        <f t="shared" si="371"/>
        <v>6</v>
      </c>
      <c r="C4365" s="111">
        <f t="shared" si="369"/>
        <v>42532</v>
      </c>
      <c r="D4365" s="327" t="s">
        <v>1527</v>
      </c>
      <c r="E4365" s="20">
        <v>42532</v>
      </c>
      <c r="F4365" s="328" t="s">
        <v>615</v>
      </c>
      <c r="G4365" s="329" t="s">
        <v>611</v>
      </c>
      <c r="H4365" s="330" t="s">
        <v>1178</v>
      </c>
      <c r="I4365" s="127">
        <v>25</v>
      </c>
      <c r="J4365" s="127">
        <v>20400</v>
      </c>
      <c r="K4365" s="331">
        <f t="shared" si="370"/>
        <v>510000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hidden="1" customHeight="1">
      <c r="A4366" s="304" t="str">
        <f>IF(B4366&lt;&gt;"",IF(AND(B4366&gt;=_TM1,B4366&lt;=_TM2,OR(TH!L4366="1111",TH!M4366="1111")),TH!D4366,""),"")</f>
        <v/>
      </c>
      <c r="B4366" s="11">
        <f t="shared" si="371"/>
        <v>6</v>
      </c>
      <c r="C4366" s="111">
        <f t="shared" si="369"/>
        <v>42532</v>
      </c>
      <c r="D4366" s="327" t="s">
        <v>1527</v>
      </c>
      <c r="E4366" s="20">
        <v>42532</v>
      </c>
      <c r="F4366" s="328" t="s">
        <v>617</v>
      </c>
      <c r="G4366" s="329" t="s">
        <v>611</v>
      </c>
      <c r="H4366" s="330" t="s">
        <v>1178</v>
      </c>
      <c r="I4366" s="127">
        <v>22</v>
      </c>
      <c r="J4366" s="127">
        <v>16608</v>
      </c>
      <c r="K4366" s="331">
        <f t="shared" si="370"/>
        <v>365376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hidden="1" customHeight="1">
      <c r="A4367" s="304" t="str">
        <f>IF(B4367&lt;&gt;"",IF(AND(B4367&gt;=_TM1,B4367&lt;=_TM2,OR(TH!L4367="1111",TH!M4367="1111")),TH!D4367,""),"")</f>
        <v/>
      </c>
      <c r="B4367" s="11">
        <f t="shared" si="371"/>
        <v>6</v>
      </c>
      <c r="C4367" s="111">
        <f t="shared" si="369"/>
        <v>42532</v>
      </c>
      <c r="D4367" s="327" t="s">
        <v>1527</v>
      </c>
      <c r="E4367" s="334">
        <v>42532</v>
      </c>
      <c r="F4367" s="339" t="s">
        <v>616</v>
      </c>
      <c r="G4367" s="343" t="s">
        <v>611</v>
      </c>
      <c r="H4367" s="330" t="s">
        <v>1178</v>
      </c>
      <c r="I4367" s="127">
        <v>14</v>
      </c>
      <c r="J4367" s="127">
        <v>37854</v>
      </c>
      <c r="K4367" s="331">
        <f t="shared" si="370"/>
        <v>529956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hidden="1" customHeight="1">
      <c r="A4368" s="304" t="str">
        <f>IF(B4368&lt;&gt;"",IF(AND(B4368&gt;=_TM1,B4368&lt;=_TM2,OR(TH!L4368="1111",TH!M4368="1111")),TH!D4368,""),"")</f>
        <v/>
      </c>
      <c r="B4368" s="11">
        <f t="shared" si="371"/>
        <v>6</v>
      </c>
      <c r="C4368" s="111">
        <f t="shared" si="369"/>
        <v>42532</v>
      </c>
      <c r="D4368" s="327" t="s">
        <v>1527</v>
      </c>
      <c r="E4368" s="334">
        <v>42532</v>
      </c>
      <c r="F4368" s="339" t="s">
        <v>618</v>
      </c>
      <c r="G4368" s="343" t="s">
        <v>611</v>
      </c>
      <c r="H4368" s="330" t="s">
        <v>1178</v>
      </c>
      <c r="I4368" s="127">
        <v>12</v>
      </c>
      <c r="J4368" s="127">
        <v>3155</v>
      </c>
      <c r="K4368" s="331">
        <f t="shared" si="370"/>
        <v>37860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hidden="1" customHeight="1">
      <c r="A4369" s="304" t="str">
        <f>IF(B4369&lt;&gt;"",IF(AND(B4369&gt;=_TM1,B4369&lt;=_TM2,OR(TH!L4369="1111",TH!M4369="1111")),TH!D4369,""),"")</f>
        <v/>
      </c>
      <c r="B4369" s="11">
        <f t="shared" si="371"/>
        <v>6</v>
      </c>
      <c r="C4369" s="111">
        <f t="shared" si="369"/>
        <v>42532</v>
      </c>
      <c r="D4369" s="327" t="s">
        <v>1527</v>
      </c>
      <c r="E4369" s="327">
        <v>42532</v>
      </c>
      <c r="F4369" s="328" t="s">
        <v>619</v>
      </c>
      <c r="G4369" s="329" t="s">
        <v>611</v>
      </c>
      <c r="H4369" s="330" t="s">
        <v>1178</v>
      </c>
      <c r="I4369" s="127">
        <v>86</v>
      </c>
      <c r="J4369" s="127">
        <v>4124</v>
      </c>
      <c r="K4369" s="331">
        <f t="shared" si="370"/>
        <v>354664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hidden="1" customHeight="1">
      <c r="A4370" s="304" t="str">
        <f>IF(B4370&lt;&gt;"",IF(AND(B4370&gt;=_TM1,B4370&lt;=_TM2,OR(TH!L4370="1111",TH!M4370="1111")),TH!D4370,""),"")</f>
        <v/>
      </c>
      <c r="B4370" s="11">
        <f t="shared" si="371"/>
        <v>6</v>
      </c>
      <c r="C4370" s="111">
        <f t="shared" si="369"/>
        <v>42532</v>
      </c>
      <c r="D4370" s="327" t="s">
        <v>1527</v>
      </c>
      <c r="E4370" s="327">
        <v>42532</v>
      </c>
      <c r="F4370" s="328" t="s">
        <v>525</v>
      </c>
      <c r="G4370" s="329" t="s">
        <v>620</v>
      </c>
      <c r="H4370" s="330" t="s">
        <v>1178</v>
      </c>
      <c r="I4370" s="127">
        <v>27</v>
      </c>
      <c r="J4370" s="127">
        <v>4285</v>
      </c>
      <c r="K4370" s="331">
        <f t="shared" si="370"/>
        <v>115695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hidden="1" customHeight="1">
      <c r="A4371" s="304" t="str">
        <f>IF(B4371&lt;&gt;"",IF(AND(B4371&gt;=_TM1,B4371&lt;=_TM2,OR(TH!L4371="1111",TH!M4371="1111")),TH!D4371,""),"")</f>
        <v/>
      </c>
      <c r="B4371" s="11">
        <f t="shared" si="371"/>
        <v>6</v>
      </c>
      <c r="C4371" s="111">
        <f t="shared" si="369"/>
        <v>42532</v>
      </c>
      <c r="D4371" s="327" t="s">
        <v>1527</v>
      </c>
      <c r="E4371" s="327">
        <v>42532</v>
      </c>
      <c r="F4371" s="339" t="s">
        <v>559</v>
      </c>
      <c r="G4371" s="343" t="s">
        <v>620</v>
      </c>
      <c r="H4371" s="330" t="s">
        <v>1178</v>
      </c>
      <c r="I4371" s="127">
        <v>100</v>
      </c>
      <c r="J4371" s="127">
        <v>4557</v>
      </c>
      <c r="K4371" s="331">
        <f t="shared" si="370"/>
        <v>455700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hidden="1" customHeight="1">
      <c r="A4372" s="304" t="str">
        <f>IF(B4372&lt;&gt;"",IF(AND(B4372&gt;=_TM1,B4372&lt;=_TM2,OR(TH!L4372="1111",TH!M4372="1111")),TH!D4372,""),"")</f>
        <v/>
      </c>
      <c r="B4372" s="11">
        <f t="shared" si="371"/>
        <v>6</v>
      </c>
      <c r="C4372" s="111">
        <f t="shared" si="369"/>
        <v>42532</v>
      </c>
      <c r="D4372" s="327" t="s">
        <v>1527</v>
      </c>
      <c r="E4372" s="327">
        <v>42532</v>
      </c>
      <c r="F4372" s="339" t="s">
        <v>623</v>
      </c>
      <c r="G4372" s="343" t="s">
        <v>620</v>
      </c>
      <c r="H4372" s="330" t="s">
        <v>1178</v>
      </c>
      <c r="I4372" s="127">
        <v>1000</v>
      </c>
      <c r="J4372" s="127">
        <v>763</v>
      </c>
      <c r="K4372" s="331">
        <f t="shared" si="370"/>
        <v>763000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hidden="1" customHeight="1">
      <c r="A4373" s="304" t="str">
        <f>IF(B4373&lt;&gt;"",IF(AND(B4373&gt;=_TM1,B4373&lt;=_TM2,OR(TH!L4373="1111",TH!M4373="1111")),TH!D4373,""),"")</f>
        <v/>
      </c>
      <c r="B4373" s="11">
        <f t="shared" si="371"/>
        <v>6</v>
      </c>
      <c r="C4373" s="111">
        <f t="shared" si="369"/>
        <v>42532</v>
      </c>
      <c r="D4373" s="327" t="s">
        <v>1527</v>
      </c>
      <c r="E4373" s="327">
        <v>42532</v>
      </c>
      <c r="F4373" s="339" t="s">
        <v>552</v>
      </c>
      <c r="G4373" s="343" t="s">
        <v>620</v>
      </c>
      <c r="H4373" s="330" t="s">
        <v>1178</v>
      </c>
      <c r="I4373" s="127">
        <v>10</v>
      </c>
      <c r="J4373" s="127">
        <v>55421</v>
      </c>
      <c r="K4373" s="331">
        <f t="shared" si="370"/>
        <v>554210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hidden="1" customHeight="1">
      <c r="A4374" s="304" t="str">
        <f>IF(B4374&lt;&gt;"",IF(AND(B4374&gt;=_TM1,B4374&lt;=_TM2,OR(TH!L4374="1111",TH!M4374="1111")),TH!D4374,""),"")</f>
        <v/>
      </c>
      <c r="B4374" s="11">
        <f t="shared" si="371"/>
        <v>6</v>
      </c>
      <c r="C4374" s="111">
        <f t="shared" si="369"/>
        <v>42532</v>
      </c>
      <c r="D4374" s="327" t="s">
        <v>1527</v>
      </c>
      <c r="E4374" s="327">
        <v>42532</v>
      </c>
      <c r="F4374" s="339" t="s">
        <v>624</v>
      </c>
      <c r="G4374" s="329" t="s">
        <v>620</v>
      </c>
      <c r="H4374" s="330" t="s">
        <v>1178</v>
      </c>
      <c r="I4374" s="127">
        <v>26</v>
      </c>
      <c r="J4374" s="127">
        <v>33168</v>
      </c>
      <c r="K4374" s="331">
        <f t="shared" si="370"/>
        <v>862368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hidden="1" customHeight="1">
      <c r="A4375" s="304" t="str">
        <f>IF(B4375&lt;&gt;"",IF(AND(B4375&gt;=_TM1,B4375&lt;=_TM2,OR(TH!L4375="1111",TH!M4375="1111")),TH!D4375,""),"")</f>
        <v/>
      </c>
      <c r="B4375" s="11">
        <f t="shared" si="371"/>
        <v>6</v>
      </c>
      <c r="C4375" s="111">
        <f t="shared" si="369"/>
        <v>42532</v>
      </c>
      <c r="D4375" s="327" t="s">
        <v>1527</v>
      </c>
      <c r="E4375" s="327">
        <v>42532</v>
      </c>
      <c r="F4375" s="339" t="s">
        <v>625</v>
      </c>
      <c r="G4375" s="329" t="s">
        <v>620</v>
      </c>
      <c r="H4375" s="330" t="s">
        <v>1178</v>
      </c>
      <c r="I4375" s="127">
        <v>14</v>
      </c>
      <c r="J4375" s="127">
        <v>51418</v>
      </c>
      <c r="K4375" s="331">
        <f t="shared" si="370"/>
        <v>719852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hidden="1" customHeight="1">
      <c r="A4376" s="304" t="str">
        <f>IF(B4376&lt;&gt;"",IF(AND(B4376&gt;=_TM1,B4376&lt;=_TM2,OR(TH!L4376="1111",TH!M4376="1111")),TH!D4376,""),"")</f>
        <v/>
      </c>
      <c r="B4376" s="11">
        <f t="shared" si="371"/>
        <v>6</v>
      </c>
      <c r="C4376" s="111">
        <f t="shared" si="369"/>
        <v>42532</v>
      </c>
      <c r="D4376" s="327" t="s">
        <v>1527</v>
      </c>
      <c r="E4376" s="327">
        <v>42532</v>
      </c>
      <c r="F4376" s="328" t="s">
        <v>626</v>
      </c>
      <c r="G4376" s="329" t="s">
        <v>620</v>
      </c>
      <c r="H4376" s="330" t="s">
        <v>1178</v>
      </c>
      <c r="I4376" s="127">
        <v>10</v>
      </c>
      <c r="J4376" s="127">
        <v>57766</v>
      </c>
      <c r="K4376" s="331">
        <f t="shared" si="370"/>
        <v>577660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hidden="1" customHeight="1">
      <c r="A4377" s="304" t="str">
        <f>IF(B4377&lt;&gt;"",IF(AND(B4377&gt;=_TM1,B4377&lt;=_TM2,OR(TH!L4377="1111",TH!M4377="1111")),TH!D4377,""),"")</f>
        <v/>
      </c>
      <c r="B4377" s="11">
        <f t="shared" si="371"/>
        <v>6</v>
      </c>
      <c r="C4377" s="111">
        <f t="shared" ref="C4377:C4408" si="372">E4377</f>
        <v>42532</v>
      </c>
      <c r="D4377" s="327" t="s">
        <v>1527</v>
      </c>
      <c r="E4377" s="364">
        <v>42532</v>
      </c>
      <c r="F4377" s="366" t="s">
        <v>627</v>
      </c>
      <c r="G4377" s="308" t="s">
        <v>620</v>
      </c>
      <c r="H4377" s="330" t="s">
        <v>1178</v>
      </c>
      <c r="I4377" s="127">
        <v>32</v>
      </c>
      <c r="J4377" s="127">
        <v>40482</v>
      </c>
      <c r="K4377" s="331">
        <f t="shared" si="370"/>
        <v>1295424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hidden="1" customHeight="1">
      <c r="A4378" s="304" t="str">
        <f>IF(B4378&lt;&gt;"",IF(AND(B4378&gt;=_TM1,B4378&lt;=_TM2,OR(TH!L4378="1111",TH!M4378="1111")),TH!D4378,""),"")</f>
        <v/>
      </c>
      <c r="B4378" s="11">
        <f t="shared" si="371"/>
        <v>6</v>
      </c>
      <c r="C4378" s="111">
        <f t="shared" si="372"/>
        <v>42532</v>
      </c>
      <c r="D4378" s="327" t="s">
        <v>1527</v>
      </c>
      <c r="E4378" s="327">
        <v>42532</v>
      </c>
      <c r="F4378" s="328" t="s">
        <v>628</v>
      </c>
      <c r="G4378" s="329" t="s">
        <v>620</v>
      </c>
      <c r="H4378" s="330" t="s">
        <v>1178</v>
      </c>
      <c r="I4378" s="127">
        <v>2</v>
      </c>
      <c r="J4378" s="127">
        <v>42242</v>
      </c>
      <c r="K4378" s="331">
        <f t="shared" si="370"/>
        <v>84484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hidden="1" customHeight="1">
      <c r="A4379" s="304" t="str">
        <f>IF(B4379&lt;&gt;"",IF(AND(B4379&gt;=_TM1,B4379&lt;=_TM2,OR(TH!L4379="1111",TH!M4379="1111")),TH!D4379,""),"")</f>
        <v/>
      </c>
      <c r="B4379" s="11">
        <f t="shared" si="371"/>
        <v>6</v>
      </c>
      <c r="C4379" s="111">
        <f t="shared" si="372"/>
        <v>42532</v>
      </c>
      <c r="D4379" s="327" t="s">
        <v>1527</v>
      </c>
      <c r="E4379" s="327">
        <v>42532</v>
      </c>
      <c r="F4379" s="328" t="s">
        <v>629</v>
      </c>
      <c r="G4379" s="329" t="s">
        <v>620</v>
      </c>
      <c r="H4379" s="330" t="s">
        <v>1178</v>
      </c>
      <c r="I4379" s="127">
        <v>32</v>
      </c>
      <c r="J4379" s="127">
        <v>39732</v>
      </c>
      <c r="K4379" s="331">
        <f t="shared" si="370"/>
        <v>1271424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hidden="1" customHeight="1">
      <c r="A4380" s="304" t="str">
        <f>IF(B4380&lt;&gt;"",IF(AND(B4380&gt;=_TM1,B4380&lt;=_TM2,OR(TH!L4380="1111",TH!M4380="1111")),TH!D4380,""),"")</f>
        <v/>
      </c>
      <c r="B4380" s="11">
        <f t="shared" si="371"/>
        <v>6</v>
      </c>
      <c r="C4380" s="111">
        <f t="shared" si="372"/>
        <v>42532</v>
      </c>
      <c r="D4380" s="327" t="s">
        <v>1527</v>
      </c>
      <c r="E4380" s="327">
        <v>42532</v>
      </c>
      <c r="F4380" s="328" t="s">
        <v>630</v>
      </c>
      <c r="G4380" s="329" t="s">
        <v>620</v>
      </c>
      <c r="H4380" s="330" t="s">
        <v>1178</v>
      </c>
      <c r="I4380" s="127">
        <v>18</v>
      </c>
      <c r="J4380" s="127">
        <v>71461</v>
      </c>
      <c r="K4380" s="331">
        <f t="shared" si="370"/>
        <v>1286298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hidden="1" customHeight="1">
      <c r="A4381" s="304" t="str">
        <f>IF(B4381&lt;&gt;"",IF(AND(B4381&gt;=_TM1,B4381&lt;=_TM2,OR(TH!L4381="1111",TH!M4381="1111")),TH!D4381,""),"")</f>
        <v/>
      </c>
      <c r="B4381" s="11">
        <f t="shared" si="371"/>
        <v>6</v>
      </c>
      <c r="C4381" s="111">
        <f t="shared" si="372"/>
        <v>42532</v>
      </c>
      <c r="D4381" s="327" t="s">
        <v>1527</v>
      </c>
      <c r="E4381" s="327">
        <v>42532</v>
      </c>
      <c r="F4381" s="328" t="s">
        <v>631</v>
      </c>
      <c r="G4381" s="329" t="s">
        <v>620</v>
      </c>
      <c r="H4381" s="330" t="s">
        <v>1178</v>
      </c>
      <c r="I4381" s="127">
        <v>19</v>
      </c>
      <c r="J4381" s="127">
        <v>51043</v>
      </c>
      <c r="K4381" s="331">
        <f t="shared" si="370"/>
        <v>969817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hidden="1" customHeight="1">
      <c r="A4382" s="304" t="str">
        <f>IF(B4382&lt;&gt;"",IF(AND(B4382&gt;=_TM1,B4382&lt;=_TM2,OR(TH!L4382="1111",TH!M4382="1111")),TH!D4382,""),"")</f>
        <v/>
      </c>
      <c r="B4382" s="11">
        <f t="shared" si="371"/>
        <v>6</v>
      </c>
      <c r="C4382" s="111">
        <f t="shared" si="372"/>
        <v>42532</v>
      </c>
      <c r="D4382" s="327" t="s">
        <v>1527</v>
      </c>
      <c r="E4382" s="364">
        <v>42532</v>
      </c>
      <c r="F4382" s="339" t="s">
        <v>632</v>
      </c>
      <c r="G4382" s="308" t="s">
        <v>620</v>
      </c>
      <c r="H4382" s="330" t="s">
        <v>1178</v>
      </c>
      <c r="I4382" s="127">
        <v>88</v>
      </c>
      <c r="J4382" s="127">
        <v>68337.136363636368</v>
      </c>
      <c r="K4382" s="331">
        <f t="shared" si="370"/>
        <v>6013668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hidden="1" customHeight="1">
      <c r="A4383" s="304" t="str">
        <f>IF(B4383&lt;&gt;"",IF(AND(B4383&gt;=_TM1,B4383&lt;=_TM2,OR(TH!L4383="1111",TH!M4383="1111")),TH!D4383,""),"")</f>
        <v/>
      </c>
      <c r="B4383" s="11">
        <f t="shared" si="371"/>
        <v>6</v>
      </c>
      <c r="C4383" s="111">
        <f t="shared" si="372"/>
        <v>42532</v>
      </c>
      <c r="D4383" s="327" t="s">
        <v>1527</v>
      </c>
      <c r="E4383" s="364">
        <v>42532</v>
      </c>
      <c r="F4383" s="21" t="s">
        <v>633</v>
      </c>
      <c r="G4383" s="308" t="s">
        <v>620</v>
      </c>
      <c r="H4383" s="330" t="s">
        <v>1178</v>
      </c>
      <c r="I4383" s="127">
        <v>38</v>
      </c>
      <c r="J4383" s="127">
        <v>84346</v>
      </c>
      <c r="K4383" s="331">
        <f t="shared" si="370"/>
        <v>3205148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hidden="1" customHeight="1">
      <c r="A4384" s="304" t="str">
        <f>IF(B4384&lt;&gt;"",IF(AND(B4384&gt;=_TM1,B4384&lt;=_TM2,OR(TH!L4384="1111",TH!M4384="1111")),TH!D4384,""),"")</f>
        <v/>
      </c>
      <c r="B4384" s="11">
        <f t="shared" si="371"/>
        <v>6</v>
      </c>
      <c r="C4384" s="111">
        <f t="shared" si="372"/>
        <v>42532</v>
      </c>
      <c r="D4384" s="327" t="s">
        <v>1527</v>
      </c>
      <c r="E4384" s="364">
        <v>42532</v>
      </c>
      <c r="F4384" s="339" t="s">
        <v>634</v>
      </c>
      <c r="G4384" s="308" t="s">
        <v>620</v>
      </c>
      <c r="H4384" s="330" t="s">
        <v>1178</v>
      </c>
      <c r="I4384" s="127">
        <v>40</v>
      </c>
      <c r="J4384" s="127">
        <v>72380</v>
      </c>
      <c r="K4384" s="331">
        <f t="shared" si="370"/>
        <v>2895200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hidden="1" customHeight="1">
      <c r="A4385" s="304" t="str">
        <f>IF(B4385&lt;&gt;"",IF(AND(B4385&gt;=_TM1,B4385&lt;=_TM2,OR(TH!L4385="1111",TH!M4385="1111")),TH!D4385,""),"")</f>
        <v/>
      </c>
      <c r="B4385" s="11">
        <f t="shared" si="371"/>
        <v>6</v>
      </c>
      <c r="C4385" s="111">
        <f t="shared" si="372"/>
        <v>42532</v>
      </c>
      <c r="D4385" s="327" t="s">
        <v>1527</v>
      </c>
      <c r="E4385" s="364">
        <v>42532</v>
      </c>
      <c r="F4385" s="339" t="s">
        <v>325</v>
      </c>
      <c r="G4385" s="308" t="s">
        <v>620</v>
      </c>
      <c r="H4385" s="330" t="s">
        <v>1178</v>
      </c>
      <c r="I4385" s="127">
        <v>40</v>
      </c>
      <c r="J4385" s="127">
        <v>73996</v>
      </c>
      <c r="K4385" s="331">
        <f t="shared" si="370"/>
        <v>2959840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hidden="1" customHeight="1">
      <c r="A4386" s="304" t="str">
        <f>IF(B4386&lt;&gt;"",IF(AND(B4386&gt;=_TM1,B4386&lt;=_TM2,OR(TH!L4386="1111",TH!M4386="1111")),TH!D4386,""),"")</f>
        <v/>
      </c>
      <c r="B4386" s="11">
        <f t="shared" si="371"/>
        <v>6</v>
      </c>
      <c r="C4386" s="111">
        <f t="shared" si="372"/>
        <v>42532</v>
      </c>
      <c r="D4386" s="327" t="s">
        <v>1527</v>
      </c>
      <c r="E4386" s="364">
        <v>42532</v>
      </c>
      <c r="F4386" s="339" t="s">
        <v>880</v>
      </c>
      <c r="G4386" s="308" t="s">
        <v>620</v>
      </c>
      <c r="H4386" s="330" t="s">
        <v>1178</v>
      </c>
      <c r="I4386" s="127">
        <v>20</v>
      </c>
      <c r="J4386" s="127">
        <v>77984</v>
      </c>
      <c r="K4386" s="331">
        <f t="shared" si="370"/>
        <v>1559680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hidden="1" customHeight="1">
      <c r="A4387" s="304" t="str">
        <f>IF(B4387&lt;&gt;"",IF(AND(B4387&gt;=_TM1,B4387&lt;=_TM2,OR(TH!L4387="1111",TH!M4387="1111")),TH!D4387,""),"")</f>
        <v/>
      </c>
      <c r="B4387" s="11">
        <f t="shared" si="371"/>
        <v>6</v>
      </c>
      <c r="C4387" s="111">
        <f t="shared" si="372"/>
        <v>42532</v>
      </c>
      <c r="D4387" s="327" t="s">
        <v>1527</v>
      </c>
      <c r="E4387" s="364">
        <v>42532</v>
      </c>
      <c r="F4387" s="21" t="s">
        <v>330</v>
      </c>
      <c r="G4387" s="308" t="s">
        <v>620</v>
      </c>
      <c r="H4387" s="330" t="s">
        <v>1178</v>
      </c>
      <c r="I4387" s="127">
        <v>155</v>
      </c>
      <c r="J4387" s="127">
        <v>15747</v>
      </c>
      <c r="K4387" s="331">
        <f t="shared" si="370"/>
        <v>2440785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hidden="1" customHeight="1">
      <c r="A4388" s="304" t="str">
        <f>IF(B4388&lt;&gt;"",IF(AND(B4388&gt;=_TM1,B4388&lt;=_TM2,OR(TH!L4388="1111",TH!M4388="1111")),TH!D4388,""),"")</f>
        <v/>
      </c>
      <c r="B4388" s="11">
        <f t="shared" si="371"/>
        <v>6</v>
      </c>
      <c r="C4388" s="111">
        <f t="shared" si="372"/>
        <v>42532</v>
      </c>
      <c r="D4388" s="327" t="s">
        <v>1527</v>
      </c>
      <c r="E4388" s="364">
        <v>42532</v>
      </c>
      <c r="F4388" s="21" t="s">
        <v>330</v>
      </c>
      <c r="G4388" s="308" t="s">
        <v>620</v>
      </c>
      <c r="H4388" s="330" t="s">
        <v>1178</v>
      </c>
      <c r="I4388" s="127">
        <v>155</v>
      </c>
      <c r="J4388" s="127">
        <v>10762</v>
      </c>
      <c r="K4388" s="331">
        <f t="shared" si="370"/>
        <v>1668110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hidden="1" customHeight="1">
      <c r="A4389" s="304" t="str">
        <f>IF(B4389&lt;&gt;"",IF(AND(B4389&gt;=_TM1,B4389&lt;=_TM2,OR(TH!L4389="1111",TH!M4389="1111")),TH!D4389,""),"")</f>
        <v/>
      </c>
      <c r="B4389" s="11">
        <f t="shared" ref="B4389:B4420" si="373">IF(C4389&lt;&gt;"",MONTH(C4389),"")</f>
        <v>6</v>
      </c>
      <c r="C4389" s="111">
        <f t="shared" si="372"/>
        <v>42532</v>
      </c>
      <c r="D4389" s="327" t="s">
        <v>1527</v>
      </c>
      <c r="E4389" s="364">
        <v>42532</v>
      </c>
      <c r="F4389" s="339" t="s">
        <v>636</v>
      </c>
      <c r="G4389" s="308" t="s">
        <v>620</v>
      </c>
      <c r="H4389" s="330" t="s">
        <v>1178</v>
      </c>
      <c r="I4389" s="127">
        <v>100</v>
      </c>
      <c r="J4389" s="127">
        <v>6153</v>
      </c>
      <c r="K4389" s="331">
        <f t="shared" si="370"/>
        <v>615300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hidden="1" customHeight="1">
      <c r="A4390" s="304" t="str">
        <f>IF(B4390&lt;&gt;"",IF(AND(B4390&gt;=_TM1,B4390&lt;=_TM2,OR(TH!L4390="1111",TH!M4390="1111")),TH!D4390,""),"")</f>
        <v/>
      </c>
      <c r="B4390" s="11">
        <f t="shared" si="373"/>
        <v>6</v>
      </c>
      <c r="C4390" s="111">
        <f t="shared" si="372"/>
        <v>42532</v>
      </c>
      <c r="D4390" s="327" t="s">
        <v>1527</v>
      </c>
      <c r="E4390" s="364">
        <v>42532</v>
      </c>
      <c r="F4390" s="21" t="s">
        <v>637</v>
      </c>
      <c r="G4390" s="308" t="s">
        <v>620</v>
      </c>
      <c r="H4390" s="330" t="s">
        <v>1178</v>
      </c>
      <c r="I4390" s="127">
        <v>100</v>
      </c>
      <c r="J4390" s="127">
        <v>6153</v>
      </c>
      <c r="K4390" s="331">
        <f t="shared" si="370"/>
        <v>615300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hidden="1" customHeight="1">
      <c r="A4391" s="304" t="str">
        <f>IF(B4391&lt;&gt;"",IF(AND(B4391&gt;=_TM1,B4391&lt;=_TM2,OR(TH!L4391="1111",TH!M4391="1111")),TH!D4391,""),"")</f>
        <v/>
      </c>
      <c r="B4391" s="11">
        <f t="shared" si="373"/>
        <v>6</v>
      </c>
      <c r="C4391" s="111">
        <f t="shared" si="372"/>
        <v>42532</v>
      </c>
      <c r="D4391" s="327" t="s">
        <v>1527</v>
      </c>
      <c r="E4391" s="364">
        <v>42532</v>
      </c>
      <c r="F4391" s="328" t="s">
        <v>496</v>
      </c>
      <c r="G4391" s="329" t="s">
        <v>620</v>
      </c>
      <c r="H4391" s="330" t="s">
        <v>1178</v>
      </c>
      <c r="I4391" s="127">
        <v>1000</v>
      </c>
      <c r="J4391" s="127">
        <v>6209</v>
      </c>
      <c r="K4391" s="331">
        <f t="shared" si="370"/>
        <v>6209000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hidden="1" customHeight="1">
      <c r="A4392" s="304" t="str">
        <f>IF(B4392&lt;&gt;"",IF(AND(B4392&gt;=_TM1,B4392&lt;=_TM2,OR(TH!L4392="1111",TH!M4392="1111")),TH!D4392,""),"")</f>
        <v/>
      </c>
      <c r="B4392" s="11">
        <f t="shared" si="373"/>
        <v>6</v>
      </c>
      <c r="C4392" s="111">
        <f t="shared" si="372"/>
        <v>42532</v>
      </c>
      <c r="D4392" s="327" t="s">
        <v>1527</v>
      </c>
      <c r="E4392" s="327">
        <v>42532</v>
      </c>
      <c r="F4392" s="328" t="s">
        <v>540</v>
      </c>
      <c r="G4392" s="367" t="s">
        <v>620</v>
      </c>
      <c r="H4392" s="330" t="s">
        <v>1178</v>
      </c>
      <c r="I4392" s="127">
        <v>25</v>
      </c>
      <c r="J4392" s="127">
        <v>110639</v>
      </c>
      <c r="K4392" s="331">
        <f t="shared" si="370"/>
        <v>2765975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hidden="1" customHeight="1">
      <c r="A4393" s="304" t="str">
        <f>IF(B4393&lt;&gt;"",IF(AND(B4393&gt;=_TM1,B4393&lt;=_TM2,OR(TH!L4393="1111",TH!M4393="1111")),TH!D4393,""),"")</f>
        <v/>
      </c>
      <c r="B4393" s="11">
        <f t="shared" si="373"/>
        <v>6</v>
      </c>
      <c r="C4393" s="111">
        <f t="shared" si="372"/>
        <v>42532</v>
      </c>
      <c r="D4393" s="327" t="s">
        <v>1527</v>
      </c>
      <c r="E4393" s="327">
        <v>42532</v>
      </c>
      <c r="F4393" s="328" t="s">
        <v>543</v>
      </c>
      <c r="G4393" s="367" t="s">
        <v>620</v>
      </c>
      <c r="H4393" s="330" t="s">
        <v>1178</v>
      </c>
      <c r="I4393" s="127">
        <v>48</v>
      </c>
      <c r="J4393" s="127">
        <v>40511</v>
      </c>
      <c r="K4393" s="331">
        <f t="shared" si="370"/>
        <v>1944528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hidden="1" customHeight="1">
      <c r="A4394" s="304" t="str">
        <f>IF(B4394&lt;&gt;"",IF(AND(B4394&gt;=_TM1,B4394&lt;=_TM2,OR(TH!L4394="1111",TH!M4394="1111")),TH!D4394,""),"")</f>
        <v/>
      </c>
      <c r="B4394" s="11">
        <f t="shared" si="373"/>
        <v>6</v>
      </c>
      <c r="C4394" s="111">
        <f t="shared" si="372"/>
        <v>42532</v>
      </c>
      <c r="D4394" s="327" t="s">
        <v>1527</v>
      </c>
      <c r="E4394" s="364">
        <v>42532</v>
      </c>
      <c r="F4394" s="339" t="s">
        <v>539</v>
      </c>
      <c r="G4394" s="308" t="s">
        <v>620</v>
      </c>
      <c r="H4394" s="330" t="s">
        <v>1178</v>
      </c>
      <c r="I4394" s="127">
        <v>27</v>
      </c>
      <c r="J4394" s="127">
        <v>104596</v>
      </c>
      <c r="K4394" s="331">
        <f t="shared" si="370"/>
        <v>2824092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hidden="1" customHeight="1">
      <c r="A4395" s="304" t="str">
        <f>IF(B4395&lt;&gt;"",IF(AND(B4395&gt;=_TM1,B4395&lt;=_TM2,OR(TH!L4395="1111",TH!M4395="1111")),TH!D4395,""),"")</f>
        <v/>
      </c>
      <c r="B4395" s="11">
        <f t="shared" si="373"/>
        <v>6</v>
      </c>
      <c r="C4395" s="111">
        <f t="shared" si="372"/>
        <v>42532</v>
      </c>
      <c r="D4395" s="327" t="s">
        <v>1527</v>
      </c>
      <c r="E4395" s="364">
        <v>42532</v>
      </c>
      <c r="F4395" s="339" t="s">
        <v>638</v>
      </c>
      <c r="G4395" s="308" t="s">
        <v>620</v>
      </c>
      <c r="H4395" s="330" t="s">
        <v>1178</v>
      </c>
      <c r="I4395" s="127">
        <v>180</v>
      </c>
      <c r="J4395" s="127">
        <v>14141</v>
      </c>
      <c r="K4395" s="331">
        <f t="shared" si="370"/>
        <v>2545380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hidden="1" customHeight="1">
      <c r="A4396" s="304" t="str">
        <f>IF(B4396&lt;&gt;"",IF(AND(B4396&gt;=_TM1,B4396&lt;=_TM2,OR(TH!L4396="1111",TH!M4396="1111")),TH!D4396,""),"")</f>
        <v/>
      </c>
      <c r="B4396" s="11">
        <f t="shared" si="373"/>
        <v>6</v>
      </c>
      <c r="C4396" s="111">
        <f t="shared" si="372"/>
        <v>42532</v>
      </c>
      <c r="D4396" s="327" t="s">
        <v>1527</v>
      </c>
      <c r="E4396" s="364">
        <v>42532</v>
      </c>
      <c r="F4396" s="21" t="s">
        <v>639</v>
      </c>
      <c r="G4396" s="308" t="s">
        <v>620</v>
      </c>
      <c r="H4396" s="330" t="s">
        <v>1178</v>
      </c>
      <c r="I4396" s="127">
        <v>60</v>
      </c>
      <c r="J4396" s="127">
        <v>24907</v>
      </c>
      <c r="K4396" s="331">
        <f t="shared" si="370"/>
        <v>1494420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hidden="1" customHeight="1">
      <c r="A4397" s="304" t="str">
        <f>IF(B4397&lt;&gt;"",IF(AND(B4397&gt;=_TM1,B4397&lt;=_TM2,OR(TH!L4397="1111",TH!M4397="1111")),TH!D4397,""),"")</f>
        <v/>
      </c>
      <c r="B4397" s="11">
        <f t="shared" si="373"/>
        <v>6</v>
      </c>
      <c r="C4397" s="111">
        <f t="shared" si="372"/>
        <v>42532</v>
      </c>
      <c r="D4397" s="327" t="s">
        <v>1527</v>
      </c>
      <c r="E4397" s="364">
        <v>42532</v>
      </c>
      <c r="F4397" s="21" t="s">
        <v>640</v>
      </c>
      <c r="G4397" s="308" t="s">
        <v>620</v>
      </c>
      <c r="H4397" s="330" t="s">
        <v>1178</v>
      </c>
      <c r="I4397" s="127">
        <v>200</v>
      </c>
      <c r="J4397" s="127">
        <v>11518</v>
      </c>
      <c r="K4397" s="331">
        <f t="shared" si="370"/>
        <v>2303600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hidden="1" customHeight="1">
      <c r="A4398" s="304" t="str">
        <f>IF(B4398&lt;&gt;"",IF(AND(B4398&gt;=_TM1,B4398&lt;=_TM2,OR(TH!L4398="1111",TH!M4398="1111")),TH!D4398,""),"")</f>
        <v/>
      </c>
      <c r="B4398" s="11">
        <f t="shared" si="373"/>
        <v>6</v>
      </c>
      <c r="C4398" s="111">
        <f t="shared" si="372"/>
        <v>42532</v>
      </c>
      <c r="D4398" s="327" t="s">
        <v>1527</v>
      </c>
      <c r="E4398" s="364">
        <v>42532</v>
      </c>
      <c r="F4398" s="366" t="s">
        <v>601</v>
      </c>
      <c r="G4398" s="308" t="s">
        <v>620</v>
      </c>
      <c r="H4398" s="330" t="s">
        <v>1178</v>
      </c>
      <c r="I4398" s="127">
        <v>9</v>
      </c>
      <c r="J4398" s="127">
        <v>12444</v>
      </c>
      <c r="K4398" s="331">
        <f t="shared" si="370"/>
        <v>111996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hidden="1" customHeight="1">
      <c r="A4399" s="304" t="str">
        <f>IF(B4399&lt;&gt;"",IF(AND(B4399&gt;=_TM1,B4399&lt;=_TM2,OR(TH!L4399="1111",TH!M4399="1111")),TH!D4399,""),"")</f>
        <v/>
      </c>
      <c r="B4399" s="11">
        <f t="shared" si="373"/>
        <v>6</v>
      </c>
      <c r="C4399" s="111">
        <f t="shared" si="372"/>
        <v>42532</v>
      </c>
      <c r="D4399" s="327" t="s">
        <v>1527</v>
      </c>
      <c r="E4399" s="364">
        <v>42532</v>
      </c>
      <c r="F4399" s="339" t="s">
        <v>642</v>
      </c>
      <c r="G4399" s="308" t="s">
        <v>620</v>
      </c>
      <c r="H4399" s="330" t="s">
        <v>1178</v>
      </c>
      <c r="I4399" s="127">
        <v>75</v>
      </c>
      <c r="J4399" s="127">
        <v>26567</v>
      </c>
      <c r="K4399" s="331">
        <f t="shared" si="370"/>
        <v>1992525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hidden="1" customHeight="1">
      <c r="A4400" s="304" t="str">
        <f>IF(B4400&lt;&gt;"",IF(AND(B4400&gt;=_TM1,B4400&lt;=_TM2,OR(TH!L4400="1111",TH!M4400="1111")),TH!D4400,""),"")</f>
        <v/>
      </c>
      <c r="B4400" s="11">
        <f t="shared" si="373"/>
        <v>6</v>
      </c>
      <c r="C4400" s="111">
        <f t="shared" si="372"/>
        <v>42532</v>
      </c>
      <c r="D4400" s="327" t="s">
        <v>1527</v>
      </c>
      <c r="E4400" s="364">
        <v>42532</v>
      </c>
      <c r="F4400" s="21" t="s">
        <v>643</v>
      </c>
      <c r="G4400" s="308" t="s">
        <v>620</v>
      </c>
      <c r="H4400" s="330" t="s">
        <v>1178</v>
      </c>
      <c r="I4400" s="127">
        <v>40</v>
      </c>
      <c r="J4400" s="127">
        <v>24407</v>
      </c>
      <c r="K4400" s="331">
        <f t="shared" si="370"/>
        <v>976280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hidden="1" customHeight="1">
      <c r="A4401" s="304" t="str">
        <f>IF(B4401&lt;&gt;"",IF(AND(B4401&gt;=_TM1,B4401&lt;=_TM2,OR(TH!L4401="1111",TH!M4401="1111")),TH!D4401,""),"")</f>
        <v/>
      </c>
      <c r="B4401" s="11">
        <f t="shared" si="373"/>
        <v>6</v>
      </c>
      <c r="C4401" s="111">
        <f t="shared" si="372"/>
        <v>42532</v>
      </c>
      <c r="D4401" s="327" t="s">
        <v>1527</v>
      </c>
      <c r="E4401" s="364">
        <v>42532</v>
      </c>
      <c r="F4401" s="339" t="s">
        <v>303</v>
      </c>
      <c r="G4401" s="308" t="s">
        <v>620</v>
      </c>
      <c r="H4401" s="330" t="s">
        <v>1178</v>
      </c>
      <c r="I4401" s="127">
        <v>180</v>
      </c>
      <c r="J4401" s="127">
        <v>16181</v>
      </c>
      <c r="K4401" s="331">
        <f t="shared" si="370"/>
        <v>2912580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/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hidden="1" customHeight="1">
      <c r="A4402" s="304" t="str">
        <f>IF(B4402&lt;&gt;"",IF(AND(B4402&gt;=_TM1,B4402&lt;=_TM2,OR(TH!L4402="1111",TH!M4402="1111")),TH!D4402,""),"")</f>
        <v/>
      </c>
      <c r="B4402" s="11">
        <f t="shared" si="373"/>
        <v>6</v>
      </c>
      <c r="C4402" s="111">
        <f t="shared" si="372"/>
        <v>42532</v>
      </c>
      <c r="D4402" s="327" t="s">
        <v>1527</v>
      </c>
      <c r="E4402" s="364">
        <v>42532</v>
      </c>
      <c r="F4402" s="21" t="s">
        <v>883</v>
      </c>
      <c r="G4402" s="308" t="s">
        <v>620</v>
      </c>
      <c r="H4402" s="330" t="s">
        <v>1178</v>
      </c>
      <c r="I4402" s="127">
        <v>44</v>
      </c>
      <c r="J4402" s="127">
        <v>64232</v>
      </c>
      <c r="K4402" s="331">
        <f t="shared" si="370"/>
        <v>2826208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/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hidden="1" customHeight="1">
      <c r="A4403" s="304" t="str">
        <f>IF(B4403&lt;&gt;"",IF(AND(B4403&gt;=_TM1,B4403&lt;=_TM2,OR(TH!L4403="1111",TH!M4403="1111")),TH!D4403,""),"")</f>
        <v/>
      </c>
      <c r="B4403" s="11">
        <f t="shared" si="373"/>
        <v>6</v>
      </c>
      <c r="C4403" s="111">
        <f t="shared" si="372"/>
        <v>42535</v>
      </c>
      <c r="D4403" s="327" t="s">
        <v>1527</v>
      </c>
      <c r="E4403" s="364">
        <v>42535</v>
      </c>
      <c r="F4403" s="21" t="s">
        <v>322</v>
      </c>
      <c r="G4403" s="308" t="s">
        <v>644</v>
      </c>
      <c r="H4403" s="330" t="s">
        <v>1178</v>
      </c>
      <c r="I4403" s="127">
        <v>3900</v>
      </c>
      <c r="J4403" s="127">
        <v>17760</v>
      </c>
      <c r="K4403" s="331">
        <f t="shared" si="370"/>
        <v>69264000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hidden="1" customHeight="1">
      <c r="A4404" s="304" t="str">
        <f>IF(B4404&lt;&gt;"",IF(AND(B4404&gt;=_TM1,B4404&lt;=_TM2,OR(TH!L4404="1111",TH!M4404="1111")),TH!D4404,""),"")</f>
        <v/>
      </c>
      <c r="B4404" s="11">
        <f t="shared" si="373"/>
        <v>6</v>
      </c>
      <c r="C4404" s="111">
        <f t="shared" si="372"/>
        <v>42535</v>
      </c>
      <c r="D4404" s="327" t="s">
        <v>1527</v>
      </c>
      <c r="E4404" s="364">
        <v>42535</v>
      </c>
      <c r="F4404" s="339" t="s">
        <v>321</v>
      </c>
      <c r="G4404" s="308" t="s">
        <v>644</v>
      </c>
      <c r="H4404" s="330" t="s">
        <v>1178</v>
      </c>
      <c r="I4404" s="127">
        <v>3500</v>
      </c>
      <c r="J4404" s="127">
        <v>17760</v>
      </c>
      <c r="K4404" s="331">
        <f t="shared" si="370"/>
        <v>62160000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>x</v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hidden="1" customHeight="1">
      <c r="A4405" s="304" t="str">
        <f>IF(B4405&lt;&gt;"",IF(AND(B4405&gt;=_TM1,B4405&lt;=_TM2,OR(TH!L4405="1111",TH!M4405="1111")),TH!D4405,""),"")</f>
        <v/>
      </c>
      <c r="B4405" s="11">
        <f t="shared" si="373"/>
        <v>6</v>
      </c>
      <c r="C4405" s="111">
        <f t="shared" si="372"/>
        <v>42539</v>
      </c>
      <c r="D4405" s="327" t="s">
        <v>1527</v>
      </c>
      <c r="E4405" s="364">
        <v>42539</v>
      </c>
      <c r="F4405" s="21" t="s">
        <v>322</v>
      </c>
      <c r="G4405" s="308" t="s">
        <v>651</v>
      </c>
      <c r="H4405" s="330" t="s">
        <v>1178</v>
      </c>
      <c r="I4405" s="127">
        <v>1000</v>
      </c>
      <c r="J4405" s="127">
        <v>10080</v>
      </c>
      <c r="K4405" s="331">
        <f t="shared" si="370"/>
        <v>10080000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>x</v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hidden="1" customHeight="1">
      <c r="A4406" s="304" t="str">
        <f>IF(B4406&lt;&gt;"",IF(AND(B4406&gt;=_TM1,B4406&lt;=_TM2,OR(TH!L4406="1111",TH!M4406="1111")),TH!D4406,""),"")</f>
        <v/>
      </c>
      <c r="B4406" s="11">
        <f t="shared" si="373"/>
        <v>6</v>
      </c>
      <c r="C4406" s="111">
        <f t="shared" si="372"/>
        <v>42544</v>
      </c>
      <c r="D4406" s="327" t="s">
        <v>1527</v>
      </c>
      <c r="E4406" s="364">
        <v>42544</v>
      </c>
      <c r="F4406" s="339" t="s">
        <v>496</v>
      </c>
      <c r="G4406" s="308" t="s">
        <v>653</v>
      </c>
      <c r="H4406" s="330" t="s">
        <v>1178</v>
      </c>
      <c r="I4406" s="127">
        <v>1090</v>
      </c>
      <c r="J4406" s="127">
        <v>6258</v>
      </c>
      <c r="K4406" s="331">
        <f t="shared" si="370"/>
        <v>6821220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/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hidden="1" customHeight="1">
      <c r="A4407" s="304" t="str">
        <f>IF(B4407&lt;&gt;"",IF(AND(B4407&gt;=_TM1,B4407&lt;=_TM2,OR(TH!L4407="1111",TH!M4407="1111")),TH!D4407,""),"")</f>
        <v/>
      </c>
      <c r="B4407" s="11">
        <f t="shared" si="373"/>
        <v>6</v>
      </c>
      <c r="C4407" s="111">
        <f t="shared" si="372"/>
        <v>42544</v>
      </c>
      <c r="D4407" s="327" t="s">
        <v>1527</v>
      </c>
      <c r="E4407" s="364">
        <v>42544</v>
      </c>
      <c r="F4407" s="21" t="s">
        <v>525</v>
      </c>
      <c r="G4407" s="308" t="s">
        <v>653</v>
      </c>
      <c r="H4407" s="330" t="s">
        <v>1178</v>
      </c>
      <c r="I4407" s="127">
        <v>308</v>
      </c>
      <c r="J4407" s="127">
        <v>4285</v>
      </c>
      <c r="K4407" s="331">
        <f t="shared" si="370"/>
        <v>1319780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/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hidden="1" customHeight="1">
      <c r="A4408" s="304" t="str">
        <f>IF(B4408&lt;&gt;"",IF(AND(B4408&gt;=_TM1,B4408&lt;=_TM2,OR(TH!L4408="1111",TH!M4408="1111")),TH!D4408,""),"")</f>
        <v/>
      </c>
      <c r="B4408" s="11">
        <f t="shared" si="373"/>
        <v>6</v>
      </c>
      <c r="C4408" s="111">
        <f t="shared" si="372"/>
        <v>42549</v>
      </c>
      <c r="D4408" s="327" t="s">
        <v>1527</v>
      </c>
      <c r="E4408" s="364">
        <v>42549</v>
      </c>
      <c r="F4408" s="21" t="s">
        <v>322</v>
      </c>
      <c r="G4408" s="308" t="s">
        <v>663</v>
      </c>
      <c r="H4408" s="330" t="s">
        <v>1178</v>
      </c>
      <c r="I4408" s="127">
        <v>1420</v>
      </c>
      <c r="J4408" s="127">
        <v>10560</v>
      </c>
      <c r="K4408" s="331">
        <f t="shared" si="370"/>
        <v>14995200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hidden="1" customHeight="1">
      <c r="A4409" s="304" t="str">
        <f>IF(B4409&lt;&gt;"",IF(AND(B4409&gt;=_TM1,B4409&lt;=_TM2,OR(TH!L4409="1111",TH!M4409="1111")),TH!D4409,""),"")</f>
        <v/>
      </c>
      <c r="B4409" s="11">
        <f t="shared" si="373"/>
        <v>6</v>
      </c>
      <c r="C4409" s="111">
        <f t="shared" ref="C4409:C4454" si="374">E4409</f>
        <v>42550</v>
      </c>
      <c r="D4409" s="327" t="s">
        <v>1527</v>
      </c>
      <c r="E4409" s="364">
        <v>42550</v>
      </c>
      <c r="F4409" s="366" t="s">
        <v>322</v>
      </c>
      <c r="G4409" s="308" t="s">
        <v>664</v>
      </c>
      <c r="H4409" s="330" t="s">
        <v>1178</v>
      </c>
      <c r="I4409" s="127">
        <v>80</v>
      </c>
      <c r="J4409" s="127">
        <v>10560</v>
      </c>
      <c r="K4409" s="331">
        <f t="shared" si="370"/>
        <v>844800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>x</v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hidden="1" customHeight="1">
      <c r="A4410" s="304" t="str">
        <f>IF(B4410&lt;&gt;"",IF(AND(B4410&gt;=_TM1,B4410&lt;=_TM2,OR(TH!L4410="1111",TH!M4410="1111")),TH!D4410,""),"")</f>
        <v/>
      </c>
      <c r="B4410" s="11">
        <f t="shared" si="373"/>
        <v>6</v>
      </c>
      <c r="C4410" s="111">
        <f t="shared" si="374"/>
        <v>42550</v>
      </c>
      <c r="D4410" s="327" t="s">
        <v>1527</v>
      </c>
      <c r="E4410" s="364">
        <v>42550</v>
      </c>
      <c r="F4410" s="339" t="s">
        <v>322</v>
      </c>
      <c r="G4410" s="308" t="s">
        <v>664</v>
      </c>
      <c r="H4410" s="330" t="s">
        <v>1178</v>
      </c>
      <c r="I4410" s="127">
        <v>11</v>
      </c>
      <c r="J4410" s="127">
        <v>14250</v>
      </c>
      <c r="K4410" s="331">
        <f t="shared" si="370"/>
        <v>156750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>x</v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hidden="1" customHeight="1">
      <c r="A4411" s="304" t="str">
        <f>IF(B4411&lt;&gt;"",IF(AND(B4411&gt;=_TM1,B4411&lt;=_TM2,OR(TH!L4411="1111",TH!M4411="1111")),TH!D4411,""),"")</f>
        <v/>
      </c>
      <c r="B4411" s="11">
        <f t="shared" si="373"/>
        <v>6</v>
      </c>
      <c r="C4411" s="111">
        <f t="shared" si="374"/>
        <v>42551</v>
      </c>
      <c r="D4411" s="327" t="s">
        <v>1527</v>
      </c>
      <c r="E4411" s="364">
        <v>42551</v>
      </c>
      <c r="F4411" s="21" t="s">
        <v>703</v>
      </c>
      <c r="G4411" s="308" t="s">
        <v>673</v>
      </c>
      <c r="H4411" s="330" t="s">
        <v>1178</v>
      </c>
      <c r="I4411" s="127">
        <v>15</v>
      </c>
      <c r="J4411" s="127">
        <v>91164</v>
      </c>
      <c r="K4411" s="331">
        <f t="shared" si="370"/>
        <v>1367460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hidden="1" customHeight="1">
      <c r="A4412" s="304" t="str">
        <f>IF(B4412&lt;&gt;"",IF(AND(B4412&gt;=_TM1,B4412&lt;=_TM2,OR(TH!L4412="1111",TH!M4412="1111")),TH!D4412,""),"")</f>
        <v/>
      </c>
      <c r="B4412" s="11">
        <f t="shared" si="373"/>
        <v>6</v>
      </c>
      <c r="C4412" s="111">
        <f t="shared" si="374"/>
        <v>42551</v>
      </c>
      <c r="D4412" s="327" t="s">
        <v>1527</v>
      </c>
      <c r="E4412" s="364">
        <v>42551</v>
      </c>
      <c r="F4412" s="339" t="s">
        <v>410</v>
      </c>
      <c r="G4412" s="308" t="s">
        <v>673</v>
      </c>
      <c r="H4412" s="330" t="s">
        <v>1178</v>
      </c>
      <c r="I4412" s="127">
        <v>6</v>
      </c>
      <c r="J4412" s="127">
        <v>137834</v>
      </c>
      <c r="K4412" s="331">
        <f t="shared" si="370"/>
        <v>827004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hidden="1" customHeight="1">
      <c r="A4413" s="304" t="str">
        <f>IF(B4413&lt;&gt;"",IF(AND(B4413&gt;=_TM1,B4413&lt;=_TM2,OR(TH!L4413="1111",TH!M4413="1111")),TH!D4413,""),"")</f>
        <v/>
      </c>
      <c r="B4413" s="11">
        <f t="shared" si="373"/>
        <v>6</v>
      </c>
      <c r="C4413" s="111">
        <f t="shared" si="374"/>
        <v>42551</v>
      </c>
      <c r="D4413" s="327" t="s">
        <v>1527</v>
      </c>
      <c r="E4413" s="364">
        <v>42551</v>
      </c>
      <c r="F4413" s="21" t="s">
        <v>407</v>
      </c>
      <c r="G4413" s="308" t="s">
        <v>673</v>
      </c>
      <c r="H4413" s="330" t="s">
        <v>1178</v>
      </c>
      <c r="I4413" s="127">
        <v>50</v>
      </c>
      <c r="J4413" s="127">
        <v>58806</v>
      </c>
      <c r="K4413" s="331">
        <f t="shared" si="370"/>
        <v>2940300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hidden="1" customHeight="1">
      <c r="A4414" s="304" t="str">
        <f>IF(B4414&lt;&gt;"",IF(AND(B4414&gt;=_TM1,B4414&lt;=_TM2,OR(TH!L4414="1111",TH!M4414="1111")),TH!D4414,""),"")</f>
        <v/>
      </c>
      <c r="B4414" s="11">
        <f t="shared" si="373"/>
        <v>6</v>
      </c>
      <c r="C4414" s="111">
        <f t="shared" si="374"/>
        <v>42551</v>
      </c>
      <c r="D4414" s="327" t="s">
        <v>1527</v>
      </c>
      <c r="E4414" s="364">
        <v>42551</v>
      </c>
      <c r="F4414" s="21" t="s">
        <v>361</v>
      </c>
      <c r="G4414" s="308" t="s">
        <v>673</v>
      </c>
      <c r="H4414" s="330" t="s">
        <v>1178</v>
      </c>
      <c r="I4414" s="127">
        <v>18</v>
      </c>
      <c r="J4414" s="127">
        <v>155330.70000000001</v>
      </c>
      <c r="K4414" s="331">
        <f t="shared" si="370"/>
        <v>2795953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hidden="1" customHeight="1">
      <c r="A4415" s="304" t="str">
        <f>IF(B4415&lt;&gt;"",IF(AND(B4415&gt;=_TM1,B4415&lt;=_TM2,OR(TH!L4415="1111",TH!M4415="1111")),TH!D4415,""),"")</f>
        <v/>
      </c>
      <c r="B4415" s="11">
        <f t="shared" si="373"/>
        <v>6</v>
      </c>
      <c r="C4415" s="111">
        <f t="shared" si="374"/>
        <v>42551</v>
      </c>
      <c r="D4415" s="327" t="s">
        <v>1527</v>
      </c>
      <c r="E4415" s="364">
        <v>42551</v>
      </c>
      <c r="F4415" s="339" t="s">
        <v>579</v>
      </c>
      <c r="G4415" s="308" t="s">
        <v>673</v>
      </c>
      <c r="H4415" s="330" t="s">
        <v>1178</v>
      </c>
      <c r="I4415" s="127">
        <v>20</v>
      </c>
      <c r="J4415" s="127">
        <v>68527</v>
      </c>
      <c r="K4415" s="331">
        <f t="shared" si="370"/>
        <v>1370540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hidden="1" customHeight="1">
      <c r="A4416" s="304" t="str">
        <f>IF(B4416&lt;&gt;"",IF(AND(B4416&gt;=_TM1,B4416&lt;=_TM2,OR(TH!L4416="1111",TH!M4416="1111")),TH!D4416,""),"")</f>
        <v/>
      </c>
      <c r="B4416" s="11">
        <f t="shared" si="373"/>
        <v>6</v>
      </c>
      <c r="C4416" s="111">
        <f t="shared" si="374"/>
        <v>42551</v>
      </c>
      <c r="D4416" s="327" t="s">
        <v>1527</v>
      </c>
      <c r="E4416" s="364">
        <v>42551</v>
      </c>
      <c r="F4416" s="21" t="s">
        <v>405</v>
      </c>
      <c r="G4416" s="308" t="s">
        <v>673</v>
      </c>
      <c r="H4416" s="330" t="s">
        <v>1178</v>
      </c>
      <c r="I4416" s="127">
        <v>20</v>
      </c>
      <c r="J4416" s="127">
        <v>85763.15</v>
      </c>
      <c r="K4416" s="331">
        <f t="shared" si="370"/>
        <v>1715263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hidden="1" customHeight="1">
      <c r="A4417" s="304" t="str">
        <f>IF(B4417&lt;&gt;"",IF(AND(B4417&gt;=_TM1,B4417&lt;=_TM2,OR(TH!L4417="1111",TH!M4417="1111")),TH!D4417,""),"")</f>
        <v/>
      </c>
      <c r="B4417" s="11">
        <f t="shared" si="373"/>
        <v>6</v>
      </c>
      <c r="C4417" s="111">
        <f t="shared" si="374"/>
        <v>42551</v>
      </c>
      <c r="D4417" s="327" t="s">
        <v>1527</v>
      </c>
      <c r="E4417" s="364">
        <v>42551</v>
      </c>
      <c r="F4417" s="339" t="s">
        <v>405</v>
      </c>
      <c r="G4417" s="308" t="s">
        <v>673</v>
      </c>
      <c r="H4417" s="330" t="s">
        <v>1178</v>
      </c>
      <c r="I4417" s="127">
        <v>20</v>
      </c>
      <c r="J4417" s="127">
        <v>86666</v>
      </c>
      <c r="K4417" s="331">
        <f t="shared" si="370"/>
        <v>1733320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hidden="1" customHeight="1">
      <c r="A4418" s="304" t="str">
        <f>IF(B4418&lt;&gt;"",IF(AND(B4418&gt;=_TM1,B4418&lt;=_TM2,OR(TH!L4418="1111",TH!M4418="1111")),TH!D4418,""),"")</f>
        <v/>
      </c>
      <c r="B4418" s="11">
        <f t="shared" si="373"/>
        <v>6</v>
      </c>
      <c r="C4418" s="111">
        <f t="shared" si="374"/>
        <v>42551</v>
      </c>
      <c r="D4418" s="327" t="s">
        <v>1527</v>
      </c>
      <c r="E4418" s="364">
        <v>42551</v>
      </c>
      <c r="F4418" s="21" t="s">
        <v>685</v>
      </c>
      <c r="G4418" s="308" t="s">
        <v>673</v>
      </c>
      <c r="H4418" s="330" t="s">
        <v>1178</v>
      </c>
      <c r="I4418" s="127">
        <v>6</v>
      </c>
      <c r="J4418" s="127">
        <v>203928.9</v>
      </c>
      <c r="K4418" s="331">
        <f t="shared" ref="K4418:K4469" si="375">ROUND(I4418*J4418,0)</f>
        <v>1223573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hidden="1" customHeight="1">
      <c r="A4419" s="304" t="str">
        <f>IF(B4419&lt;&gt;"",IF(AND(B4419&gt;=_TM1,B4419&lt;=_TM2,OR(TH!L4419="1111",TH!M4419="1111")),TH!D4419,""),"")</f>
        <v/>
      </c>
      <c r="B4419" s="11">
        <f t="shared" si="373"/>
        <v>6</v>
      </c>
      <c r="C4419" s="111">
        <f t="shared" si="374"/>
        <v>42551</v>
      </c>
      <c r="D4419" s="327" t="s">
        <v>1527</v>
      </c>
      <c r="E4419" s="364">
        <v>42551</v>
      </c>
      <c r="F4419" s="21" t="s">
        <v>576</v>
      </c>
      <c r="G4419" s="308" t="s">
        <v>673</v>
      </c>
      <c r="H4419" s="330" t="s">
        <v>1178</v>
      </c>
      <c r="I4419" s="127">
        <v>18</v>
      </c>
      <c r="J4419" s="127">
        <v>115869.6</v>
      </c>
      <c r="K4419" s="331">
        <f t="shared" si="375"/>
        <v>2085653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hidden="1" customHeight="1">
      <c r="A4420" s="304" t="str">
        <f>IF(B4420&lt;&gt;"",IF(AND(B4420&gt;=_TM1,B4420&lt;=_TM2,OR(TH!L4420="1111",TH!M4420="1111")),TH!D4420,""),"")</f>
        <v/>
      </c>
      <c r="B4420" s="11">
        <f t="shared" si="373"/>
        <v>6</v>
      </c>
      <c r="C4420" s="111">
        <f t="shared" si="374"/>
        <v>42551</v>
      </c>
      <c r="D4420" s="327" t="s">
        <v>1527</v>
      </c>
      <c r="E4420" s="364">
        <v>42551</v>
      </c>
      <c r="F4420" s="366" t="s">
        <v>576</v>
      </c>
      <c r="G4420" s="308" t="s">
        <v>673</v>
      </c>
      <c r="H4420" s="330" t="s">
        <v>1178</v>
      </c>
      <c r="I4420" s="127">
        <v>4</v>
      </c>
      <c r="J4420" s="127">
        <v>118863</v>
      </c>
      <c r="K4420" s="331">
        <f t="shared" si="375"/>
        <v>475452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hidden="1" customHeight="1">
      <c r="A4421" s="304" t="str">
        <f>IF(B4421&lt;&gt;"",IF(AND(B4421&gt;=_TM1,B4421&lt;=_TM2,OR(TH!L4421="1111",TH!M4421="1111")),TH!D4421,""),"")</f>
        <v/>
      </c>
      <c r="B4421" s="11">
        <f t="shared" ref="B4421:B4484" si="376">IF(C4421&lt;&gt;"",MONTH(C4421),"")</f>
        <v>6</v>
      </c>
      <c r="C4421" s="111">
        <f t="shared" si="374"/>
        <v>42551</v>
      </c>
      <c r="D4421" s="327" t="s">
        <v>1527</v>
      </c>
      <c r="E4421" s="364">
        <v>42551</v>
      </c>
      <c r="F4421" s="339" t="s">
        <v>686</v>
      </c>
      <c r="G4421" s="308" t="s">
        <v>673</v>
      </c>
      <c r="H4421" s="330" t="s">
        <v>1178</v>
      </c>
      <c r="I4421" s="127">
        <v>16</v>
      </c>
      <c r="J4421" s="127">
        <v>143041.5</v>
      </c>
      <c r="K4421" s="331">
        <f t="shared" si="375"/>
        <v>2288664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hidden="1" customHeight="1">
      <c r="A4422" s="304" t="str">
        <f>IF(B4422&lt;&gt;"",IF(AND(B4422&gt;=_TM1,B4422&lt;=_TM2,OR(TH!L4422="1111",TH!M4422="1111")),TH!D4422,""),"")</f>
        <v/>
      </c>
      <c r="B4422" s="11">
        <f t="shared" si="376"/>
        <v>6</v>
      </c>
      <c r="C4422" s="111">
        <f t="shared" si="374"/>
        <v>42551</v>
      </c>
      <c r="D4422" s="327" t="s">
        <v>1527</v>
      </c>
      <c r="E4422" s="364">
        <v>42551</v>
      </c>
      <c r="F4422" s="21" t="s">
        <v>397</v>
      </c>
      <c r="G4422" s="308" t="s">
        <v>673</v>
      </c>
      <c r="H4422" s="330" t="s">
        <v>1178</v>
      </c>
      <c r="I4422" s="127">
        <v>8</v>
      </c>
      <c r="J4422" s="127">
        <v>44769</v>
      </c>
      <c r="K4422" s="331">
        <f t="shared" si="375"/>
        <v>358152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hidden="1" customHeight="1">
      <c r="A4423" s="304" t="str">
        <f>IF(B4423&lt;&gt;"",IF(AND(B4423&gt;=_TM1,B4423&lt;=_TM2,OR(TH!L4423="1111",TH!M4423="1111")),TH!D4423,""),"")</f>
        <v/>
      </c>
      <c r="B4423" s="11">
        <f t="shared" si="376"/>
        <v>6</v>
      </c>
      <c r="C4423" s="111">
        <f t="shared" si="374"/>
        <v>42551</v>
      </c>
      <c r="D4423" s="327" t="s">
        <v>1527</v>
      </c>
      <c r="E4423" s="364">
        <v>42551</v>
      </c>
      <c r="F4423" s="339" t="s">
        <v>689</v>
      </c>
      <c r="G4423" s="308" t="s">
        <v>673</v>
      </c>
      <c r="H4423" s="330" t="s">
        <v>1178</v>
      </c>
      <c r="I4423" s="127">
        <v>6</v>
      </c>
      <c r="J4423" s="127">
        <v>98313.600000000006</v>
      </c>
      <c r="K4423" s="331">
        <f t="shared" si="375"/>
        <v>589882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hidden="1" customHeight="1">
      <c r="A4424" s="304" t="str">
        <f>IF(B4424&lt;&gt;"",IF(AND(B4424&gt;=_TM1,B4424&lt;=_TM2,OR(TH!L4424="1111",TH!M4424="1111")),TH!D4424,""),"")</f>
        <v/>
      </c>
      <c r="B4424" s="11">
        <f t="shared" si="376"/>
        <v>6</v>
      </c>
      <c r="C4424" s="111">
        <f t="shared" si="374"/>
        <v>42551</v>
      </c>
      <c r="D4424" s="327" t="s">
        <v>1527</v>
      </c>
      <c r="E4424" s="364">
        <v>42551</v>
      </c>
      <c r="F4424" s="21" t="s">
        <v>692</v>
      </c>
      <c r="G4424" s="308" t="s">
        <v>673</v>
      </c>
      <c r="H4424" s="330" t="s">
        <v>1178</v>
      </c>
      <c r="I4424" s="127">
        <v>3</v>
      </c>
      <c r="J4424" s="127">
        <v>177495.15</v>
      </c>
      <c r="K4424" s="331">
        <f t="shared" si="375"/>
        <v>532485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hidden="1" customHeight="1">
      <c r="A4425" s="304" t="str">
        <f>IF(B4425&lt;&gt;"",IF(AND(B4425&gt;=_TM1,B4425&lt;=_TM2,OR(TH!L4425="1111",TH!M4425="1111")),TH!D4425,""),"")</f>
        <v/>
      </c>
      <c r="B4425" s="11">
        <f t="shared" si="376"/>
        <v>6</v>
      </c>
      <c r="C4425" s="111">
        <f t="shared" si="374"/>
        <v>42551</v>
      </c>
      <c r="D4425" s="327" t="s">
        <v>1527</v>
      </c>
      <c r="E4425" s="364">
        <v>42551</v>
      </c>
      <c r="F4425" s="339" t="s">
        <v>691</v>
      </c>
      <c r="G4425" s="308" t="s">
        <v>673</v>
      </c>
      <c r="H4425" s="330" t="s">
        <v>1178</v>
      </c>
      <c r="I4425" s="127">
        <v>16</v>
      </c>
      <c r="J4425" s="127">
        <v>107091.6</v>
      </c>
      <c r="K4425" s="331">
        <f t="shared" ref="K4425:K4454" si="377">ROUND(I4425*J4425,0)</f>
        <v>1713466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hidden="1" customHeight="1">
      <c r="A4426" s="304" t="str">
        <f>IF(B4426&lt;&gt;"",IF(AND(B4426&gt;=_TM1,B4426&lt;=_TM2,OR(TH!L4426="1111",TH!M4426="1111")),TH!D4426,""),"")</f>
        <v/>
      </c>
      <c r="B4426" s="11">
        <f t="shared" si="376"/>
        <v>6</v>
      </c>
      <c r="C4426" s="111">
        <f t="shared" si="374"/>
        <v>42551</v>
      </c>
      <c r="D4426" s="327" t="s">
        <v>1527</v>
      </c>
      <c r="E4426" s="364">
        <v>42551</v>
      </c>
      <c r="F4426" s="21" t="s">
        <v>697</v>
      </c>
      <c r="G4426" s="308" t="s">
        <v>673</v>
      </c>
      <c r="H4426" s="330" t="s">
        <v>1178</v>
      </c>
      <c r="I4426" s="127">
        <v>10</v>
      </c>
      <c r="J4426" s="127">
        <v>67593</v>
      </c>
      <c r="K4426" s="331">
        <f t="shared" si="377"/>
        <v>675930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hidden="1" customHeight="1">
      <c r="A4427" s="304" t="str">
        <f>IF(B4427&lt;&gt;"",IF(AND(B4427&gt;=_TM1,B4427&lt;=_TM2,OR(TH!L4427="1111",TH!M4427="1111")),TH!D4427,""),"")</f>
        <v/>
      </c>
      <c r="B4427" s="11">
        <f t="shared" si="376"/>
        <v>6</v>
      </c>
      <c r="C4427" s="111">
        <f t="shared" si="374"/>
        <v>42551</v>
      </c>
      <c r="D4427" s="327" t="s">
        <v>1527</v>
      </c>
      <c r="E4427" s="364">
        <v>42551</v>
      </c>
      <c r="F4427" s="339" t="s">
        <v>676</v>
      </c>
      <c r="G4427" s="308" t="s">
        <v>673</v>
      </c>
      <c r="H4427" s="330" t="s">
        <v>1178</v>
      </c>
      <c r="I4427" s="127">
        <v>24</v>
      </c>
      <c r="J4427" s="127">
        <v>7564.85</v>
      </c>
      <c r="K4427" s="331">
        <f t="shared" si="377"/>
        <v>181556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hidden="1" customHeight="1">
      <c r="A4428" s="304" t="str">
        <f>IF(B4428&lt;&gt;"",IF(AND(B4428&gt;=_TM1,B4428&lt;=_TM2,OR(TH!L4428="1111",TH!M4428="1111")),TH!D4428,""),"")</f>
        <v/>
      </c>
      <c r="B4428" s="11">
        <f t="shared" si="376"/>
        <v>6</v>
      </c>
      <c r="C4428" s="111">
        <f t="shared" si="374"/>
        <v>42551</v>
      </c>
      <c r="D4428" s="327" t="s">
        <v>1527</v>
      </c>
      <c r="E4428" s="364">
        <v>42551</v>
      </c>
      <c r="F4428" s="21" t="s">
        <v>677</v>
      </c>
      <c r="G4428" s="308" t="s">
        <v>673</v>
      </c>
      <c r="H4428" s="330" t="s">
        <v>1178</v>
      </c>
      <c r="I4428" s="127">
        <v>18</v>
      </c>
      <c r="J4428" s="127">
        <v>11253.7</v>
      </c>
      <c r="K4428" s="331">
        <f t="shared" si="377"/>
        <v>202567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hidden="1" customHeight="1">
      <c r="A4429" s="304" t="str">
        <f>IF(B4429&lt;&gt;"",IF(AND(B4429&gt;=_TM1,B4429&lt;=_TM2,OR(TH!L4429="1111",TH!M4429="1111")),TH!D4429,""),"")</f>
        <v/>
      </c>
      <c r="B4429" s="11">
        <f t="shared" si="376"/>
        <v>6</v>
      </c>
      <c r="C4429" s="111">
        <f t="shared" si="374"/>
        <v>42551</v>
      </c>
      <c r="D4429" s="327" t="s">
        <v>1527</v>
      </c>
      <c r="E4429" s="364">
        <v>42551</v>
      </c>
      <c r="F4429" s="21" t="s">
        <v>568</v>
      </c>
      <c r="G4429" s="308" t="s">
        <v>673</v>
      </c>
      <c r="H4429" s="330" t="s">
        <v>1178</v>
      </c>
      <c r="I4429" s="127">
        <v>24</v>
      </c>
      <c r="J4429" s="127">
        <v>14380.15</v>
      </c>
      <c r="K4429" s="331">
        <f t="shared" si="377"/>
        <v>345124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hidden="1" customHeight="1">
      <c r="A4430" s="304" t="str">
        <f>IF(B4430&lt;&gt;"",IF(AND(B4430&gt;=_TM1,B4430&lt;=_TM2,OR(TH!L4430="1111",TH!M4430="1111")),TH!D4430,""),"")</f>
        <v/>
      </c>
      <c r="B4430" s="11">
        <f t="shared" si="376"/>
        <v>6</v>
      </c>
      <c r="C4430" s="111">
        <f t="shared" si="374"/>
        <v>42551</v>
      </c>
      <c r="D4430" s="327" t="s">
        <v>1527</v>
      </c>
      <c r="E4430" s="364">
        <v>42551</v>
      </c>
      <c r="F4430" s="339" t="s">
        <v>679</v>
      </c>
      <c r="G4430" s="308" t="s">
        <v>673</v>
      </c>
      <c r="H4430" s="330" t="s">
        <v>1178</v>
      </c>
      <c r="I4430" s="127">
        <v>16</v>
      </c>
      <c r="J4430" s="127">
        <v>30930.1</v>
      </c>
      <c r="K4430" s="331">
        <f t="shared" si="377"/>
        <v>494882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hidden="1" customHeight="1">
      <c r="A4431" s="304" t="str">
        <f>IF(B4431&lt;&gt;"",IF(AND(B4431&gt;=_TM1,B4431&lt;=_TM2,OR(TH!L4431="1111",TH!M4431="1111")),TH!D4431,""),"")</f>
        <v/>
      </c>
      <c r="B4431" s="11">
        <f t="shared" si="376"/>
        <v>6</v>
      </c>
      <c r="C4431" s="111">
        <f t="shared" si="374"/>
        <v>42551</v>
      </c>
      <c r="D4431" s="327" t="s">
        <v>1527</v>
      </c>
      <c r="E4431" s="364">
        <v>42551</v>
      </c>
      <c r="F4431" s="21" t="s">
        <v>396</v>
      </c>
      <c r="G4431" s="308" t="s">
        <v>673</v>
      </c>
      <c r="H4431" s="330" t="s">
        <v>1178</v>
      </c>
      <c r="I4431" s="127">
        <v>254</v>
      </c>
      <c r="J4431" s="127">
        <v>16775</v>
      </c>
      <c r="K4431" s="331">
        <f t="shared" si="377"/>
        <v>4260850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hidden="1" customHeight="1">
      <c r="A4432" s="304" t="str">
        <f>IF(B4432&lt;&gt;"",IF(AND(B4432&gt;=_TM1,B4432&lt;=_TM2,OR(TH!L4432="1111",TH!M4432="1111")),TH!D4432,""),"")</f>
        <v/>
      </c>
      <c r="B4432" s="11">
        <f t="shared" si="376"/>
        <v>6</v>
      </c>
      <c r="C4432" s="111">
        <f t="shared" si="374"/>
        <v>42551</v>
      </c>
      <c r="D4432" s="327" t="s">
        <v>1527</v>
      </c>
      <c r="E4432" s="364">
        <v>42551</v>
      </c>
      <c r="F4432" s="339" t="s">
        <v>681</v>
      </c>
      <c r="G4432" s="308" t="s">
        <v>673</v>
      </c>
      <c r="H4432" s="330" t="s">
        <v>1178</v>
      </c>
      <c r="I4432" s="127">
        <v>20</v>
      </c>
      <c r="J4432" s="127">
        <v>16012.25</v>
      </c>
      <c r="K4432" s="331">
        <f t="shared" si="377"/>
        <v>320245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hidden="1" customHeight="1">
      <c r="A4433" s="304" t="str">
        <f>IF(B4433&lt;&gt;"",IF(AND(B4433&gt;=_TM1,B4433&lt;=_TM2,OR(TH!L4433="1111",TH!M4433="1111")),TH!D4433,""),"")</f>
        <v/>
      </c>
      <c r="B4433" s="11">
        <f t="shared" si="376"/>
        <v>6</v>
      </c>
      <c r="C4433" s="111">
        <f t="shared" si="374"/>
        <v>42551</v>
      </c>
      <c r="D4433" s="327" t="s">
        <v>1527</v>
      </c>
      <c r="E4433" s="364">
        <v>42551</v>
      </c>
      <c r="F4433" s="21" t="s">
        <v>580</v>
      </c>
      <c r="G4433" s="308" t="s">
        <v>673</v>
      </c>
      <c r="H4433" s="330" t="s">
        <v>1178</v>
      </c>
      <c r="I4433" s="127">
        <v>54</v>
      </c>
      <c r="J4433" s="127">
        <v>17347</v>
      </c>
      <c r="K4433" s="331">
        <f t="shared" si="377"/>
        <v>936738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hidden="1" customHeight="1">
      <c r="A4434" s="304" t="str">
        <f>IF(B4434&lt;&gt;"",IF(AND(B4434&gt;=_TM1,B4434&lt;=_TM2,OR(TH!L4434="1111",TH!M4434="1111")),TH!D4434,""),"")</f>
        <v/>
      </c>
      <c r="B4434" s="11">
        <f t="shared" si="376"/>
        <v>6</v>
      </c>
      <c r="C4434" s="111">
        <f t="shared" si="374"/>
        <v>42551</v>
      </c>
      <c r="D4434" s="327" t="s">
        <v>1527</v>
      </c>
      <c r="E4434" s="364">
        <v>42551</v>
      </c>
      <c r="F4434" s="21" t="s">
        <v>382</v>
      </c>
      <c r="G4434" s="308" t="s">
        <v>673</v>
      </c>
      <c r="H4434" s="330" t="s">
        <v>1178</v>
      </c>
      <c r="I4434" s="127">
        <v>48</v>
      </c>
      <c r="J4434" s="127">
        <v>28764.1</v>
      </c>
      <c r="K4434" s="331">
        <f t="shared" si="377"/>
        <v>1380677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hidden="1" customHeight="1">
      <c r="A4435" s="304" t="str">
        <f>IF(B4435&lt;&gt;"",IF(AND(B4435&gt;=_TM1,B4435&lt;=_TM2,OR(TH!L4435="1111",TH!M4435="1111")),TH!D4435,""),"")</f>
        <v/>
      </c>
      <c r="B4435" s="11">
        <f t="shared" si="376"/>
        <v>6</v>
      </c>
      <c r="C4435" s="111">
        <f t="shared" si="374"/>
        <v>42551</v>
      </c>
      <c r="D4435" s="327" t="s">
        <v>1527</v>
      </c>
      <c r="E4435" s="364">
        <v>42551</v>
      </c>
      <c r="F4435" s="366" t="s">
        <v>680</v>
      </c>
      <c r="G4435" s="308" t="s">
        <v>673</v>
      </c>
      <c r="H4435" s="330" t="s">
        <v>1178</v>
      </c>
      <c r="I4435" s="127">
        <v>5</v>
      </c>
      <c r="J4435" s="127">
        <v>40402.6</v>
      </c>
      <c r="K4435" s="331">
        <f t="shared" si="377"/>
        <v>202013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hidden="1" customHeight="1">
      <c r="A4436" s="304" t="str">
        <f>IF(B4436&lt;&gt;"",IF(AND(B4436&gt;=_TM1,B4436&lt;=_TM2,OR(TH!L4436="1111",TH!M4436="1111")),TH!D4436,""),"")</f>
        <v/>
      </c>
      <c r="B4436" s="11">
        <f t="shared" si="376"/>
        <v>6</v>
      </c>
      <c r="C4436" s="111">
        <f t="shared" si="374"/>
        <v>42551</v>
      </c>
      <c r="D4436" s="327" t="s">
        <v>1527</v>
      </c>
      <c r="E4436" s="364">
        <v>42551</v>
      </c>
      <c r="F4436" s="339" t="s">
        <v>569</v>
      </c>
      <c r="G4436" s="308" t="s">
        <v>673</v>
      </c>
      <c r="H4436" s="330" t="s">
        <v>1178</v>
      </c>
      <c r="I4436" s="127">
        <v>36</v>
      </c>
      <c r="J4436" s="127">
        <v>19733.400000000001</v>
      </c>
      <c r="K4436" s="331">
        <f t="shared" si="377"/>
        <v>710402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hidden="1" customHeight="1">
      <c r="A4437" s="304" t="str">
        <f>IF(B4437&lt;&gt;"",IF(AND(B4437&gt;=_TM1,B4437&lt;=_TM2,OR(TH!L4437="1111",TH!M4437="1111")),TH!D4437,""),"")</f>
        <v/>
      </c>
      <c r="B4437" s="11">
        <f t="shared" si="376"/>
        <v>6</v>
      </c>
      <c r="C4437" s="111">
        <f t="shared" si="374"/>
        <v>42551</v>
      </c>
      <c r="D4437" s="327" t="s">
        <v>1527</v>
      </c>
      <c r="E4437" s="364">
        <v>42551</v>
      </c>
      <c r="F4437" s="21" t="s">
        <v>683</v>
      </c>
      <c r="G4437" s="308" t="s">
        <v>673</v>
      </c>
      <c r="H4437" s="330" t="s">
        <v>1178</v>
      </c>
      <c r="I4437" s="127">
        <v>24</v>
      </c>
      <c r="J4437" s="127">
        <v>20153.291666666668</v>
      </c>
      <c r="K4437" s="331">
        <f t="shared" si="377"/>
        <v>483679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hidden="1" customHeight="1">
      <c r="A4438" s="304" t="str">
        <f>IF(B4438&lt;&gt;"",IF(AND(B4438&gt;=_TM1,B4438&lt;=_TM2,OR(TH!L4438="1111",TH!M4438="1111")),TH!D4438,""),"")</f>
        <v/>
      </c>
      <c r="B4438" s="11">
        <f t="shared" si="376"/>
        <v>6</v>
      </c>
      <c r="C4438" s="111">
        <f t="shared" si="374"/>
        <v>42551</v>
      </c>
      <c r="D4438" s="327" t="s">
        <v>1527</v>
      </c>
      <c r="E4438" s="364">
        <v>42551</v>
      </c>
      <c r="F4438" s="339" t="s">
        <v>674</v>
      </c>
      <c r="G4438" s="308" t="s">
        <v>673</v>
      </c>
      <c r="H4438" s="330" t="s">
        <v>1178</v>
      </c>
      <c r="I4438" s="127">
        <v>24</v>
      </c>
      <c r="J4438" s="127">
        <v>20402.208333333332</v>
      </c>
      <c r="K4438" s="331">
        <f t="shared" si="377"/>
        <v>489653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hidden="1" customHeight="1">
      <c r="A4439" s="304" t="str">
        <f>IF(B4439&lt;&gt;"",IF(AND(B4439&gt;=_TM1,B4439&lt;=_TM2,OR(TH!L4439="1111",TH!M4439="1111")),TH!D4439,""),"")</f>
        <v/>
      </c>
      <c r="B4439" s="11">
        <f t="shared" si="376"/>
        <v>6</v>
      </c>
      <c r="C4439" s="111">
        <f t="shared" si="374"/>
        <v>42551</v>
      </c>
      <c r="D4439" s="327" t="s">
        <v>1527</v>
      </c>
      <c r="E4439" s="364">
        <v>42551</v>
      </c>
      <c r="F4439" s="21" t="s">
        <v>423</v>
      </c>
      <c r="G4439" s="308" t="s">
        <v>673</v>
      </c>
      <c r="H4439" s="330" t="s">
        <v>1178</v>
      </c>
      <c r="I4439" s="127">
        <v>84</v>
      </c>
      <c r="J4439" s="127">
        <v>32851</v>
      </c>
      <c r="K4439" s="331">
        <f t="shared" si="377"/>
        <v>2759484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hidden="1" customHeight="1">
      <c r="A4440" s="304" t="str">
        <f>IF(B4440&lt;&gt;"",IF(AND(B4440&gt;=_TM1,B4440&lt;=_TM2,OR(TH!L4440="1111",TH!M4440="1111")),TH!D4440,""),"")</f>
        <v/>
      </c>
      <c r="B4440" s="11">
        <f t="shared" si="376"/>
        <v>6</v>
      </c>
      <c r="C4440" s="111">
        <f t="shared" si="374"/>
        <v>42551</v>
      </c>
      <c r="D4440" s="327" t="s">
        <v>1527</v>
      </c>
      <c r="E4440" s="364">
        <v>42551</v>
      </c>
      <c r="F4440" s="339" t="s">
        <v>675</v>
      </c>
      <c r="G4440" s="308" t="s">
        <v>673</v>
      </c>
      <c r="H4440" s="330" t="s">
        <v>1178</v>
      </c>
      <c r="I4440" s="127">
        <v>36</v>
      </c>
      <c r="J4440" s="127">
        <v>30887.361111111109</v>
      </c>
      <c r="K4440" s="331">
        <f t="shared" si="377"/>
        <v>1111945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hidden="1" customHeight="1">
      <c r="A4441" s="304" t="str">
        <f>IF(B4441&lt;&gt;"",IF(AND(B4441&gt;=_TM1,B4441&lt;=_TM2,OR(TH!L4441="1111",TH!M4441="1111")),TH!D4441,""),"")</f>
        <v/>
      </c>
      <c r="B4441" s="11">
        <f t="shared" si="376"/>
        <v>6</v>
      </c>
      <c r="C4441" s="111">
        <f t="shared" si="374"/>
        <v>42551</v>
      </c>
      <c r="D4441" s="327" t="s">
        <v>1527</v>
      </c>
      <c r="E4441" s="364">
        <v>42551</v>
      </c>
      <c r="F4441" s="21" t="s">
        <v>693</v>
      </c>
      <c r="G4441" s="308" t="s">
        <v>673</v>
      </c>
      <c r="H4441" s="330" t="s">
        <v>1178</v>
      </c>
      <c r="I4441" s="127">
        <v>20</v>
      </c>
      <c r="J4441" s="127">
        <v>35730.449999999997</v>
      </c>
      <c r="K4441" s="331">
        <f t="shared" si="377"/>
        <v>714609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hidden="1" customHeight="1">
      <c r="A4442" s="304" t="str">
        <f>IF(B4442&lt;&gt;"",IF(AND(B4442&gt;=_TM1,B4442&lt;=_TM2,OR(TH!L4442="1111",TH!M4442="1111")),TH!D4442,""),"")</f>
        <v/>
      </c>
      <c r="B4442" s="11">
        <f t="shared" si="376"/>
        <v>6</v>
      </c>
      <c r="C4442" s="111">
        <f t="shared" si="374"/>
        <v>42551</v>
      </c>
      <c r="D4442" s="327" t="s">
        <v>1527</v>
      </c>
      <c r="E4442" s="364">
        <v>42551</v>
      </c>
      <c r="F4442" s="339" t="s">
        <v>573</v>
      </c>
      <c r="G4442" s="308" t="s">
        <v>673</v>
      </c>
      <c r="H4442" s="330" t="s">
        <v>1178</v>
      </c>
      <c r="I4442" s="127">
        <v>20</v>
      </c>
      <c r="J4442" s="127">
        <v>36418</v>
      </c>
      <c r="K4442" s="331">
        <f t="shared" si="377"/>
        <v>728360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hidden="1" customHeight="1">
      <c r="A4443" s="304" t="str">
        <f>IF(B4443&lt;&gt;"",IF(AND(B4443&gt;=_TM1,B4443&lt;=_TM2,OR(TH!L4443="1111",TH!M4443="1111")),TH!D4443,""),"")</f>
        <v/>
      </c>
      <c r="B4443" s="11">
        <f t="shared" si="376"/>
        <v>6</v>
      </c>
      <c r="C4443" s="111">
        <f t="shared" si="374"/>
        <v>42551</v>
      </c>
      <c r="D4443" s="327" t="s">
        <v>1527</v>
      </c>
      <c r="E4443" s="364">
        <v>42551</v>
      </c>
      <c r="F4443" s="21" t="s">
        <v>694</v>
      </c>
      <c r="G4443" s="308" t="s">
        <v>673</v>
      </c>
      <c r="H4443" s="330" t="s">
        <v>1178</v>
      </c>
      <c r="I4443" s="127">
        <v>36</v>
      </c>
      <c r="J4443" s="127">
        <v>36695.65</v>
      </c>
      <c r="K4443" s="331">
        <f t="shared" si="377"/>
        <v>1321043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hidden="1" customHeight="1">
      <c r="A4444" s="304" t="str">
        <f>IF(B4444&lt;&gt;"",IF(AND(B4444&gt;=_TM1,B4444&lt;=_TM2,OR(TH!L4444="1111",TH!M4444="1111")),TH!D4444,""),"")</f>
        <v/>
      </c>
      <c r="B4444" s="11">
        <f t="shared" si="376"/>
        <v>6</v>
      </c>
      <c r="C4444" s="111">
        <f t="shared" si="374"/>
        <v>42551</v>
      </c>
      <c r="D4444" s="327" t="s">
        <v>1527</v>
      </c>
      <c r="E4444" s="364">
        <v>42551</v>
      </c>
      <c r="F4444" s="21" t="s">
        <v>694</v>
      </c>
      <c r="G4444" s="308" t="s">
        <v>673</v>
      </c>
      <c r="H4444" s="330" t="s">
        <v>1178</v>
      </c>
      <c r="I4444" s="127">
        <v>50</v>
      </c>
      <c r="J4444" s="127">
        <v>36980</v>
      </c>
      <c r="K4444" s="331">
        <f t="shared" si="377"/>
        <v>1849000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hidden="1" customHeight="1">
      <c r="A4445" s="304" t="str">
        <f>IF(B4445&lt;&gt;"",IF(AND(B4445&gt;=_TM1,B4445&lt;=_TM2,OR(TH!L4445="1111",TH!M4445="1111")),TH!D4445,""),"")</f>
        <v/>
      </c>
      <c r="B4445" s="11">
        <f t="shared" si="376"/>
        <v>6</v>
      </c>
      <c r="C4445" s="111">
        <f t="shared" si="374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416</v>
      </c>
      <c r="J4445" s="127">
        <v>39723.508298755187</v>
      </c>
      <c r="K4445" s="331">
        <f t="shared" si="377"/>
        <v>16524979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hidden="1" customHeight="1">
      <c r="A4446" s="304" t="str">
        <f>IF(B4446&lt;&gt;"",IF(AND(B4446&gt;=_TM1,B4446&lt;=_TM2,OR(TH!L4446="1111",TH!M4446="1111")),TH!D4446,""),"")</f>
        <v/>
      </c>
      <c r="B4446" s="11">
        <f t="shared" si="376"/>
        <v>6</v>
      </c>
      <c r="C4446" s="111">
        <f t="shared" si="374"/>
        <v>42551</v>
      </c>
      <c r="D4446" s="327" t="s">
        <v>1527</v>
      </c>
      <c r="E4446" s="364">
        <v>42551</v>
      </c>
      <c r="F4446" s="21" t="s">
        <v>678</v>
      </c>
      <c r="G4446" s="308" t="s">
        <v>673</v>
      </c>
      <c r="H4446" s="330" t="s">
        <v>1178</v>
      </c>
      <c r="I4446" s="127">
        <v>18</v>
      </c>
      <c r="J4446" s="127">
        <v>39723.508298755187</v>
      </c>
      <c r="K4446" s="331">
        <f t="shared" si="377"/>
        <v>715023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hidden="1" customHeight="1">
      <c r="A4447" s="304" t="str">
        <f>IF(B4447&lt;&gt;"",IF(AND(B4447&gt;=_TM1,B4447&lt;=_TM2,OR(TH!L4447="1111",TH!M4447="1111")),TH!D4447,""),"")</f>
        <v/>
      </c>
      <c r="B4447" s="11">
        <f t="shared" si="376"/>
        <v>6</v>
      </c>
      <c r="C4447" s="111">
        <f t="shared" si="374"/>
        <v>42551</v>
      </c>
      <c r="D4447" s="327" t="s">
        <v>1527</v>
      </c>
      <c r="E4447" s="364">
        <v>42551</v>
      </c>
      <c r="F4447" s="339" t="s">
        <v>678</v>
      </c>
      <c r="G4447" s="308" t="s">
        <v>673</v>
      </c>
      <c r="H4447" s="330" t="s">
        <v>1178</v>
      </c>
      <c r="I4447" s="127">
        <v>48</v>
      </c>
      <c r="J4447" s="127">
        <v>39723.520833333336</v>
      </c>
      <c r="K4447" s="331">
        <f t="shared" si="377"/>
        <v>1906729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hidden="1" customHeight="1">
      <c r="A4448" s="304" t="str">
        <f>IF(B4448&lt;&gt;"",IF(AND(B4448&gt;=_TM1,B4448&lt;=_TM2,OR(TH!L4448="1111",TH!M4448="1111")),TH!D4448,""),"")</f>
        <v/>
      </c>
      <c r="B4448" s="11">
        <f t="shared" si="376"/>
        <v>6</v>
      </c>
      <c r="C4448" s="111">
        <f t="shared" si="374"/>
        <v>42551</v>
      </c>
      <c r="D4448" s="327" t="s">
        <v>1527</v>
      </c>
      <c r="E4448" s="364">
        <v>42551</v>
      </c>
      <c r="F4448" s="21" t="s">
        <v>424</v>
      </c>
      <c r="G4448" s="308" t="s">
        <v>673</v>
      </c>
      <c r="H4448" s="330" t="s">
        <v>1178</v>
      </c>
      <c r="I4448" s="127">
        <v>48</v>
      </c>
      <c r="J4448" s="127">
        <v>37168.75</v>
      </c>
      <c r="K4448" s="331">
        <f t="shared" si="377"/>
        <v>1784100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hidden="1" customHeight="1">
      <c r="A4449" s="304" t="str">
        <f>IF(B4449&lt;&gt;"",IF(AND(B4449&gt;=_TM1,B4449&lt;=_TM2,OR(TH!L4449="1111",TH!M4449="1111")),TH!D4449,""),"")</f>
        <v/>
      </c>
      <c r="B4449" s="11">
        <f t="shared" si="376"/>
        <v>6</v>
      </c>
      <c r="C4449" s="111">
        <f t="shared" si="374"/>
        <v>42551</v>
      </c>
      <c r="D4449" s="327" t="s">
        <v>1527</v>
      </c>
      <c r="E4449" s="364">
        <v>42551</v>
      </c>
      <c r="F4449" s="21" t="s">
        <v>684</v>
      </c>
      <c r="G4449" s="308" t="s">
        <v>673</v>
      </c>
      <c r="H4449" s="330" t="s">
        <v>1178</v>
      </c>
      <c r="I4449" s="127">
        <v>24</v>
      </c>
      <c r="J4449" s="127">
        <v>43434.958333333336</v>
      </c>
      <c r="K4449" s="331">
        <f t="shared" si="377"/>
        <v>1042439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hidden="1" customHeight="1">
      <c r="A4450" s="304" t="str">
        <f>IF(B4450&lt;&gt;"",IF(AND(B4450&gt;=_TM1,B4450&lt;=_TM2,OR(TH!L4450="1111",TH!M4450="1111")),TH!D4450,""),"")</f>
        <v/>
      </c>
      <c r="B4450" s="11">
        <f t="shared" si="376"/>
        <v>6</v>
      </c>
      <c r="C4450" s="111">
        <f t="shared" si="374"/>
        <v>42551</v>
      </c>
      <c r="D4450" s="327" t="s">
        <v>1527</v>
      </c>
      <c r="E4450" s="364">
        <v>42551</v>
      </c>
      <c r="F4450" s="366" t="s">
        <v>690</v>
      </c>
      <c r="G4450" s="308" t="s">
        <v>673</v>
      </c>
      <c r="H4450" s="330" t="s">
        <v>1178</v>
      </c>
      <c r="I4450" s="127">
        <v>36</v>
      </c>
      <c r="J4450" s="127">
        <v>45997.055555555555</v>
      </c>
      <c r="K4450" s="331">
        <f t="shared" si="377"/>
        <v>1655894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hidden="1" customHeight="1">
      <c r="A4451" s="304" t="str">
        <f>IF(B4451&lt;&gt;"",IF(AND(B4451&gt;=_TM1,B4451&lt;=_TM2,OR(TH!L4451="1111",TH!M4451="1111")),TH!D4451,""),"")</f>
        <v/>
      </c>
      <c r="B4451" s="11">
        <f t="shared" si="376"/>
        <v>6</v>
      </c>
      <c r="C4451" s="111">
        <f t="shared" si="374"/>
        <v>42551</v>
      </c>
      <c r="D4451" s="327" t="s">
        <v>1527</v>
      </c>
      <c r="E4451" s="364">
        <v>42551</v>
      </c>
      <c r="F4451" s="339" t="s">
        <v>701</v>
      </c>
      <c r="G4451" s="308" t="s">
        <v>673</v>
      </c>
      <c r="H4451" s="330" t="s">
        <v>1178</v>
      </c>
      <c r="I4451" s="127">
        <v>40</v>
      </c>
      <c r="J4451" s="127">
        <v>21594</v>
      </c>
      <c r="K4451" s="331">
        <f t="shared" si="377"/>
        <v>863760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hidden="1" customHeight="1">
      <c r="A4452" s="304" t="str">
        <f>IF(B4452&lt;&gt;"",IF(AND(B4452&gt;=_TM1,B4452&lt;=_TM2,OR(TH!L4452="1111",TH!M4452="1111")),TH!D4452,""),"")</f>
        <v/>
      </c>
      <c r="B4452" s="11">
        <f t="shared" si="376"/>
        <v>6</v>
      </c>
      <c r="C4452" s="111">
        <f t="shared" si="374"/>
        <v>42551</v>
      </c>
      <c r="D4452" s="327" t="s">
        <v>1527</v>
      </c>
      <c r="E4452" s="364">
        <v>42551</v>
      </c>
      <c r="F4452" s="21" t="s">
        <v>374</v>
      </c>
      <c r="G4452" s="308" t="s">
        <v>673</v>
      </c>
      <c r="H4452" s="330" t="s">
        <v>1178</v>
      </c>
      <c r="I4452" s="127">
        <v>10</v>
      </c>
      <c r="J4452" s="127">
        <v>40027.300000000003</v>
      </c>
      <c r="K4452" s="331">
        <f t="shared" si="377"/>
        <v>400273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hidden="1" customHeight="1">
      <c r="A4453" s="304" t="str">
        <f>IF(B4453&lt;&gt;"",IF(AND(B4453&gt;=_TM1,B4453&lt;=_TM2,OR(TH!L4453="1111",TH!M4453="1111")),TH!D4453,""),"")</f>
        <v/>
      </c>
      <c r="B4453" s="11">
        <f t="shared" si="376"/>
        <v>6</v>
      </c>
      <c r="C4453" s="111">
        <f t="shared" si="374"/>
        <v>42551</v>
      </c>
      <c r="D4453" s="327" t="s">
        <v>1527</v>
      </c>
      <c r="E4453" s="364">
        <v>42551</v>
      </c>
      <c r="F4453" s="339" t="s">
        <v>695</v>
      </c>
      <c r="G4453" s="308" t="s">
        <v>673</v>
      </c>
      <c r="H4453" s="330" t="s">
        <v>1178</v>
      </c>
      <c r="I4453" s="127">
        <v>24</v>
      </c>
      <c r="J4453" s="127">
        <v>44464.75</v>
      </c>
      <c r="K4453" s="331">
        <f t="shared" si="377"/>
        <v>1067154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hidden="1" customHeight="1">
      <c r="A4454" s="304" t="str">
        <f>IF(B4454&lt;&gt;"",IF(AND(B4454&gt;=_TM1,B4454&lt;=_TM2,OR(TH!L4454="1111",TH!M4454="1111")),TH!D4454,""),"")</f>
        <v/>
      </c>
      <c r="B4454" s="11">
        <f t="shared" si="376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430</v>
      </c>
      <c r="G4454" s="308" t="s">
        <v>673</v>
      </c>
      <c r="H4454" s="330" t="s">
        <v>1178</v>
      </c>
      <c r="I4454" s="127">
        <v>24</v>
      </c>
      <c r="J4454" s="127">
        <v>44421.05</v>
      </c>
      <c r="K4454" s="331">
        <f t="shared" si="377"/>
        <v>1066105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hidden="1" customHeight="1">
      <c r="A4455" s="304" t="str">
        <f>IF(B4455&lt;&gt;"",IF(AND(B4455&gt;=_TM1,B4455&lt;=_TM2,OR(TH!L4455="1111",TH!M4455="1111")),TH!D4455,""),"")</f>
        <v/>
      </c>
      <c r="B4455" s="11">
        <f t="shared" si="376"/>
        <v>6</v>
      </c>
      <c r="C4455" s="111">
        <f t="shared" ref="C4455:C4479" si="378">E4455</f>
        <v>42551</v>
      </c>
      <c r="D4455" s="327" t="s">
        <v>1527</v>
      </c>
      <c r="E4455" s="364">
        <v>42551</v>
      </c>
      <c r="F4455" s="339" t="s">
        <v>406</v>
      </c>
      <c r="G4455" s="308" t="s">
        <v>673</v>
      </c>
      <c r="H4455" s="330" t="s">
        <v>1178</v>
      </c>
      <c r="I4455" s="127">
        <v>20</v>
      </c>
      <c r="J4455" s="127">
        <v>46747.6</v>
      </c>
      <c r="K4455" s="331">
        <f t="shared" si="375"/>
        <v>934952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hidden="1" customHeight="1">
      <c r="A4456" s="304" t="str">
        <f>IF(B4456&lt;&gt;"",IF(AND(B4456&gt;=_TM1,B4456&lt;=_TM2,OR(TH!L4456="1111",TH!M4456="1111")),TH!D4456,""),"")</f>
        <v/>
      </c>
      <c r="B4456" s="11">
        <f t="shared" si="376"/>
        <v>6</v>
      </c>
      <c r="C4456" s="111">
        <f t="shared" si="378"/>
        <v>42551</v>
      </c>
      <c r="D4456" s="327" t="s">
        <v>1527</v>
      </c>
      <c r="E4456" s="364">
        <v>42551</v>
      </c>
      <c r="F4456" s="21" t="s">
        <v>682</v>
      </c>
      <c r="G4456" s="308" t="s">
        <v>673</v>
      </c>
      <c r="H4456" s="330" t="s">
        <v>1178</v>
      </c>
      <c r="I4456" s="127">
        <v>70</v>
      </c>
      <c r="J4456" s="127">
        <v>46496.800000000003</v>
      </c>
      <c r="K4456" s="331">
        <f t="shared" si="375"/>
        <v>3254776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hidden="1" customHeight="1">
      <c r="A4457" s="304" t="str">
        <f>IF(B4457&lt;&gt;"",IF(AND(B4457&gt;=_TM1,B4457&lt;=_TM2,OR(TH!L4457="1111",TH!M4457="1111")),TH!D4457,""),"")</f>
        <v/>
      </c>
      <c r="B4457" s="11">
        <f t="shared" si="376"/>
        <v>6</v>
      </c>
      <c r="C4457" s="111">
        <f t="shared" si="378"/>
        <v>42551</v>
      </c>
      <c r="D4457" s="327" t="s">
        <v>1527</v>
      </c>
      <c r="E4457" s="364">
        <v>42551</v>
      </c>
      <c r="F4457" s="339" t="s">
        <v>682</v>
      </c>
      <c r="G4457" s="308" t="s">
        <v>673</v>
      </c>
      <c r="H4457" s="330" t="s">
        <v>1178</v>
      </c>
      <c r="I4457" s="127">
        <v>100</v>
      </c>
      <c r="J4457" s="127">
        <v>47825</v>
      </c>
      <c r="K4457" s="331">
        <f t="shared" si="375"/>
        <v>4782500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hidden="1" customHeight="1">
      <c r="A4458" s="304" t="str">
        <f>IF(B4458&lt;&gt;"",IF(AND(B4458&gt;=_TM1,B4458&lt;=_TM2,OR(TH!L4458="1111",TH!M4458="1111")),TH!D4458,""),"")</f>
        <v/>
      </c>
      <c r="B4458" s="11">
        <f t="shared" si="376"/>
        <v>6</v>
      </c>
      <c r="C4458" s="111">
        <f t="shared" si="378"/>
        <v>42551</v>
      </c>
      <c r="D4458" s="327" t="s">
        <v>1527</v>
      </c>
      <c r="E4458" s="364">
        <v>42551</v>
      </c>
      <c r="F4458" s="21" t="s">
        <v>577</v>
      </c>
      <c r="G4458" s="308" t="s">
        <v>673</v>
      </c>
      <c r="H4458" s="330" t="s">
        <v>1178</v>
      </c>
      <c r="I4458" s="127">
        <v>46</v>
      </c>
      <c r="J4458" s="127">
        <v>48572.55</v>
      </c>
      <c r="K4458" s="331">
        <f t="shared" si="375"/>
        <v>2234337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hidden="1" customHeight="1">
      <c r="A4459" s="304" t="str">
        <f>IF(B4459&lt;&gt;"",IF(AND(B4459&gt;=_TM1,B4459&lt;=_TM2,OR(TH!L4459="1111",TH!M4459="1111")),TH!D4459,""),"")</f>
        <v/>
      </c>
      <c r="B4459" s="11">
        <f t="shared" si="376"/>
        <v>6</v>
      </c>
      <c r="C4459" s="111">
        <f t="shared" si="378"/>
        <v>42551</v>
      </c>
      <c r="D4459" s="327" t="s">
        <v>1527</v>
      </c>
      <c r="E4459" s="364">
        <v>42551</v>
      </c>
      <c r="F4459" s="21" t="s">
        <v>574</v>
      </c>
      <c r="G4459" s="308" t="s">
        <v>673</v>
      </c>
      <c r="H4459" s="330" t="s">
        <v>1178</v>
      </c>
      <c r="I4459" s="127">
        <v>12</v>
      </c>
      <c r="J4459" s="127">
        <v>61944.75</v>
      </c>
      <c r="K4459" s="331">
        <f t="shared" si="375"/>
        <v>743337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hidden="1" customHeight="1">
      <c r="A4460" s="304" t="str">
        <f>IF(B4460&lt;&gt;"",IF(AND(B4460&gt;=_TM1,B4460&lt;=_TM2,OR(TH!L4460="1111",TH!M4460="1111")),TH!D4460,""),"")</f>
        <v/>
      </c>
      <c r="B4460" s="11">
        <f t="shared" si="376"/>
        <v>6</v>
      </c>
      <c r="C4460" s="111">
        <f t="shared" si="378"/>
        <v>42551</v>
      </c>
      <c r="D4460" s="327" t="s">
        <v>1527</v>
      </c>
      <c r="E4460" s="364">
        <v>42551</v>
      </c>
      <c r="F4460" s="339" t="s">
        <v>574</v>
      </c>
      <c r="G4460" s="308" t="s">
        <v>673</v>
      </c>
      <c r="H4460" s="330" t="s">
        <v>1178</v>
      </c>
      <c r="I4460" s="127">
        <v>20</v>
      </c>
      <c r="J4460" s="127">
        <v>60484</v>
      </c>
      <c r="K4460" s="331">
        <f t="shared" si="375"/>
        <v>1209680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hidden="1" customHeight="1">
      <c r="A4461" s="304" t="str">
        <f>IF(B4461&lt;&gt;"",IF(AND(B4461&gt;=_TM1,B4461&lt;=_TM2,OR(TH!L4461="1111",TH!M4461="1111")),TH!D4461,""),"")</f>
        <v/>
      </c>
      <c r="B4461" s="11">
        <f t="shared" si="376"/>
        <v>6</v>
      </c>
      <c r="C4461" s="111">
        <f t="shared" si="378"/>
        <v>42551</v>
      </c>
      <c r="D4461" s="327" t="s">
        <v>1527</v>
      </c>
      <c r="E4461" s="364">
        <v>42551</v>
      </c>
      <c r="F4461" s="21" t="s">
        <v>408</v>
      </c>
      <c r="G4461" s="308" t="s">
        <v>673</v>
      </c>
      <c r="H4461" s="330" t="s">
        <v>1178</v>
      </c>
      <c r="I4461" s="127">
        <v>48</v>
      </c>
      <c r="J4461" s="127">
        <v>30042.799999999999</v>
      </c>
      <c r="K4461" s="331">
        <f t="shared" si="375"/>
        <v>1442054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hidden="1" customHeight="1">
      <c r="A4462" s="304" t="str">
        <f>IF(B4462&lt;&gt;"",IF(AND(B4462&gt;=_TM1,B4462&lt;=_TM2,OR(TH!L4462="1111",TH!M4462="1111")),TH!D4462,""),"")</f>
        <v/>
      </c>
      <c r="B4462" s="11">
        <f t="shared" si="376"/>
        <v>6</v>
      </c>
      <c r="C4462" s="111">
        <f t="shared" si="378"/>
        <v>42551</v>
      </c>
      <c r="D4462" s="327" t="s">
        <v>1527</v>
      </c>
      <c r="E4462" s="364">
        <v>42551</v>
      </c>
      <c r="F4462" s="339" t="s">
        <v>364</v>
      </c>
      <c r="G4462" s="308" t="s">
        <v>673</v>
      </c>
      <c r="H4462" s="330" t="s">
        <v>1178</v>
      </c>
      <c r="I4462" s="127">
        <v>32</v>
      </c>
      <c r="J4462" s="127">
        <v>48056.7</v>
      </c>
      <c r="K4462" s="331">
        <f t="shared" si="375"/>
        <v>1537814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hidden="1" customHeight="1">
      <c r="A4463" s="304" t="str">
        <f>IF(B4463&lt;&gt;"",IF(AND(B4463&gt;=_TM1,B4463&lt;=_TM2,OR(TH!L4463="1111",TH!M4463="1111")),TH!D4463,""),"")</f>
        <v/>
      </c>
      <c r="B4463" s="11">
        <f t="shared" si="376"/>
        <v>6</v>
      </c>
      <c r="C4463" s="111">
        <f t="shared" si="378"/>
        <v>42551</v>
      </c>
      <c r="D4463" s="327" t="s">
        <v>1527</v>
      </c>
      <c r="E4463" s="364">
        <v>42551</v>
      </c>
      <c r="F4463" s="21" t="s">
        <v>364</v>
      </c>
      <c r="G4463" s="308" t="s">
        <v>673</v>
      </c>
      <c r="H4463" s="330" t="s">
        <v>1178</v>
      </c>
      <c r="I4463" s="127">
        <v>4</v>
      </c>
      <c r="J4463" s="127">
        <v>53114.5</v>
      </c>
      <c r="K4463" s="331">
        <f t="shared" si="375"/>
        <v>212458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hidden="1" customHeight="1">
      <c r="A4464" s="304" t="str">
        <f>IF(B4464&lt;&gt;"",IF(AND(B4464&gt;=_TM1,B4464&lt;=_TM2,OR(TH!L4464="1111",TH!M4464="1111")),TH!D4464,""),"")</f>
        <v/>
      </c>
      <c r="B4464" s="11">
        <f t="shared" si="376"/>
        <v>6</v>
      </c>
      <c r="C4464" s="111">
        <f t="shared" si="378"/>
        <v>42551</v>
      </c>
      <c r="D4464" s="327" t="s">
        <v>1527</v>
      </c>
      <c r="E4464" s="364">
        <v>42551</v>
      </c>
      <c r="F4464" s="21" t="s">
        <v>386</v>
      </c>
      <c r="G4464" s="308" t="s">
        <v>673</v>
      </c>
      <c r="H4464" s="330" t="s">
        <v>1178</v>
      </c>
      <c r="I4464" s="127">
        <v>4</v>
      </c>
      <c r="J4464" s="127">
        <v>78526.032258064515</v>
      </c>
      <c r="K4464" s="331">
        <f t="shared" si="375"/>
        <v>314104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hidden="1" customHeight="1">
      <c r="A4465" s="304" t="str">
        <f>IF(B4465&lt;&gt;"",IF(AND(B4465&gt;=_TM1,B4465&lt;=_TM2,OR(TH!L4465="1111",TH!M4465="1111")),TH!D4465,""),"")</f>
        <v/>
      </c>
      <c r="B4465" s="11">
        <f t="shared" si="376"/>
        <v>6</v>
      </c>
      <c r="C4465" s="111">
        <f t="shared" si="378"/>
        <v>42551</v>
      </c>
      <c r="D4465" s="327" t="s">
        <v>1527</v>
      </c>
      <c r="E4465" s="364">
        <v>42551</v>
      </c>
      <c r="F4465" s="366" t="s">
        <v>386</v>
      </c>
      <c r="G4465" s="308" t="s">
        <v>673</v>
      </c>
      <c r="H4465" s="330" t="s">
        <v>1178</v>
      </c>
      <c r="I4465" s="127">
        <v>4</v>
      </c>
      <c r="J4465" s="127">
        <v>78526.032258064515</v>
      </c>
      <c r="K4465" s="331">
        <f t="shared" si="375"/>
        <v>314104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hidden="1" customHeight="1">
      <c r="A4466" s="304" t="str">
        <f>IF(B4466&lt;&gt;"",IF(AND(B4466&gt;=_TM1,B4466&lt;=_TM2,OR(TH!L4466="1111",TH!M4466="1111")),TH!D4466,""),"")</f>
        <v/>
      </c>
      <c r="B4466" s="11">
        <f t="shared" si="376"/>
        <v>6</v>
      </c>
      <c r="C4466" s="111">
        <f t="shared" si="378"/>
        <v>42551</v>
      </c>
      <c r="D4466" s="327" t="s">
        <v>1527</v>
      </c>
      <c r="E4466" s="364">
        <v>42551</v>
      </c>
      <c r="F4466" s="339" t="s">
        <v>355</v>
      </c>
      <c r="G4466" s="308" t="s">
        <v>673</v>
      </c>
      <c r="H4466" s="330" t="s">
        <v>1178</v>
      </c>
      <c r="I4466" s="127">
        <v>10</v>
      </c>
      <c r="J4466" s="127">
        <v>37679</v>
      </c>
      <c r="K4466" s="331">
        <f t="shared" si="375"/>
        <v>376790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hidden="1" customHeight="1">
      <c r="A4467" s="304" t="str">
        <f>IF(B4467&lt;&gt;"",IF(AND(B4467&gt;=_TM1,B4467&lt;=_TM2,OR(TH!L4467="1111",TH!M4467="1111")),TH!D4467,""),"")</f>
        <v/>
      </c>
      <c r="B4467" s="11">
        <f t="shared" si="376"/>
        <v>6</v>
      </c>
      <c r="C4467" s="111">
        <f t="shared" si="378"/>
        <v>42551</v>
      </c>
      <c r="D4467" s="327" t="s">
        <v>1527</v>
      </c>
      <c r="E4467" s="364">
        <v>42551</v>
      </c>
      <c r="F4467" s="21" t="s">
        <v>687</v>
      </c>
      <c r="G4467" s="308" t="s">
        <v>673</v>
      </c>
      <c r="H4467" s="330" t="s">
        <v>1178</v>
      </c>
      <c r="I4467" s="127">
        <v>4</v>
      </c>
      <c r="J4467" s="127">
        <v>76535.8</v>
      </c>
      <c r="K4467" s="331">
        <f t="shared" si="375"/>
        <v>306143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hidden="1" customHeight="1">
      <c r="A4468" s="304" t="str">
        <f>IF(B4468&lt;&gt;"",IF(AND(B4468&gt;=_TM1,B4468&lt;=_TM2,OR(TH!L4468="1111",TH!M4468="1111")),TH!D4468,""),"")</f>
        <v/>
      </c>
      <c r="B4468" s="11">
        <f t="shared" si="376"/>
        <v>6</v>
      </c>
      <c r="C4468" s="111">
        <f t="shared" si="378"/>
        <v>42551</v>
      </c>
      <c r="D4468" s="327" t="s">
        <v>1527</v>
      </c>
      <c r="E4468" s="364">
        <v>42551</v>
      </c>
      <c r="F4468" s="339" t="s">
        <v>752</v>
      </c>
      <c r="G4468" s="308" t="s">
        <v>673</v>
      </c>
      <c r="H4468" s="330" t="s">
        <v>1178</v>
      </c>
      <c r="I4468" s="127">
        <v>7</v>
      </c>
      <c r="J4468" s="127">
        <v>47006</v>
      </c>
      <c r="K4468" s="331">
        <f t="shared" si="375"/>
        <v>329042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hidden="1" customHeight="1">
      <c r="A4469" s="304" t="str">
        <f>IF(B4469&lt;&gt;"",IF(AND(B4469&gt;=_TM1,B4469&lt;=_TM2,OR(TH!L4469="1111",TH!M4469="1111")),TH!D4469,""),"")</f>
        <v/>
      </c>
      <c r="B4469" s="11">
        <f t="shared" si="376"/>
        <v>6</v>
      </c>
      <c r="C4469" s="111">
        <f t="shared" si="378"/>
        <v>42551</v>
      </c>
      <c r="D4469" s="327" t="s">
        <v>1527</v>
      </c>
      <c r="E4469" s="364">
        <v>42551</v>
      </c>
      <c r="F4469" s="21" t="s">
        <v>365</v>
      </c>
      <c r="G4469" s="308" t="s">
        <v>673</v>
      </c>
      <c r="H4469" s="330" t="s">
        <v>1178</v>
      </c>
      <c r="I4469" s="127">
        <v>10</v>
      </c>
      <c r="J4469" s="127">
        <v>68276.5</v>
      </c>
      <c r="K4469" s="331">
        <f t="shared" si="375"/>
        <v>682765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hidden="1" customHeight="1">
      <c r="A4470" s="304" t="str">
        <f>IF(B4470&lt;&gt;"",IF(AND(B4470&gt;=_TM1,B4470&lt;=_TM2,OR(TH!L4470="1111",TH!M4470="1111")),TH!D4470,""),"")</f>
        <v/>
      </c>
      <c r="B4470" s="11">
        <f t="shared" si="376"/>
        <v>6</v>
      </c>
      <c r="C4470" s="111">
        <f t="shared" si="378"/>
        <v>42551</v>
      </c>
      <c r="D4470" s="327" t="s">
        <v>1527</v>
      </c>
      <c r="E4470" s="364">
        <v>42551</v>
      </c>
      <c r="F4470" s="339" t="s">
        <v>699</v>
      </c>
      <c r="G4470" s="308" t="s">
        <v>673</v>
      </c>
      <c r="H4470" s="330" t="s">
        <v>1178</v>
      </c>
      <c r="I4470" s="127">
        <v>25</v>
      </c>
      <c r="J4470" s="127">
        <v>31090</v>
      </c>
      <c r="K4470" s="331">
        <f t="shared" ref="K4470:K4488" si="379">ROUND(I4470*J4470,0)</f>
        <v>777250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hidden="1" customHeight="1">
      <c r="A4471" s="304" t="str">
        <f>IF(B4471&lt;&gt;"",IF(AND(B4471&gt;=_TM1,B4471&lt;=_TM2,OR(TH!L4471="1111",TH!M4471="1111")),TH!D4471,""),"")</f>
        <v/>
      </c>
      <c r="B4471" s="11">
        <f t="shared" si="376"/>
        <v>6</v>
      </c>
      <c r="C4471" s="111">
        <f t="shared" si="378"/>
        <v>42551</v>
      </c>
      <c r="D4471" s="327" t="s">
        <v>1527</v>
      </c>
      <c r="E4471" s="364">
        <v>42551</v>
      </c>
      <c r="F4471" s="21" t="s">
        <v>696</v>
      </c>
      <c r="G4471" s="308" t="s">
        <v>673</v>
      </c>
      <c r="H4471" s="330" t="s">
        <v>1178</v>
      </c>
      <c r="I4471" s="127">
        <v>10</v>
      </c>
      <c r="J4471" s="127">
        <v>98119</v>
      </c>
      <c r="K4471" s="331">
        <f t="shared" si="379"/>
        <v>981190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hidden="1" customHeight="1">
      <c r="A4472" s="304" t="str">
        <f>IF(B4472&lt;&gt;"",IF(AND(B4472&gt;=_TM1,B4472&lt;=_TM2,OR(TH!L4472="1111",TH!M4472="1111")),TH!D4472,""),"")</f>
        <v/>
      </c>
      <c r="B4472" s="11">
        <f t="shared" si="376"/>
        <v>6</v>
      </c>
      <c r="C4472" s="111">
        <f t="shared" si="378"/>
        <v>42551</v>
      </c>
      <c r="D4472" s="327" t="s">
        <v>1527</v>
      </c>
      <c r="E4472" s="364">
        <v>42551</v>
      </c>
      <c r="F4472" s="339" t="s">
        <v>702</v>
      </c>
      <c r="G4472" s="308" t="s">
        <v>673</v>
      </c>
      <c r="H4472" s="330" t="s">
        <v>1178</v>
      </c>
      <c r="I4472" s="127">
        <v>30</v>
      </c>
      <c r="J4472" s="127">
        <v>45177</v>
      </c>
      <c r="K4472" s="331">
        <f t="shared" si="379"/>
        <v>1355310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hidden="1" customHeight="1">
      <c r="A4473" s="304" t="str">
        <f>IF(B4473&lt;&gt;"",IF(AND(B4473&gt;=_TM1,B4473&lt;=_TM2,OR(TH!L4473="1111",TH!M4473="1111")),TH!D4473,""),"")</f>
        <v/>
      </c>
      <c r="B4473" s="11">
        <f t="shared" si="376"/>
        <v>6</v>
      </c>
      <c r="C4473" s="111">
        <f t="shared" si="378"/>
        <v>42551</v>
      </c>
      <c r="D4473" s="327" t="s">
        <v>1527</v>
      </c>
      <c r="E4473" s="364">
        <v>42551</v>
      </c>
      <c r="F4473" s="21" t="s">
        <v>698</v>
      </c>
      <c r="G4473" s="308" t="s">
        <v>673</v>
      </c>
      <c r="H4473" s="330" t="s">
        <v>1178</v>
      </c>
      <c r="I4473" s="127">
        <v>20</v>
      </c>
      <c r="J4473" s="127">
        <v>44917</v>
      </c>
      <c r="K4473" s="331">
        <f t="shared" si="379"/>
        <v>898340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hidden="1" customHeight="1">
      <c r="A4474" s="304" t="str">
        <f>IF(B4474&lt;&gt;"",IF(AND(B4474&gt;=_TM1,B4474&lt;=_TM2,OR(TH!L4474="1111",TH!M4474="1111")),TH!D4474,""),"")</f>
        <v/>
      </c>
      <c r="B4474" s="11">
        <f t="shared" si="376"/>
        <v>6</v>
      </c>
      <c r="C4474" s="111">
        <f t="shared" si="378"/>
        <v>42551</v>
      </c>
      <c r="D4474" s="327" t="s">
        <v>1527</v>
      </c>
      <c r="E4474" s="364">
        <v>42551</v>
      </c>
      <c r="F4474" s="21" t="s">
        <v>688</v>
      </c>
      <c r="G4474" s="308" t="s">
        <v>673</v>
      </c>
      <c r="H4474" s="330" t="s">
        <v>1178</v>
      </c>
      <c r="I4474" s="127">
        <v>4</v>
      </c>
      <c r="J4474" s="127">
        <v>116655.25</v>
      </c>
      <c r="K4474" s="331">
        <f t="shared" si="379"/>
        <v>466621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hidden="1" customHeight="1">
      <c r="A4475" s="304" t="str">
        <f>IF(B4475&lt;&gt;"",IF(AND(B4475&gt;=_TM1,B4475&lt;=_TM2,OR(TH!L4475="1111",TH!M4475="1111")),TH!D4475,""),"")</f>
        <v/>
      </c>
      <c r="B4475" s="11">
        <f t="shared" si="376"/>
        <v>6</v>
      </c>
      <c r="C4475" s="111">
        <f t="shared" si="378"/>
        <v>42551</v>
      </c>
      <c r="D4475" s="327" t="s">
        <v>1527</v>
      </c>
      <c r="E4475" s="364">
        <v>42551</v>
      </c>
      <c r="F4475" s="339" t="s">
        <v>409</v>
      </c>
      <c r="G4475" s="308" t="s">
        <v>673</v>
      </c>
      <c r="H4475" s="330" t="s">
        <v>1178</v>
      </c>
      <c r="I4475" s="127">
        <v>36</v>
      </c>
      <c r="J4475" s="127">
        <v>67731</v>
      </c>
      <c r="K4475" s="331">
        <f t="shared" si="379"/>
        <v>2438316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hidden="1" customHeight="1">
      <c r="A4476" s="304" t="str">
        <f>IF(B4476&lt;&gt;"",IF(AND(B4476&gt;=_TM1,B4476&lt;=_TM2,OR(TH!L4476="1111",TH!M4476="1111")),TH!D4476,""),"")</f>
        <v/>
      </c>
      <c r="B4476" s="11">
        <f t="shared" si="376"/>
        <v>6</v>
      </c>
      <c r="C4476" s="111">
        <f t="shared" si="378"/>
        <v>42551</v>
      </c>
      <c r="D4476" s="327" t="s">
        <v>1527</v>
      </c>
      <c r="E4476" s="364">
        <v>42551</v>
      </c>
      <c r="F4476" s="21" t="s">
        <v>409</v>
      </c>
      <c r="G4476" s="308" t="s">
        <v>673</v>
      </c>
      <c r="H4476" s="330" t="s">
        <v>1178</v>
      </c>
      <c r="I4476" s="127">
        <v>30</v>
      </c>
      <c r="J4476" s="127">
        <v>69735</v>
      </c>
      <c r="K4476" s="331">
        <f t="shared" si="379"/>
        <v>2092050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hidden="1" customHeight="1">
      <c r="A4477" s="304" t="str">
        <f>IF(B4477&lt;&gt;"",IF(AND(B4477&gt;=_TM1,B4477&lt;=_TM2,OR(TH!L4477="1111",TH!M4477="1111")),TH!D4477,""),"")</f>
        <v/>
      </c>
      <c r="B4477" s="11">
        <f t="shared" si="376"/>
        <v>6</v>
      </c>
      <c r="C4477" s="111">
        <f t="shared" si="378"/>
        <v>42551</v>
      </c>
      <c r="D4477" s="327" t="s">
        <v>1527</v>
      </c>
      <c r="E4477" s="364">
        <v>42551</v>
      </c>
      <c r="F4477" s="339" t="s">
        <v>700</v>
      </c>
      <c r="G4477" s="308" t="s">
        <v>673</v>
      </c>
      <c r="H4477" s="330" t="s">
        <v>1178</v>
      </c>
      <c r="I4477" s="127">
        <v>25</v>
      </c>
      <c r="J4477" s="127">
        <v>40497</v>
      </c>
      <c r="K4477" s="331">
        <f t="shared" si="379"/>
        <v>1012425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ht="15.75" hidden="1" customHeight="1">
      <c r="A4478" s="304" t="str">
        <f>IF(B4478&lt;&gt;"",IF(AND(B4478&gt;=_TM1,B4478&lt;=_TM2,OR(TH!L4478="1111",TH!M4478="1111")),TH!D4478,""),"")</f>
        <v/>
      </c>
      <c r="B4478" s="11">
        <f t="shared" si="376"/>
        <v>6</v>
      </c>
      <c r="C4478" s="111">
        <f t="shared" si="378"/>
        <v>42551</v>
      </c>
      <c r="D4478" s="327" t="s">
        <v>1527</v>
      </c>
      <c r="E4478" s="364">
        <v>42551</v>
      </c>
      <c r="F4478" s="21" t="s">
        <v>571</v>
      </c>
      <c r="G4478" s="308" t="s">
        <v>673</v>
      </c>
      <c r="H4478" s="330" t="s">
        <v>1178</v>
      </c>
      <c r="I4478" s="127">
        <v>6</v>
      </c>
      <c r="J4478" s="127">
        <v>64744</v>
      </c>
      <c r="K4478" s="331">
        <f t="shared" si="379"/>
        <v>388464</v>
      </c>
      <c r="L4478" s="332" t="s">
        <v>160</v>
      </c>
      <c r="M4478" s="332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03"/>
    </row>
    <row r="4479" spans="1:26" ht="15.75" hidden="1" customHeight="1">
      <c r="A4479" s="304" t="str">
        <f>IF(B4479&lt;&gt;"",IF(AND(B4479&gt;=_TM1,B4479&lt;=_TM2,OR(TH!L4479="1111",TH!M4479="1111")),TH!D4479,""),"")</f>
        <v/>
      </c>
      <c r="B4479" s="11">
        <f t="shared" si="376"/>
        <v>6</v>
      </c>
      <c r="C4479" s="111">
        <f t="shared" si="378"/>
        <v>42551</v>
      </c>
      <c r="D4479" s="327" t="s">
        <v>1527</v>
      </c>
      <c r="E4479" s="364">
        <v>42551</v>
      </c>
      <c r="F4479" s="21" t="s">
        <v>578</v>
      </c>
      <c r="G4479" s="308" t="s">
        <v>673</v>
      </c>
      <c r="H4479" s="330" t="s">
        <v>1178</v>
      </c>
      <c r="I4479" s="127">
        <v>12</v>
      </c>
      <c r="J4479" s="127">
        <v>114373.35</v>
      </c>
      <c r="K4479" s="331">
        <f t="shared" si="379"/>
        <v>1372480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s="356" customFormat="1" ht="15.75" hidden="1" customHeight="1">
      <c r="A4480" s="304" t="str">
        <f>IF(B4480&lt;&gt;"",IF(AND(B4480&gt;=_TM1,B4480&lt;=_TM2,OR(TH!L4480="1111",TH!M4480="1111")),TH!D4480,""),"")</f>
        <v/>
      </c>
      <c r="B4480" s="345">
        <f t="shared" si="376"/>
        <v>4</v>
      </c>
      <c r="C4480" s="346">
        <f t="shared" ref="C4480:C4498" si="380">E4480</f>
        <v>42472</v>
      </c>
      <c r="D4480" s="327" t="s">
        <v>1527</v>
      </c>
      <c r="E4480" s="370">
        <v>42472</v>
      </c>
      <c r="F4480" s="360" t="s">
        <v>510</v>
      </c>
      <c r="G4480" s="371" t="s">
        <v>509</v>
      </c>
      <c r="H4480" s="350" t="s">
        <v>1178</v>
      </c>
      <c r="I4480" s="351">
        <v>474</v>
      </c>
      <c r="J4480" s="351">
        <v>9980.5738396624474</v>
      </c>
      <c r="K4480" s="352">
        <f t="shared" si="379"/>
        <v>4730792</v>
      </c>
      <c r="L4480" s="353" t="s">
        <v>160</v>
      </c>
      <c r="M4480" s="353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54"/>
    </row>
    <row r="4481" spans="1:26" ht="15.75" hidden="1" customHeight="1">
      <c r="A4481" s="304" t="str">
        <f>IF(B4481&lt;&gt;"",IF(AND(B4481&gt;=_TM1,B4481&lt;=_TM2,OR(TH!L4481="1111",TH!M4481="1111")),TH!D4481,""),"")</f>
        <v/>
      </c>
      <c r="B4481" s="11">
        <f t="shared" si="376"/>
        <v>4</v>
      </c>
      <c r="C4481" s="111">
        <f t="shared" si="380"/>
        <v>42486</v>
      </c>
      <c r="D4481" s="327" t="s">
        <v>1527</v>
      </c>
      <c r="E4481" s="364">
        <v>42486</v>
      </c>
      <c r="F4481" s="339" t="s">
        <v>533</v>
      </c>
      <c r="G4481" s="308" t="s">
        <v>532</v>
      </c>
      <c r="H4481" s="330" t="s">
        <v>1178</v>
      </c>
      <c r="I4481" s="127">
        <v>200</v>
      </c>
      <c r="J4481" s="127">
        <v>87330.845000000001</v>
      </c>
      <c r="K4481" s="331">
        <f t="shared" si="379"/>
        <v>17466169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hidden="1" customHeight="1">
      <c r="A4482" s="304" t="str">
        <f>IF(B4482&lt;&gt;"",IF(AND(B4482&gt;=_TM1,B4482&lt;=_TM2,OR(TH!L4482="1111",TH!M4482="1111")),TH!D4482,""),"")</f>
        <v/>
      </c>
      <c r="B4482" s="11">
        <f t="shared" si="376"/>
        <v>4</v>
      </c>
      <c r="C4482" s="111">
        <f t="shared" si="380"/>
        <v>42488</v>
      </c>
      <c r="D4482" s="327" t="s">
        <v>1527</v>
      </c>
      <c r="E4482" s="364">
        <v>42488</v>
      </c>
      <c r="F4482" s="21" t="s">
        <v>552</v>
      </c>
      <c r="G4482" s="308" t="s">
        <v>535</v>
      </c>
      <c r="H4482" s="330" t="s">
        <v>1178</v>
      </c>
      <c r="I4482" s="127">
        <v>210</v>
      </c>
      <c r="J4482" s="127">
        <v>63609.928571428572</v>
      </c>
      <c r="K4482" s="331">
        <f t="shared" si="379"/>
        <v>13358085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hidden="1" customHeight="1">
      <c r="A4483" s="304" t="str">
        <f>IF(B4483&lt;&gt;"",IF(AND(B4483&gt;=_TM1,B4483&lt;=_TM2,OR(TH!L4483="1111",TH!M4483="1111")),TH!D4483,""),"")</f>
        <v/>
      </c>
      <c r="B4483" s="11">
        <f t="shared" si="376"/>
        <v>4</v>
      </c>
      <c r="C4483" s="111">
        <f t="shared" si="380"/>
        <v>42489</v>
      </c>
      <c r="D4483" s="327" t="s">
        <v>1527</v>
      </c>
      <c r="E4483" s="364">
        <v>42489</v>
      </c>
      <c r="F4483" s="21" t="s">
        <v>544</v>
      </c>
      <c r="G4483" s="308" t="s">
        <v>538</v>
      </c>
      <c r="H4483" s="330" t="s">
        <v>1178</v>
      </c>
      <c r="I4483" s="127">
        <v>90</v>
      </c>
      <c r="J4483" s="127">
        <v>38769.366666666669</v>
      </c>
      <c r="K4483" s="331">
        <f t="shared" si="379"/>
        <v>3489243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hidden="1" customHeight="1">
      <c r="A4484" s="304" t="str">
        <f>IF(B4484&lt;&gt;"",IF(AND(B4484&gt;=_TM1,B4484&lt;=_TM2,OR(TH!L4484="1111",TH!M4484="1111")),TH!D4484,""),"")</f>
        <v/>
      </c>
      <c r="B4484" s="11">
        <f t="shared" si="376"/>
        <v>5</v>
      </c>
      <c r="C4484" s="111">
        <f t="shared" si="380"/>
        <v>42521</v>
      </c>
      <c r="D4484" s="327" t="s">
        <v>1527</v>
      </c>
      <c r="E4484" s="364">
        <v>42521</v>
      </c>
      <c r="F4484" s="366" t="s">
        <v>439</v>
      </c>
      <c r="G4484" s="308" t="s">
        <v>566</v>
      </c>
      <c r="H4484" s="330" t="s">
        <v>1178</v>
      </c>
      <c r="I4484" s="127">
        <v>36</v>
      </c>
      <c r="J4484" s="127">
        <v>12486.027777777777</v>
      </c>
      <c r="K4484" s="331">
        <f t="shared" si="379"/>
        <v>449497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hidden="1" customHeight="1">
      <c r="A4485" s="304" t="str">
        <f>IF(B4485&lt;&gt;"",IF(AND(B4485&gt;=_TM1,B4485&lt;=_TM2,OR(TH!L4485="1111",TH!M4485="1111")),TH!D4485,""),"")</f>
        <v/>
      </c>
      <c r="B4485" s="11">
        <f t="shared" ref="B4485:B4586" si="381">IF(C4485&lt;&gt;"",MONTH(C4485),"")</f>
        <v>5</v>
      </c>
      <c r="C4485" s="111">
        <f t="shared" si="380"/>
        <v>42521</v>
      </c>
      <c r="D4485" s="327" t="s">
        <v>1527</v>
      </c>
      <c r="E4485" s="364">
        <v>42521</v>
      </c>
      <c r="F4485" s="339" t="s">
        <v>429</v>
      </c>
      <c r="G4485" s="308" t="s">
        <v>566</v>
      </c>
      <c r="H4485" s="330" t="s">
        <v>1178</v>
      </c>
      <c r="I4485" s="127">
        <v>12</v>
      </c>
      <c r="J4485" s="127">
        <v>37521</v>
      </c>
      <c r="K4485" s="331">
        <f t="shared" si="379"/>
        <v>450252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hidden="1" customHeight="1">
      <c r="A4486" s="304" t="str">
        <f>IF(B4486&lt;&gt;"",IF(AND(B4486&gt;=_TM1,B4486&lt;=_TM2,OR(TH!L4486="1111",TH!M4486="1111")),TH!D4486,""),"")</f>
        <v/>
      </c>
      <c r="B4486" s="11">
        <f t="shared" si="381"/>
        <v>6</v>
      </c>
      <c r="C4486" s="111">
        <f t="shared" si="380"/>
        <v>42527</v>
      </c>
      <c r="D4486" s="327" t="s">
        <v>1527</v>
      </c>
      <c r="E4486" s="364">
        <v>42527</v>
      </c>
      <c r="F4486" s="21" t="s">
        <v>599</v>
      </c>
      <c r="G4486" s="308" t="s">
        <v>602</v>
      </c>
      <c r="H4486" s="330" t="s">
        <v>1178</v>
      </c>
      <c r="I4486" s="127">
        <v>1050</v>
      </c>
      <c r="J4486" s="127">
        <v>4070.3342857142857</v>
      </c>
      <c r="K4486" s="331">
        <f t="shared" si="379"/>
        <v>4273851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hidden="1" customHeight="1">
      <c r="A4487" s="304" t="str">
        <f>IF(B4487&lt;&gt;"",IF(AND(B4487&gt;=_TM1,B4487&lt;=_TM2,OR(TH!L4487="1111",TH!M4487="1111")),TH!D4487,""),"")</f>
        <v/>
      </c>
      <c r="B4487" s="11">
        <f t="shared" si="381"/>
        <v>6</v>
      </c>
      <c r="C4487" s="111">
        <f t="shared" si="380"/>
        <v>42528</v>
      </c>
      <c r="D4487" s="327" t="s">
        <v>1527</v>
      </c>
      <c r="E4487" s="364">
        <v>42528</v>
      </c>
      <c r="F4487" s="339" t="s">
        <v>1090</v>
      </c>
      <c r="G4487" s="308" t="s">
        <v>606</v>
      </c>
      <c r="H4487" s="330" t="s">
        <v>1178</v>
      </c>
      <c r="I4487" s="127">
        <v>1373</v>
      </c>
      <c r="J4487" s="127">
        <v>6628.3678077203203</v>
      </c>
      <c r="K4487" s="331">
        <f t="shared" si="379"/>
        <v>9100749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hidden="1" customHeight="1">
      <c r="A4488" s="304" t="str">
        <f>IF(B4488&lt;&gt;"",IF(AND(B4488&gt;=_TM1,B4488&lt;=_TM2,OR(TH!L4488="1111",TH!M4488="1111")),TH!D4488,""),"")</f>
        <v/>
      </c>
      <c r="B4488" s="11">
        <f t="shared" si="381"/>
        <v>6</v>
      </c>
      <c r="C4488" s="111">
        <f t="shared" si="380"/>
        <v>42532</v>
      </c>
      <c r="D4488" s="327" t="s">
        <v>1527</v>
      </c>
      <c r="E4488" s="364">
        <v>42532</v>
      </c>
      <c r="F4488" s="21" t="s">
        <v>634</v>
      </c>
      <c r="G4488" s="308" t="s">
        <v>620</v>
      </c>
      <c r="H4488" s="330" t="s">
        <v>1178</v>
      </c>
      <c r="I4488" s="127">
        <v>10</v>
      </c>
      <c r="J4488" s="127">
        <v>72741.8</v>
      </c>
      <c r="K4488" s="331">
        <f t="shared" si="379"/>
        <v>727418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hidden="1" customHeight="1">
      <c r="A4489" s="304" t="str">
        <f>IF(B4489&lt;&gt;"",IF(AND(B4489&gt;=_TM1,B4489&lt;=_TM2,OR(TH!L4489="1111",TH!M4489="1111")),TH!D4489,""),"")</f>
        <v/>
      </c>
      <c r="B4489" s="11">
        <f t="shared" si="381"/>
        <v>6</v>
      </c>
      <c r="C4489" s="111">
        <f t="shared" si="380"/>
        <v>42532</v>
      </c>
      <c r="D4489" s="327" t="s">
        <v>1527</v>
      </c>
      <c r="E4489" s="364">
        <v>42532</v>
      </c>
      <c r="F4489" s="339" t="s">
        <v>601</v>
      </c>
      <c r="G4489" s="308" t="s">
        <v>620</v>
      </c>
      <c r="H4489" s="330" t="s">
        <v>1178</v>
      </c>
      <c r="I4489" s="127">
        <v>30</v>
      </c>
      <c r="J4489" s="127">
        <v>6050.4</v>
      </c>
      <c r="K4489" s="331">
        <f t="shared" ref="K4489:K4507" si="382">ROUND(I4489*J4489,0)</f>
        <v>181512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hidden="1" customHeight="1">
      <c r="A4490" s="304" t="str">
        <f>IF(B4490&lt;&gt;"",IF(AND(B4490&gt;=_TM1,B4490&lt;=_TM2,OR(TH!L4490="1111",TH!M4490="1111")),TH!D4490,""),"")</f>
        <v/>
      </c>
      <c r="B4490" s="11">
        <f t="shared" si="381"/>
        <v>6</v>
      </c>
      <c r="C4490" s="111">
        <f t="shared" si="380"/>
        <v>42536</v>
      </c>
      <c r="D4490" s="327" t="s">
        <v>1527</v>
      </c>
      <c r="E4490" s="364">
        <v>42536</v>
      </c>
      <c r="F4490" s="21" t="s">
        <v>649</v>
      </c>
      <c r="G4490" s="308" t="s">
        <v>648</v>
      </c>
      <c r="H4490" s="330" t="s">
        <v>1178</v>
      </c>
      <c r="I4490" s="127">
        <v>75</v>
      </c>
      <c r="J4490" s="127">
        <v>15636.013333333334</v>
      </c>
      <c r="K4490" s="331">
        <f t="shared" si="382"/>
        <v>1172701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hidden="1" customHeight="1">
      <c r="A4491" s="304" t="str">
        <f>IF(B4491&lt;&gt;"",IF(AND(B4491&gt;=_TM1,B4491&lt;=_TM2,OR(TH!L4491="1111",TH!M4491="1111")),TH!D4491,""),"")</f>
        <v/>
      </c>
      <c r="B4491" s="11">
        <f t="shared" si="381"/>
        <v>6</v>
      </c>
      <c r="C4491" s="111">
        <f t="shared" si="380"/>
        <v>42536</v>
      </c>
      <c r="D4491" s="327" t="s">
        <v>1527</v>
      </c>
      <c r="E4491" s="364">
        <v>42536</v>
      </c>
      <c r="F4491" s="339" t="s">
        <v>650</v>
      </c>
      <c r="G4491" s="308" t="s">
        <v>648</v>
      </c>
      <c r="H4491" s="330" t="s">
        <v>1178</v>
      </c>
      <c r="I4491" s="127">
        <v>300</v>
      </c>
      <c r="J4491" s="127">
        <v>4948.0166666666664</v>
      </c>
      <c r="K4491" s="331">
        <f t="shared" si="382"/>
        <v>1484405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hidden="1" customHeight="1">
      <c r="A4492" s="304" t="str">
        <f>IF(B4492&lt;&gt;"",IF(AND(B4492&gt;=_TM1,B4492&lt;=_TM2,OR(TH!L4492="1111",TH!M4492="1111")),TH!D4492,""),"")</f>
        <v/>
      </c>
      <c r="B4492" s="11">
        <f t="shared" si="381"/>
        <v>6</v>
      </c>
      <c r="C4492" s="111">
        <f t="shared" si="380"/>
        <v>42548</v>
      </c>
      <c r="D4492" s="327" t="s">
        <v>1527</v>
      </c>
      <c r="E4492" s="364">
        <v>42548</v>
      </c>
      <c r="F4492" s="21" t="s">
        <v>659</v>
      </c>
      <c r="G4492" s="308" t="s">
        <v>658</v>
      </c>
      <c r="H4492" s="330" t="s">
        <v>1178</v>
      </c>
      <c r="I4492" s="127">
        <v>7</v>
      </c>
      <c r="J4492" s="127">
        <v>117564.42857142857</v>
      </c>
      <c r="K4492" s="331">
        <f t="shared" si="382"/>
        <v>822951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hidden="1" customHeight="1">
      <c r="A4493" s="304" t="str">
        <f>IF(B4493&lt;&gt;"",IF(AND(B4493&gt;=_TM1,B4493&lt;=_TM2,OR(TH!L4493="1111",TH!M4493="1111")),TH!D4493,""),"")</f>
        <v/>
      </c>
      <c r="B4493" s="11">
        <f t="shared" si="381"/>
        <v>6</v>
      </c>
      <c r="C4493" s="111">
        <f t="shared" si="380"/>
        <v>42548</v>
      </c>
      <c r="D4493" s="327" t="s">
        <v>1527</v>
      </c>
      <c r="E4493" s="364">
        <v>42548</v>
      </c>
      <c r="F4493" s="21" t="s">
        <v>660</v>
      </c>
      <c r="G4493" s="308" t="s">
        <v>658</v>
      </c>
      <c r="H4493" s="330" t="s">
        <v>1178</v>
      </c>
      <c r="I4493" s="127">
        <v>15</v>
      </c>
      <c r="J4493" s="127">
        <v>22692</v>
      </c>
      <c r="K4493" s="331">
        <f t="shared" si="382"/>
        <v>340380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hidden="1" customHeight="1">
      <c r="A4494" s="304" t="str">
        <f>IF(B4494&lt;&gt;"",IF(AND(B4494&gt;=_TM1,B4494&lt;=_TM2,OR(TH!L4494="1111",TH!M4494="1111")),TH!D4494,""),"")</f>
        <v/>
      </c>
      <c r="B4494" s="11">
        <f t="shared" si="381"/>
        <v>6</v>
      </c>
      <c r="C4494" s="111">
        <f t="shared" si="380"/>
        <v>42548</v>
      </c>
      <c r="D4494" s="327" t="s">
        <v>1527</v>
      </c>
      <c r="E4494" s="364">
        <v>42548</v>
      </c>
      <c r="F4494" s="339" t="s">
        <v>661</v>
      </c>
      <c r="G4494" s="308" t="s">
        <v>658</v>
      </c>
      <c r="H4494" s="330" t="s">
        <v>1178</v>
      </c>
      <c r="I4494" s="127">
        <v>304</v>
      </c>
      <c r="J4494" s="127">
        <v>30973.02302631579</v>
      </c>
      <c r="K4494" s="331">
        <f t="shared" si="382"/>
        <v>9415799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/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hidden="1" customHeight="1">
      <c r="A4495" s="304" t="str">
        <f>IF(B4495&lt;&gt;"",IF(AND(B4495&gt;=_TM1,B4495&lt;=_TM2,OR(TH!L4495="1111",TH!M4495="1111")),TH!D4495,""),"")</f>
        <v/>
      </c>
      <c r="B4495" s="11">
        <f t="shared" si="381"/>
        <v>6</v>
      </c>
      <c r="C4495" s="111">
        <f t="shared" si="380"/>
        <v>42548</v>
      </c>
      <c r="D4495" s="327" t="s">
        <v>1527</v>
      </c>
      <c r="E4495" s="364">
        <v>42548</v>
      </c>
      <c r="F4495" s="21" t="s">
        <v>662</v>
      </c>
      <c r="G4495" s="308" t="s">
        <v>658</v>
      </c>
      <c r="H4495" s="330" t="s">
        <v>1178</v>
      </c>
      <c r="I4495" s="127">
        <v>50</v>
      </c>
      <c r="J4495" s="127">
        <v>41844.019999999997</v>
      </c>
      <c r="K4495" s="331">
        <f t="shared" si="382"/>
        <v>2092201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hidden="1" customHeight="1">
      <c r="A4496" s="304" t="str">
        <f>IF(B4496&lt;&gt;"",IF(AND(B4496&gt;=_TM1,B4496&lt;=_TM2,OR(TH!L4496="1111",TH!M4496="1111")),TH!D4496,""),"")</f>
        <v/>
      </c>
      <c r="B4496" s="11">
        <f t="shared" si="381"/>
        <v>6</v>
      </c>
      <c r="C4496" s="111">
        <f t="shared" si="380"/>
        <v>42550</v>
      </c>
      <c r="D4496" s="327" t="s">
        <v>1527</v>
      </c>
      <c r="E4496" s="364">
        <v>42550</v>
      </c>
      <c r="F4496" s="339" t="s">
        <v>322</v>
      </c>
      <c r="G4496" s="308" t="s">
        <v>664</v>
      </c>
      <c r="H4496" s="330" t="s">
        <v>1178</v>
      </c>
      <c r="I4496" s="127">
        <v>5</v>
      </c>
      <c r="J4496" s="127">
        <v>6925.2</v>
      </c>
      <c r="K4496" s="331">
        <f t="shared" si="382"/>
        <v>34626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>x</v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hidden="1" customHeight="1">
      <c r="A4497" s="304" t="str">
        <f>IF(B4497&lt;&gt;"",IF(AND(B4497&gt;=_TM1,B4497&lt;=_TM2,OR(TH!L4497="1111",TH!M4497="1111")),TH!D4497,""),"")</f>
        <v/>
      </c>
      <c r="B4497" s="11">
        <f t="shared" si="381"/>
        <v>6</v>
      </c>
      <c r="C4497" s="111">
        <f t="shared" si="380"/>
        <v>42551</v>
      </c>
      <c r="D4497" s="327" t="s">
        <v>1527</v>
      </c>
      <c r="E4497" s="364">
        <v>42551</v>
      </c>
      <c r="F4497" s="21" t="s">
        <v>1173</v>
      </c>
      <c r="G4497" s="308" t="s">
        <v>667</v>
      </c>
      <c r="H4497" s="330" t="s">
        <v>1178</v>
      </c>
      <c r="I4497" s="127">
        <v>3</v>
      </c>
      <c r="J4497" s="127">
        <v>6685.333333333333</v>
      </c>
      <c r="K4497" s="331">
        <f t="shared" si="382"/>
        <v>20056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hidden="1" customHeight="1">
      <c r="A4498" s="304" t="str">
        <f>IF(B4498&lt;&gt;"",IF(AND(B4498&gt;=_TM1,B4498&lt;=_TM2,OR(TH!L4498="1111",TH!M4498="1111")),TH!D4498,""),"")</f>
        <v/>
      </c>
      <c r="B4498" s="11">
        <f t="shared" si="381"/>
        <v>6</v>
      </c>
      <c r="C4498" s="111">
        <f t="shared" si="380"/>
        <v>42551</v>
      </c>
      <c r="D4498" s="327" t="s">
        <v>1527</v>
      </c>
      <c r="E4498" s="364">
        <v>42551</v>
      </c>
      <c r="F4498" s="21" t="s">
        <v>1174</v>
      </c>
      <c r="G4498" s="308" t="s">
        <v>667</v>
      </c>
      <c r="H4498" s="330" t="s">
        <v>1178</v>
      </c>
      <c r="I4498" s="127">
        <v>4</v>
      </c>
      <c r="J4498" s="127">
        <v>16401</v>
      </c>
      <c r="K4498" s="331">
        <f t="shared" si="382"/>
        <v>65604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hidden="1" customHeight="1">
      <c r="A4499" s="304" t="str">
        <f>IF(B4499&lt;&gt;"",IF(AND(B4499&gt;=_TM1,B4499&lt;=_TM2,OR(TH!L4499="1111",TH!M4499="1111")),TH!D4499,""),"")</f>
        <v/>
      </c>
      <c r="B4499" s="11">
        <f t="shared" si="381"/>
        <v>6</v>
      </c>
      <c r="C4499" s="111">
        <f t="shared" ref="C4499:C4574" si="383">E4499</f>
        <v>42551</v>
      </c>
      <c r="D4499" s="327" t="s">
        <v>1527</v>
      </c>
      <c r="E4499" s="364">
        <v>42551</v>
      </c>
      <c r="F4499" s="21" t="s">
        <v>1175</v>
      </c>
      <c r="G4499" s="308" t="s">
        <v>667</v>
      </c>
      <c r="H4499" s="330" t="s">
        <v>1178</v>
      </c>
      <c r="I4499" s="127">
        <v>5</v>
      </c>
      <c r="J4499" s="127">
        <v>193418</v>
      </c>
      <c r="K4499" s="331">
        <f t="shared" si="382"/>
        <v>967090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hidden="1" customHeight="1">
      <c r="A4500" s="304" t="str">
        <f>IF(B4500&lt;&gt;"",IF(AND(B4500&gt;=_TM1,B4500&lt;=_TM2,OR(TH!L4500="1111",TH!M4500="1111")),TH!D4500,""),"")</f>
        <v/>
      </c>
      <c r="B4500" s="11">
        <f t="shared" si="381"/>
        <v>6</v>
      </c>
      <c r="C4500" s="111">
        <f t="shared" si="383"/>
        <v>42551</v>
      </c>
      <c r="D4500" s="327" t="s">
        <v>1527</v>
      </c>
      <c r="E4500" s="364">
        <v>42551</v>
      </c>
      <c r="F4500" s="339" t="s">
        <v>1176</v>
      </c>
      <c r="G4500" s="308" t="s">
        <v>667</v>
      </c>
      <c r="H4500" s="330" t="s">
        <v>1178</v>
      </c>
      <c r="I4500" s="127">
        <v>25</v>
      </c>
      <c r="J4500" s="127">
        <v>25084</v>
      </c>
      <c r="K4500" s="331">
        <f t="shared" si="382"/>
        <v>627100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hidden="1" customHeight="1">
      <c r="A4501" s="304" t="str">
        <f>IF(B4501&lt;&gt;"",IF(AND(B4501&gt;=_TM1,B4501&lt;=_TM2,OR(TH!L4501="1111",TH!M4501="1111")),TH!D4501,""),"")</f>
        <v/>
      </c>
      <c r="B4501" s="11">
        <f t="shared" si="381"/>
        <v>6</v>
      </c>
      <c r="C4501" s="111">
        <f t="shared" si="383"/>
        <v>42551</v>
      </c>
      <c r="D4501" s="327" t="s">
        <v>1527</v>
      </c>
      <c r="E4501" s="364">
        <v>42551</v>
      </c>
      <c r="F4501" s="21" t="s">
        <v>1046</v>
      </c>
      <c r="G4501" s="308" t="s">
        <v>667</v>
      </c>
      <c r="H4501" s="330" t="s">
        <v>1178</v>
      </c>
      <c r="I4501" s="127">
        <v>375</v>
      </c>
      <c r="J4501" s="127">
        <v>33153.418666666665</v>
      </c>
      <c r="K4501" s="331">
        <f t="shared" si="382"/>
        <v>12432532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hidden="1" customHeight="1">
      <c r="A4502" s="304" t="str">
        <f>IF(B4502&lt;&gt;"",IF(AND(B4502&gt;=_TM1,B4502&lt;=_TM2,OR(TH!L4502="1111",TH!M4502="1111")),TH!D4502,""),"")</f>
        <v/>
      </c>
      <c r="B4502" s="11">
        <f t="shared" si="381"/>
        <v>6</v>
      </c>
      <c r="C4502" s="111">
        <f t="shared" si="383"/>
        <v>42551</v>
      </c>
      <c r="D4502" s="327" t="s">
        <v>1527</v>
      </c>
      <c r="E4502" s="364">
        <v>42551</v>
      </c>
      <c r="F4502" s="21" t="s">
        <v>671</v>
      </c>
      <c r="G4502" s="308" t="s">
        <v>668</v>
      </c>
      <c r="H4502" s="330" t="s">
        <v>1178</v>
      </c>
      <c r="I4502" s="127">
        <v>1000</v>
      </c>
      <c r="J4502" s="127">
        <v>1387.0150000000001</v>
      </c>
      <c r="K4502" s="331">
        <f t="shared" si="382"/>
        <v>1387015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hidden="1" customHeight="1">
      <c r="A4503" s="304" t="str">
        <f>IF(B4503&lt;&gt;"",IF(AND(B4503&gt;=_TM1,B4503&lt;=_TM2,OR(TH!L4503="1111",TH!M4503="1111")),TH!D4503,""),"")</f>
        <v/>
      </c>
      <c r="B4503" s="11">
        <f t="shared" si="381"/>
        <v>6</v>
      </c>
      <c r="C4503" s="111">
        <f t="shared" si="383"/>
        <v>42551</v>
      </c>
      <c r="D4503" s="327" t="s">
        <v>1527</v>
      </c>
      <c r="E4503" s="364">
        <v>42551</v>
      </c>
      <c r="F4503" s="366" t="s">
        <v>678</v>
      </c>
      <c r="G4503" s="308" t="s">
        <v>673</v>
      </c>
      <c r="H4503" s="330" t="s">
        <v>1178</v>
      </c>
      <c r="I4503" s="127">
        <v>112</v>
      </c>
      <c r="J4503" s="127">
        <v>58463.25</v>
      </c>
      <c r="K4503" s="331">
        <f t="shared" si="382"/>
        <v>6547884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hidden="1" customHeight="1">
      <c r="A4504" s="304" t="str">
        <f>IF(B4504&lt;&gt;"",IF(AND(B4504&gt;=_TM1,B4504&lt;=_TM2,OR(TH!L4504="1111",TH!M4504="1111")),TH!D4504,""),"")</f>
        <v/>
      </c>
      <c r="B4504" s="11">
        <f t="shared" si="381"/>
        <v>4</v>
      </c>
      <c r="C4504" s="111">
        <f t="shared" si="383"/>
        <v>42464</v>
      </c>
      <c r="D4504" s="327" t="s">
        <v>1527</v>
      </c>
      <c r="E4504" s="364">
        <v>42464</v>
      </c>
      <c r="F4504" s="339" t="s">
        <v>496</v>
      </c>
      <c r="G4504" s="308" t="s">
        <v>498</v>
      </c>
      <c r="H4504" s="330" t="s">
        <v>1178</v>
      </c>
      <c r="I4504" s="127">
        <v>995</v>
      </c>
      <c r="J4504" s="127">
        <v>6807.5226130653264</v>
      </c>
      <c r="K4504" s="331">
        <f t="shared" si="382"/>
        <v>6773485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hidden="1" customHeight="1">
      <c r="A4505" s="304" t="str">
        <f>IF(B4505&lt;&gt;"",IF(AND(B4505&gt;=_TM1,B4505&lt;=_TM2,OR(TH!L4505="1111",TH!M4505="1111")),TH!D4505,""),"")</f>
        <v/>
      </c>
      <c r="B4505" s="11">
        <f t="shared" si="381"/>
        <v>4</v>
      </c>
      <c r="C4505" s="111">
        <f t="shared" si="383"/>
        <v>42466</v>
      </c>
      <c r="D4505" s="327" t="s">
        <v>1527</v>
      </c>
      <c r="E4505" s="364">
        <v>42466</v>
      </c>
      <c r="F4505" s="21" t="s">
        <v>506</v>
      </c>
      <c r="G4505" s="308" t="s">
        <v>504</v>
      </c>
      <c r="H4505" s="330" t="s">
        <v>1178</v>
      </c>
      <c r="I4505" s="127">
        <v>254</v>
      </c>
      <c r="J4505" s="127">
        <v>6790.0629921259842</v>
      </c>
      <c r="K4505" s="331">
        <f t="shared" si="382"/>
        <v>1724676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hidden="1" customHeight="1">
      <c r="A4506" s="304" t="str">
        <f>IF(B4506&lt;&gt;"",IF(AND(B4506&gt;=_TM1,B4506&lt;=_TM2,OR(TH!L4506="1111",TH!M4506="1111")),TH!D4506,""),"")</f>
        <v/>
      </c>
      <c r="B4506" s="11">
        <f t="shared" si="381"/>
        <v>4</v>
      </c>
      <c r="C4506" s="111">
        <f t="shared" si="383"/>
        <v>42467</v>
      </c>
      <c r="D4506" s="327" t="s">
        <v>1527</v>
      </c>
      <c r="E4506" s="364">
        <v>42467</v>
      </c>
      <c r="F4506" s="339" t="s">
        <v>350</v>
      </c>
      <c r="G4506" s="308" t="s">
        <v>507</v>
      </c>
      <c r="H4506" s="330" t="s">
        <v>1178</v>
      </c>
      <c r="I4506" s="127">
        <v>300</v>
      </c>
      <c r="J4506" s="127">
        <v>8229.1299999999992</v>
      </c>
      <c r="K4506" s="331">
        <f t="shared" si="382"/>
        <v>2468739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hidden="1" customHeight="1">
      <c r="A4507" s="304" t="str">
        <f>IF(B4507&lt;&gt;"",IF(AND(B4507&gt;=_TM1,B4507&lt;=_TM2,OR(TH!L4507="1111",TH!M4507="1111")),TH!D4507,""),"")</f>
        <v/>
      </c>
      <c r="B4507" s="11">
        <f t="shared" si="381"/>
        <v>4</v>
      </c>
      <c r="C4507" s="111">
        <f t="shared" si="383"/>
        <v>42480</v>
      </c>
      <c r="D4507" s="327" t="s">
        <v>1527</v>
      </c>
      <c r="E4507" s="364">
        <v>42480</v>
      </c>
      <c r="F4507" s="21" t="s">
        <v>443</v>
      </c>
      <c r="G4507" s="308" t="s">
        <v>519</v>
      </c>
      <c r="H4507" s="330" t="s">
        <v>1178</v>
      </c>
      <c r="I4507" s="127">
        <v>500</v>
      </c>
      <c r="J4507" s="127">
        <v>12397.237999999999</v>
      </c>
      <c r="K4507" s="331">
        <f t="shared" si="382"/>
        <v>6198619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hidden="1" customHeight="1">
      <c r="A4508" s="304" t="str">
        <f>IF(B4508&lt;&gt;"",IF(AND(B4508&gt;=_TM1,B4508&lt;=_TM2,OR(TH!L4508="1111",TH!M4508="1111")),TH!D4508,""),"")</f>
        <v/>
      </c>
      <c r="B4508" s="11">
        <f t="shared" si="381"/>
        <v>4</v>
      </c>
      <c r="C4508" s="111">
        <f t="shared" si="383"/>
        <v>42481</v>
      </c>
      <c r="D4508" s="327" t="s">
        <v>1527</v>
      </c>
      <c r="E4508" s="364">
        <v>42481</v>
      </c>
      <c r="F4508" s="339" t="s">
        <v>528</v>
      </c>
      <c r="G4508" s="308" t="s">
        <v>526</v>
      </c>
      <c r="H4508" s="330" t="s">
        <v>1178</v>
      </c>
      <c r="I4508" s="127">
        <v>1000</v>
      </c>
      <c r="J4508" s="127">
        <v>9742.1309999999994</v>
      </c>
      <c r="K4508" s="331">
        <f t="shared" ref="K4508:K4583" si="384">ROUND(I4508*J4508,0)</f>
        <v>9742131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hidden="1" customHeight="1">
      <c r="A4509" s="304" t="str">
        <f>IF(B4509&lt;&gt;"",IF(AND(B4509&gt;=_TM1,B4509&lt;=_TM2,OR(TH!L4509="1111",TH!M4509="1111")),TH!D4509,""),"")</f>
        <v/>
      </c>
      <c r="B4509" s="11">
        <f t="shared" si="381"/>
        <v>4</v>
      </c>
      <c r="C4509" s="111">
        <f t="shared" si="383"/>
        <v>42485</v>
      </c>
      <c r="D4509" s="327" t="s">
        <v>1527</v>
      </c>
      <c r="E4509" s="364">
        <v>42485</v>
      </c>
      <c r="F4509" s="21" t="s">
        <v>1046</v>
      </c>
      <c r="G4509" s="308" t="s">
        <v>530</v>
      </c>
      <c r="H4509" s="330" t="s">
        <v>1178</v>
      </c>
      <c r="I4509" s="127">
        <v>1000</v>
      </c>
      <c r="J4509" s="127">
        <v>32266.618999999999</v>
      </c>
      <c r="K4509" s="331">
        <f t="shared" si="384"/>
        <v>32266619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hidden="1" customHeight="1">
      <c r="A4510" s="304" t="str">
        <f>IF(B4510&lt;&gt;"",IF(AND(B4510&gt;=_TM1,B4510&lt;=_TM2,OR(TH!L4510="1111",TH!M4510="1111")),TH!D4510,""),"")</f>
        <v/>
      </c>
      <c r="B4510" s="11">
        <f t="shared" si="381"/>
        <v>4</v>
      </c>
      <c r="C4510" s="111">
        <f t="shared" si="383"/>
        <v>42485</v>
      </c>
      <c r="D4510" s="327" t="s">
        <v>1527</v>
      </c>
      <c r="E4510" s="364">
        <v>42485</v>
      </c>
      <c r="F4510" s="339" t="s">
        <v>1047</v>
      </c>
      <c r="G4510" s="308" t="s">
        <v>530</v>
      </c>
      <c r="H4510" s="330" t="s">
        <v>1178</v>
      </c>
      <c r="I4510" s="127">
        <v>1100</v>
      </c>
      <c r="J4510" s="127">
        <v>31862.862727272728</v>
      </c>
      <c r="K4510" s="331">
        <f t="shared" si="384"/>
        <v>35049149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hidden="1" customHeight="1">
      <c r="A4511" s="304" t="str">
        <f>IF(B4511&lt;&gt;"",IF(AND(B4511&gt;=_TM1,B4511&lt;=_TM2,OR(TH!L4511="1111",TH!M4511="1111")),TH!D4511,""),"")</f>
        <v/>
      </c>
      <c r="B4511" s="11">
        <f t="shared" si="381"/>
        <v>4</v>
      </c>
      <c r="C4511" s="111">
        <f t="shared" si="383"/>
        <v>42489</v>
      </c>
      <c r="D4511" s="327" t="s">
        <v>1527</v>
      </c>
      <c r="E4511" s="364">
        <v>42489</v>
      </c>
      <c r="F4511" s="21" t="s">
        <v>407</v>
      </c>
      <c r="G4511" s="308" t="s">
        <v>538</v>
      </c>
      <c r="H4511" s="330" t="s">
        <v>1178</v>
      </c>
      <c r="I4511" s="127">
        <v>50</v>
      </c>
      <c r="J4511" s="127">
        <v>59808.22</v>
      </c>
      <c r="K4511" s="331">
        <f t="shared" si="384"/>
        <v>2990411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hidden="1" customHeight="1">
      <c r="A4512" s="304" t="str">
        <f>IF(B4512&lt;&gt;"",IF(AND(B4512&gt;=_TM1,B4512&lt;=_TM2,OR(TH!L4512="1111",TH!M4512="1111")),TH!D4512,""),"")</f>
        <v/>
      </c>
      <c r="B4512" s="11">
        <f t="shared" si="381"/>
        <v>4</v>
      </c>
      <c r="C4512" s="111">
        <f t="shared" si="383"/>
        <v>42489</v>
      </c>
      <c r="D4512" s="327" t="s">
        <v>1527</v>
      </c>
      <c r="E4512" s="364">
        <v>42489</v>
      </c>
      <c r="F4512" s="21" t="s">
        <v>539</v>
      </c>
      <c r="G4512" s="308" t="s">
        <v>538</v>
      </c>
      <c r="H4512" s="330" t="s">
        <v>1178</v>
      </c>
      <c r="I4512" s="127">
        <v>23</v>
      </c>
      <c r="J4512" s="127">
        <v>128504.60869565218</v>
      </c>
      <c r="K4512" s="331">
        <f t="shared" si="384"/>
        <v>2955606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hidden="1" customHeight="1">
      <c r="A4513" s="304" t="str">
        <f>IF(B4513&lt;&gt;"",IF(AND(B4513&gt;=_TM1,B4513&lt;=_TM2,OR(TH!L4513="1111",TH!M4513="1111")),TH!D4513,""),"")</f>
        <v/>
      </c>
      <c r="B4513" s="11">
        <f t="shared" si="381"/>
        <v>4</v>
      </c>
      <c r="C4513" s="111">
        <f t="shared" si="383"/>
        <v>42489</v>
      </c>
      <c r="D4513" s="327" t="s">
        <v>1527</v>
      </c>
      <c r="E4513" s="364">
        <v>42489</v>
      </c>
      <c r="F4513" s="339" t="s">
        <v>539</v>
      </c>
      <c r="G4513" s="308" t="s">
        <v>538</v>
      </c>
      <c r="H4513" s="330" t="s">
        <v>1178</v>
      </c>
      <c r="I4513" s="127">
        <v>8</v>
      </c>
      <c r="J4513" s="127">
        <v>123286</v>
      </c>
      <c r="K4513" s="331">
        <f t="shared" si="384"/>
        <v>986288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hidden="1" customHeight="1">
      <c r="A4514" s="304" t="str">
        <f>IF(B4514&lt;&gt;"",IF(AND(B4514&gt;=_TM1,B4514&lt;=_TM2,OR(TH!L4514="1111",TH!M4514="1111")),TH!D4514,""),"")</f>
        <v/>
      </c>
      <c r="B4514" s="11">
        <f t="shared" si="381"/>
        <v>4</v>
      </c>
      <c r="C4514" s="111">
        <f t="shared" si="383"/>
        <v>42489</v>
      </c>
      <c r="D4514" s="327" t="s">
        <v>1527</v>
      </c>
      <c r="E4514" s="364">
        <v>42489</v>
      </c>
      <c r="F4514" s="21" t="s">
        <v>413</v>
      </c>
      <c r="G4514" s="308" t="s">
        <v>538</v>
      </c>
      <c r="H4514" s="330" t="s">
        <v>1178</v>
      </c>
      <c r="I4514" s="127">
        <v>134</v>
      </c>
      <c r="J4514" s="127">
        <v>41813.164179104475</v>
      </c>
      <c r="K4514" s="331">
        <f t="shared" si="384"/>
        <v>5602964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hidden="1" customHeight="1">
      <c r="A4515" s="304" t="str">
        <f>IF(B4515&lt;&gt;"",IF(AND(B4515&gt;=_TM1,B4515&lt;=_TM2,OR(TH!L4515="1111",TH!M4515="1111")),TH!D4515,""),"")</f>
        <v/>
      </c>
      <c r="B4515" s="11">
        <f t="shared" si="381"/>
        <v>4</v>
      </c>
      <c r="C4515" s="111">
        <f t="shared" si="383"/>
        <v>42489</v>
      </c>
      <c r="D4515" s="327" t="s">
        <v>1527</v>
      </c>
      <c r="E4515" s="364">
        <v>42489</v>
      </c>
      <c r="F4515" s="339" t="s">
        <v>334</v>
      </c>
      <c r="G4515" s="308" t="s">
        <v>538</v>
      </c>
      <c r="H4515" s="330" t="s">
        <v>1178</v>
      </c>
      <c r="I4515" s="127">
        <v>90</v>
      </c>
      <c r="J4515" s="127">
        <v>42535.455555555556</v>
      </c>
      <c r="K4515" s="331">
        <f t="shared" si="384"/>
        <v>3828191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hidden="1" customHeight="1">
      <c r="A4516" s="304" t="str">
        <f>IF(B4516&lt;&gt;"",IF(AND(B4516&gt;=_TM1,B4516&lt;=_TM2,OR(TH!L4516="1111",TH!M4516="1111")),TH!D4516,""),"")</f>
        <v/>
      </c>
      <c r="B4516" s="11">
        <f t="shared" si="381"/>
        <v>4</v>
      </c>
      <c r="C4516" s="111">
        <f t="shared" si="383"/>
        <v>42489</v>
      </c>
      <c r="D4516" s="327" t="s">
        <v>1527</v>
      </c>
      <c r="E4516" s="364">
        <v>42489</v>
      </c>
      <c r="F4516" s="21" t="s">
        <v>542</v>
      </c>
      <c r="G4516" s="308" t="s">
        <v>538</v>
      </c>
      <c r="H4516" s="330" t="s">
        <v>1178</v>
      </c>
      <c r="I4516" s="127">
        <v>64</v>
      </c>
      <c r="J4516" s="127">
        <v>43823.265625</v>
      </c>
      <c r="K4516" s="331">
        <f t="shared" si="384"/>
        <v>2804689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hidden="1" customHeight="1">
      <c r="A4517" s="304" t="str">
        <f>IF(B4517&lt;&gt;"",IF(AND(B4517&gt;=_TM1,B4517&lt;=_TM2,OR(TH!L4517="1111",TH!M4517="1111")),TH!D4517,""),"")</f>
        <v/>
      </c>
      <c r="B4517" s="11">
        <f t="shared" si="381"/>
        <v>4</v>
      </c>
      <c r="C4517" s="111">
        <f t="shared" si="383"/>
        <v>42489</v>
      </c>
      <c r="D4517" s="327" t="s">
        <v>1527</v>
      </c>
      <c r="E4517" s="364">
        <v>42489</v>
      </c>
      <c r="F4517" s="21" t="s">
        <v>333</v>
      </c>
      <c r="G4517" s="308" t="s">
        <v>538</v>
      </c>
      <c r="H4517" s="330" t="s">
        <v>1178</v>
      </c>
      <c r="I4517" s="127">
        <v>144</v>
      </c>
      <c r="J4517" s="127">
        <v>47220.513888888891</v>
      </c>
      <c r="K4517" s="331">
        <f t="shared" si="384"/>
        <v>6799754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hidden="1" customHeight="1">
      <c r="A4518" s="304" t="str">
        <f>IF(B4518&lt;&gt;"",IF(AND(B4518&gt;=_TM1,B4518&lt;=_TM2,OR(TH!L4518="1111",TH!M4518="1111")),TH!D4518,""),"")</f>
        <v/>
      </c>
      <c r="B4518" s="11">
        <f t="shared" si="381"/>
        <v>4</v>
      </c>
      <c r="C4518" s="111">
        <f t="shared" ref="C4518:C4555" si="385">E4518</f>
        <v>42489</v>
      </c>
      <c r="D4518" s="327" t="s">
        <v>1527</v>
      </c>
      <c r="E4518" s="364">
        <v>42489</v>
      </c>
      <c r="F4518" s="21" t="s">
        <v>348</v>
      </c>
      <c r="G4518" s="308" t="s">
        <v>538</v>
      </c>
      <c r="H4518" s="330" t="s">
        <v>1178</v>
      </c>
      <c r="I4518" s="127">
        <v>350</v>
      </c>
      <c r="J4518" s="127">
        <v>63862.608571428573</v>
      </c>
      <c r="K4518" s="331">
        <f t="shared" ref="K4518:K4555" si="386">ROUND(I4518*J4518,0)</f>
        <v>22351913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hidden="1" customHeight="1">
      <c r="A4519" s="304" t="str">
        <f>IF(B4519&lt;&gt;"",IF(AND(B4519&gt;=_TM1,B4519&lt;=_TM2,OR(TH!L4519="1111",TH!M4519="1111")),TH!D4519,""),"")</f>
        <v/>
      </c>
      <c r="B4519" s="11">
        <f t="shared" si="381"/>
        <v>4</v>
      </c>
      <c r="C4519" s="111">
        <f t="shared" si="385"/>
        <v>42489</v>
      </c>
      <c r="D4519" s="327" t="s">
        <v>1527</v>
      </c>
      <c r="E4519" s="364">
        <v>42489</v>
      </c>
      <c r="F4519" s="339" t="s">
        <v>409</v>
      </c>
      <c r="G4519" s="308" t="s">
        <v>538</v>
      </c>
      <c r="H4519" s="330" t="s">
        <v>1178</v>
      </c>
      <c r="I4519" s="127">
        <v>76</v>
      </c>
      <c r="J4519" s="127">
        <v>69456.09210526316</v>
      </c>
      <c r="K4519" s="331">
        <f t="shared" si="386"/>
        <v>5278663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hidden="1" customHeight="1">
      <c r="A4520" s="304" t="str">
        <f>IF(B4520&lt;&gt;"",IF(AND(B4520&gt;=_TM1,B4520&lt;=_TM2,OR(TH!L4520="1111",TH!M4520="1111")),TH!D4520,""),"")</f>
        <v/>
      </c>
      <c r="B4520" s="11">
        <f t="shared" si="381"/>
        <v>4</v>
      </c>
      <c r="C4520" s="111">
        <f t="shared" si="385"/>
        <v>42489</v>
      </c>
      <c r="D4520" s="327" t="s">
        <v>1527</v>
      </c>
      <c r="E4520" s="364">
        <v>42489</v>
      </c>
      <c r="F4520" s="21" t="s">
        <v>540</v>
      </c>
      <c r="G4520" s="308" t="s">
        <v>538</v>
      </c>
      <c r="H4520" s="330" t="s">
        <v>1178</v>
      </c>
      <c r="I4520" s="127">
        <v>20</v>
      </c>
      <c r="J4520" s="127">
        <v>120533</v>
      </c>
      <c r="K4520" s="331">
        <f t="shared" si="386"/>
        <v>2410660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hidden="1" customHeight="1">
      <c r="A4521" s="304" t="str">
        <f>IF(B4521&lt;&gt;"",IF(AND(B4521&gt;=_TM1,B4521&lt;=_TM2,OR(TH!L4521="1111",TH!M4521="1111")),TH!D4521,""),"")</f>
        <v/>
      </c>
      <c r="B4521" s="11">
        <f t="shared" si="381"/>
        <v>5</v>
      </c>
      <c r="C4521" s="111">
        <f t="shared" si="385"/>
        <v>42502</v>
      </c>
      <c r="D4521" s="327" t="s">
        <v>1527</v>
      </c>
      <c r="E4521" s="364">
        <v>42502</v>
      </c>
      <c r="F4521" s="21" t="s">
        <v>496</v>
      </c>
      <c r="G4521" s="308" t="s">
        <v>555</v>
      </c>
      <c r="H4521" s="330" t="s">
        <v>1178</v>
      </c>
      <c r="I4521" s="127">
        <v>1097</v>
      </c>
      <c r="J4521" s="127">
        <v>6779.6554238833178</v>
      </c>
      <c r="K4521" s="331">
        <f t="shared" si="386"/>
        <v>7437282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hidden="1" customHeight="1">
      <c r="A4522" s="304" t="str">
        <f>IF(B4522&lt;&gt;"",IF(AND(B4522&gt;=_TM1,B4522&lt;=_TM2,OR(TH!L4522="1111",TH!M4522="1111")),TH!D4522,""),"")</f>
        <v/>
      </c>
      <c r="B4522" s="11">
        <f t="shared" si="381"/>
        <v>5</v>
      </c>
      <c r="C4522" s="111">
        <f t="shared" si="385"/>
        <v>42516</v>
      </c>
      <c r="D4522" s="327" t="s">
        <v>1527</v>
      </c>
      <c r="E4522" s="364">
        <v>42516</v>
      </c>
      <c r="F4522" s="366" t="s">
        <v>496</v>
      </c>
      <c r="G4522" s="308" t="s">
        <v>560</v>
      </c>
      <c r="H4522" s="330" t="s">
        <v>1178</v>
      </c>
      <c r="I4522" s="127">
        <v>1392</v>
      </c>
      <c r="J4522" s="127">
        <v>6775.3491379310344</v>
      </c>
      <c r="K4522" s="331">
        <f t="shared" si="386"/>
        <v>9431286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hidden="1" customHeight="1">
      <c r="A4523" s="304" t="str">
        <f>IF(B4523&lt;&gt;"",IF(AND(B4523&gt;=_TM1,B4523&lt;=_TM2,OR(TH!L4523="1111",TH!M4523="1111")),TH!D4523,""),"")</f>
        <v/>
      </c>
      <c r="B4523" s="11">
        <f t="shared" si="381"/>
        <v>5</v>
      </c>
      <c r="C4523" s="111">
        <f t="shared" si="385"/>
        <v>42516</v>
      </c>
      <c r="D4523" s="327" t="s">
        <v>1527</v>
      </c>
      <c r="E4523" s="364">
        <v>42516</v>
      </c>
      <c r="F4523" s="339" t="s">
        <v>565</v>
      </c>
      <c r="G4523" s="308" t="s">
        <v>561</v>
      </c>
      <c r="H4523" s="330" t="s">
        <v>1178</v>
      </c>
      <c r="I4523" s="127">
        <v>1000</v>
      </c>
      <c r="J4523" s="127">
        <v>11824.615</v>
      </c>
      <c r="K4523" s="331">
        <f t="shared" si="386"/>
        <v>11824615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hidden="1" customHeight="1">
      <c r="A4524" s="304" t="str">
        <f>IF(B4524&lt;&gt;"",IF(AND(B4524&gt;=_TM1,B4524&lt;=_TM2,OR(TH!L4524="1111",TH!M4524="1111")),TH!D4524,""),"")</f>
        <v/>
      </c>
      <c r="B4524" s="11">
        <f t="shared" si="381"/>
        <v>5</v>
      </c>
      <c r="C4524" s="111">
        <f t="shared" si="385"/>
        <v>42516</v>
      </c>
      <c r="D4524" s="327" t="s">
        <v>1527</v>
      </c>
      <c r="E4524" s="364">
        <v>42516</v>
      </c>
      <c r="F4524" s="21" t="s">
        <v>1046</v>
      </c>
      <c r="G4524" s="308" t="s">
        <v>562</v>
      </c>
      <c r="H4524" s="330" t="s">
        <v>1178</v>
      </c>
      <c r="I4524" s="127">
        <v>1250</v>
      </c>
      <c r="J4524" s="127">
        <v>32128.2952</v>
      </c>
      <c r="K4524" s="331">
        <f t="shared" si="386"/>
        <v>40160369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hidden="1" customHeight="1">
      <c r="A4525" s="304" t="str">
        <f>IF(B4525&lt;&gt;"",IF(AND(B4525&gt;=_TM1,B4525&lt;=_TM2,OR(TH!L4525="1111",TH!M4525="1111")),TH!D4525,""),"")</f>
        <v/>
      </c>
      <c r="B4525" s="11">
        <f t="shared" si="381"/>
        <v>5</v>
      </c>
      <c r="C4525" s="111">
        <f t="shared" si="385"/>
        <v>42516</v>
      </c>
      <c r="D4525" s="327" t="s">
        <v>1527</v>
      </c>
      <c r="E4525" s="364">
        <v>42516</v>
      </c>
      <c r="F4525" s="339" t="s">
        <v>1047</v>
      </c>
      <c r="G4525" s="308" t="s">
        <v>562</v>
      </c>
      <c r="H4525" s="330" t="s">
        <v>1178</v>
      </c>
      <c r="I4525" s="127">
        <v>1300</v>
      </c>
      <c r="J4525" s="127">
        <v>31563.064615384614</v>
      </c>
      <c r="K4525" s="331">
        <f t="shared" si="386"/>
        <v>41031984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hidden="1" customHeight="1">
      <c r="A4526" s="304" t="str">
        <f>IF(B4526&lt;&gt;"",IF(AND(B4526&gt;=_TM1,B4526&lt;=_TM2,OR(TH!L4526="1111",TH!M4526="1111")),TH!D4526,""),"")</f>
        <v/>
      </c>
      <c r="B4526" s="11">
        <f t="shared" si="381"/>
        <v>5</v>
      </c>
      <c r="C4526" s="111">
        <f t="shared" si="385"/>
        <v>42517</v>
      </c>
      <c r="D4526" s="327" t="s">
        <v>1527</v>
      </c>
      <c r="E4526" s="364">
        <v>42517</v>
      </c>
      <c r="F4526" s="21" t="s">
        <v>496</v>
      </c>
      <c r="G4526" s="308" t="s">
        <v>563</v>
      </c>
      <c r="H4526" s="330" t="s">
        <v>1178</v>
      </c>
      <c r="I4526" s="127">
        <v>1516</v>
      </c>
      <c r="J4526" s="127">
        <v>6794.1708443271764</v>
      </c>
      <c r="K4526" s="331">
        <f t="shared" si="386"/>
        <v>10299963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hidden="1" customHeight="1">
      <c r="A4527" s="304" t="str">
        <f>IF(B4527&lt;&gt;"",IF(AND(B4527&gt;=_TM1,B4527&lt;=_TM2,OR(TH!L4527="1111",TH!M4527="1111")),TH!D4527,""),"")</f>
        <v/>
      </c>
      <c r="B4527" s="11">
        <f t="shared" si="381"/>
        <v>5</v>
      </c>
      <c r="C4527" s="111">
        <f t="shared" si="385"/>
        <v>42521</v>
      </c>
      <c r="D4527" s="327" t="s">
        <v>1527</v>
      </c>
      <c r="E4527" s="364">
        <v>42521</v>
      </c>
      <c r="F4527" s="339" t="s">
        <v>396</v>
      </c>
      <c r="G4527" s="308" t="s">
        <v>566</v>
      </c>
      <c r="H4527" s="330" t="s">
        <v>1178</v>
      </c>
      <c r="I4527" s="127">
        <v>534</v>
      </c>
      <c r="J4527" s="127">
        <v>17562.745318352059</v>
      </c>
      <c r="K4527" s="331">
        <f t="shared" si="386"/>
        <v>9378506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hidden="1" customHeight="1">
      <c r="A4528" s="304" t="str">
        <f>IF(B4528&lt;&gt;"",IF(AND(B4528&gt;=_TM1,B4528&lt;=_TM2,OR(TH!L4528="1111",TH!M4528="1111")),TH!D4528,""),"")</f>
        <v/>
      </c>
      <c r="B4528" s="11">
        <f t="shared" si="381"/>
        <v>5</v>
      </c>
      <c r="C4528" s="111">
        <f t="shared" si="385"/>
        <v>42521</v>
      </c>
      <c r="D4528" s="327" t="s">
        <v>1527</v>
      </c>
      <c r="E4528" s="364">
        <v>42521</v>
      </c>
      <c r="F4528" s="21" t="s">
        <v>348</v>
      </c>
      <c r="G4528" s="308" t="s">
        <v>566</v>
      </c>
      <c r="H4528" s="330" t="s">
        <v>1178</v>
      </c>
      <c r="I4528" s="127">
        <v>170</v>
      </c>
      <c r="J4528" s="127">
        <v>65716.070588235292</v>
      </c>
      <c r="K4528" s="331">
        <f t="shared" si="386"/>
        <v>11171732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hidden="1" customHeight="1">
      <c r="A4529" s="304" t="str">
        <f>IF(B4529&lt;&gt;"",IF(AND(B4529&gt;=_TM1,B4529&lt;=_TM2,OR(TH!L4529="1111",TH!M4529="1111")),TH!D4529,""),"")</f>
        <v/>
      </c>
      <c r="B4529" s="11">
        <f t="shared" si="381"/>
        <v>6</v>
      </c>
      <c r="C4529" s="111">
        <f t="shared" si="385"/>
        <v>42523</v>
      </c>
      <c r="D4529" s="327" t="s">
        <v>1527</v>
      </c>
      <c r="E4529" s="364">
        <v>42523</v>
      </c>
      <c r="F4529" s="339" t="s">
        <v>565</v>
      </c>
      <c r="G4529" s="308" t="s">
        <v>595</v>
      </c>
      <c r="H4529" s="330" t="s">
        <v>1178</v>
      </c>
      <c r="I4529" s="127">
        <v>1000</v>
      </c>
      <c r="J4529" s="127">
        <v>13713.741</v>
      </c>
      <c r="K4529" s="331">
        <f t="shared" si="386"/>
        <v>13713741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hidden="1" customHeight="1">
      <c r="A4530" s="304" t="str">
        <f>IF(B4530&lt;&gt;"",IF(AND(B4530&gt;=_TM1,B4530&lt;=_TM2,OR(TH!L4530="1111",TH!M4530="1111")),TH!D4530,""),"")</f>
        <v/>
      </c>
      <c r="B4530" s="11">
        <f t="shared" si="381"/>
        <v>6</v>
      </c>
      <c r="C4530" s="111">
        <f t="shared" si="385"/>
        <v>42527</v>
      </c>
      <c r="D4530" s="327" t="s">
        <v>1527</v>
      </c>
      <c r="E4530" s="364">
        <v>42527</v>
      </c>
      <c r="F4530" s="21" t="s">
        <v>790</v>
      </c>
      <c r="G4530" s="308" t="s">
        <v>602</v>
      </c>
      <c r="H4530" s="330" t="s">
        <v>1178</v>
      </c>
      <c r="I4530" s="127">
        <v>2000</v>
      </c>
      <c r="J4530" s="127">
        <v>6919.2849999999999</v>
      </c>
      <c r="K4530" s="331">
        <f t="shared" si="386"/>
        <v>13838570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hidden="1" customHeight="1">
      <c r="A4531" s="304" t="str">
        <f>IF(B4531&lt;&gt;"",IF(AND(B4531&gt;=_TM1,B4531&lt;=_TM2,OR(TH!L4531="1111",TH!M4531="1111")),TH!D4531,""),"")</f>
        <v/>
      </c>
      <c r="B4531" s="11">
        <f t="shared" si="381"/>
        <v>6</v>
      </c>
      <c r="C4531" s="111">
        <f t="shared" si="385"/>
        <v>42527</v>
      </c>
      <c r="D4531" s="327" t="s">
        <v>1527</v>
      </c>
      <c r="E4531" s="364">
        <v>42527</v>
      </c>
      <c r="F4531" s="21" t="s">
        <v>506</v>
      </c>
      <c r="G4531" s="308" t="s">
        <v>602</v>
      </c>
      <c r="H4531" s="330" t="s">
        <v>1178</v>
      </c>
      <c r="I4531" s="127">
        <v>2050</v>
      </c>
      <c r="J4531" s="127">
        <v>6146.6634146341466</v>
      </c>
      <c r="K4531" s="331">
        <f t="shared" si="386"/>
        <v>12600660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hidden="1" customHeight="1">
      <c r="A4532" s="304" t="str">
        <f>IF(B4532&lt;&gt;"",IF(AND(B4532&gt;=_TM1,B4532&lt;=_TM2,OR(TH!L4532="1111",TH!M4532="1111")),TH!D4532,""),"")</f>
        <v/>
      </c>
      <c r="B4532" s="11">
        <f t="shared" si="381"/>
        <v>6</v>
      </c>
      <c r="C4532" s="111">
        <f t="shared" si="385"/>
        <v>42532</v>
      </c>
      <c r="D4532" s="327" t="s">
        <v>1527</v>
      </c>
      <c r="E4532" s="364">
        <v>42532</v>
      </c>
      <c r="F4532" s="339" t="s">
        <v>525</v>
      </c>
      <c r="G4532" s="308" t="s">
        <v>620</v>
      </c>
      <c r="H4532" s="330" t="s">
        <v>1178</v>
      </c>
      <c r="I4532" s="127">
        <v>5000</v>
      </c>
      <c r="J4532" s="127">
        <v>4673.9552000000003</v>
      </c>
      <c r="K4532" s="331">
        <f t="shared" si="386"/>
        <v>23369776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hidden="1" customHeight="1">
      <c r="A4533" s="304" t="str">
        <f>IF(B4533&lt;&gt;"",IF(AND(B4533&gt;=_TM1,B4533&lt;=_TM2,OR(TH!L4533="1111",TH!M4533="1111")),TH!D4533,""),"")</f>
        <v/>
      </c>
      <c r="B4533" s="11">
        <f t="shared" si="381"/>
        <v>6</v>
      </c>
      <c r="C4533" s="111">
        <f t="shared" si="385"/>
        <v>42532</v>
      </c>
      <c r="D4533" s="327" t="s">
        <v>1527</v>
      </c>
      <c r="E4533" s="364">
        <v>42532</v>
      </c>
      <c r="F4533" s="21" t="s">
        <v>533</v>
      </c>
      <c r="G4533" s="308" t="s">
        <v>620</v>
      </c>
      <c r="H4533" s="330" t="s">
        <v>1178</v>
      </c>
      <c r="I4533" s="127">
        <v>210</v>
      </c>
      <c r="J4533" s="127">
        <v>86229.347619047621</v>
      </c>
      <c r="K4533" s="331">
        <f t="shared" si="386"/>
        <v>18108163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hidden="1" customHeight="1">
      <c r="A4534" s="304" t="str">
        <f>IF(B4534&lt;&gt;"",IF(AND(B4534&gt;=_TM1,B4534&lt;=_TM2,OR(TH!L4534="1111",TH!M4534="1111")),TH!D4534,""),"")</f>
        <v/>
      </c>
      <c r="B4534" s="11">
        <f t="shared" si="381"/>
        <v>6</v>
      </c>
      <c r="C4534" s="111">
        <f t="shared" si="385"/>
        <v>42532</v>
      </c>
      <c r="D4534" s="327" t="s">
        <v>1527</v>
      </c>
      <c r="E4534" s="364">
        <v>42532</v>
      </c>
      <c r="F4534" s="339" t="s">
        <v>635</v>
      </c>
      <c r="G4534" s="308" t="s">
        <v>620</v>
      </c>
      <c r="H4534" s="330" t="s">
        <v>1178</v>
      </c>
      <c r="I4534" s="127">
        <v>600</v>
      </c>
      <c r="J4534" s="127">
        <v>13642.488333333333</v>
      </c>
      <c r="K4534" s="331">
        <f t="shared" si="386"/>
        <v>8185493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hidden="1" customHeight="1">
      <c r="A4535" s="304" t="str">
        <f>IF(B4535&lt;&gt;"",IF(AND(B4535&gt;=_TM1,B4535&lt;=_TM2,OR(TH!L4535="1111",TH!M4535="1111")),TH!D4535,""),"")</f>
        <v/>
      </c>
      <c r="B4535" s="11">
        <f t="shared" si="381"/>
        <v>6</v>
      </c>
      <c r="C4535" s="111">
        <f t="shared" si="385"/>
        <v>42532</v>
      </c>
      <c r="D4535" s="327" t="s">
        <v>1527</v>
      </c>
      <c r="E4535" s="364">
        <v>42532</v>
      </c>
      <c r="F4535" s="21" t="s">
        <v>641</v>
      </c>
      <c r="G4535" s="308" t="s">
        <v>620</v>
      </c>
      <c r="H4535" s="330" t="s">
        <v>1178</v>
      </c>
      <c r="I4535" s="127">
        <v>150</v>
      </c>
      <c r="J4535" s="127">
        <v>11443.413333333334</v>
      </c>
      <c r="K4535" s="331">
        <f t="shared" si="386"/>
        <v>1716512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hidden="1" customHeight="1">
      <c r="A4536" s="304" t="str">
        <f>IF(B4536&lt;&gt;"",IF(AND(B4536&gt;=_TM1,B4536&lt;=_TM2,OR(TH!L4536="1111",TH!M4536="1111")),TH!D4536,""),"")</f>
        <v/>
      </c>
      <c r="B4536" s="11">
        <f t="shared" si="381"/>
        <v>6</v>
      </c>
      <c r="C4536" s="111">
        <f t="shared" si="385"/>
        <v>42535</v>
      </c>
      <c r="D4536" s="327" t="s">
        <v>1527</v>
      </c>
      <c r="E4536" s="364">
        <v>42535</v>
      </c>
      <c r="F4536" s="21" t="s">
        <v>1046</v>
      </c>
      <c r="G4536" s="308" t="s">
        <v>644</v>
      </c>
      <c r="H4536" s="330" t="s">
        <v>1178</v>
      </c>
      <c r="I4536" s="127">
        <v>1250</v>
      </c>
      <c r="J4536" s="127">
        <v>34816.239200000004</v>
      </c>
      <c r="K4536" s="331">
        <f t="shared" si="386"/>
        <v>43520299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hidden="1" customHeight="1">
      <c r="A4537" s="304" t="str">
        <f>IF(B4537&lt;&gt;"",IF(AND(B4537&gt;=_TM1,B4537&lt;=_TM2,OR(TH!L4537="1111",TH!M4537="1111")),TH!D4537,""),"")</f>
        <v/>
      </c>
      <c r="B4537" s="11">
        <f t="shared" si="381"/>
        <v>6</v>
      </c>
      <c r="C4537" s="111">
        <f t="shared" si="385"/>
        <v>42535</v>
      </c>
      <c r="D4537" s="327" t="s">
        <v>1527</v>
      </c>
      <c r="E4537" s="364">
        <v>42535</v>
      </c>
      <c r="F4537" s="21" t="s">
        <v>1047</v>
      </c>
      <c r="G4537" s="308" t="s">
        <v>644</v>
      </c>
      <c r="H4537" s="330" t="s">
        <v>1178</v>
      </c>
      <c r="I4537" s="127">
        <v>1300</v>
      </c>
      <c r="J4537" s="127">
        <v>32407.52</v>
      </c>
      <c r="K4537" s="331">
        <f t="shared" si="386"/>
        <v>42129776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hidden="1" customHeight="1">
      <c r="A4538" s="304" t="str">
        <f>IF(B4538&lt;&gt;"",IF(AND(B4538&gt;=_TM1,B4538&lt;=_TM2,OR(TH!L4538="1111",TH!M4538="1111")),TH!D4538,""),"")</f>
        <v/>
      </c>
      <c r="B4538" s="11">
        <f t="shared" si="381"/>
        <v>6</v>
      </c>
      <c r="C4538" s="111">
        <f t="shared" si="385"/>
        <v>42536</v>
      </c>
      <c r="D4538" s="327" t="s">
        <v>1527</v>
      </c>
      <c r="E4538" s="364">
        <v>42536</v>
      </c>
      <c r="F4538" s="339" t="s">
        <v>528</v>
      </c>
      <c r="G4538" s="308" t="s">
        <v>647</v>
      </c>
      <c r="H4538" s="330" t="s">
        <v>1178</v>
      </c>
      <c r="I4538" s="127">
        <v>1000</v>
      </c>
      <c r="J4538" s="127">
        <v>9717.7549999999992</v>
      </c>
      <c r="K4538" s="331">
        <f t="shared" si="386"/>
        <v>9717755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hidden="1" customHeight="1">
      <c r="A4539" s="304" t="str">
        <f>IF(B4539&lt;&gt;"",IF(AND(B4539&gt;=_TM1,B4539&lt;=_TM2,OR(TH!L4539="1111",TH!M4539="1111")),TH!D4539,""),"")</f>
        <v/>
      </c>
      <c r="B4539" s="11">
        <f t="shared" si="381"/>
        <v>6</v>
      </c>
      <c r="C4539" s="111">
        <f t="shared" si="385"/>
        <v>42544</v>
      </c>
      <c r="D4539" s="327" t="s">
        <v>1527</v>
      </c>
      <c r="E4539" s="364">
        <v>42544</v>
      </c>
      <c r="F4539" s="21" t="s">
        <v>790</v>
      </c>
      <c r="G4539" s="308" t="s">
        <v>653</v>
      </c>
      <c r="H4539" s="330" t="s">
        <v>1178</v>
      </c>
      <c r="I4539" s="127">
        <v>2000</v>
      </c>
      <c r="J4539" s="127">
        <v>6968.8055000000004</v>
      </c>
      <c r="K4539" s="331">
        <f t="shared" si="386"/>
        <v>13937611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hidden="1" customHeight="1">
      <c r="A4540" s="304" t="str">
        <f>IF(B4540&lt;&gt;"",IF(AND(B4540&gt;=_TM1,B4540&lt;=_TM2,OR(TH!L4540="1111",TH!M4540="1111")),TH!D4540,""),"")</f>
        <v/>
      </c>
      <c r="B4540" s="11">
        <f t="shared" si="381"/>
        <v>6</v>
      </c>
      <c r="C4540" s="111">
        <f t="shared" si="385"/>
        <v>42544</v>
      </c>
      <c r="D4540" s="327" t="s">
        <v>1527</v>
      </c>
      <c r="E4540" s="364">
        <v>42544</v>
      </c>
      <c r="F4540" s="21" t="s">
        <v>506</v>
      </c>
      <c r="G4540" s="308" t="s">
        <v>653</v>
      </c>
      <c r="H4540" s="330" t="s">
        <v>1178</v>
      </c>
      <c r="I4540" s="127">
        <v>2000</v>
      </c>
      <c r="J4540" s="127">
        <v>6154.7804999999998</v>
      </c>
      <c r="K4540" s="331">
        <f t="shared" si="386"/>
        <v>12309561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</row>
    <row r="4541" spans="1:29" ht="15.75" hidden="1" customHeight="1">
      <c r="A4541" s="304" t="str">
        <f>IF(B4541&lt;&gt;"",IF(AND(B4541&gt;=_TM1,B4541&lt;=_TM2,OR(TH!L4541="1111",TH!M4541="1111")),TH!D4541,""),"")</f>
        <v/>
      </c>
      <c r="B4541" s="11">
        <f t="shared" si="381"/>
        <v>6</v>
      </c>
      <c r="C4541" s="111">
        <f t="shared" si="385"/>
        <v>42548</v>
      </c>
      <c r="D4541" s="327" t="s">
        <v>1527</v>
      </c>
      <c r="E4541" s="364">
        <v>42548</v>
      </c>
      <c r="F4541" s="366" t="s">
        <v>1170</v>
      </c>
      <c r="G4541" s="308" t="s">
        <v>655</v>
      </c>
      <c r="H4541" s="330" t="s">
        <v>1178</v>
      </c>
      <c r="I4541" s="127">
        <v>57</v>
      </c>
      <c r="J4541" s="127">
        <v>26470.859649122805</v>
      </c>
      <c r="K4541" s="331">
        <f t="shared" si="386"/>
        <v>1508839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hidden="1" customHeight="1">
      <c r="A4542" s="304" t="str">
        <f>IF(B4542&lt;&gt;"",IF(AND(B4542&gt;=_TM1,B4542&lt;=_TM2,OR(TH!L4542="1111",TH!M4542="1111")),TH!D4542,""),"")</f>
        <v/>
      </c>
      <c r="B4542" s="11">
        <f t="shared" si="381"/>
        <v>6</v>
      </c>
      <c r="C4542" s="111">
        <f t="shared" si="385"/>
        <v>42548</v>
      </c>
      <c r="D4542" s="327" t="s">
        <v>1527</v>
      </c>
      <c r="E4542" s="364">
        <v>42548</v>
      </c>
      <c r="F4542" s="339" t="s">
        <v>528</v>
      </c>
      <c r="G4542" s="308" t="s">
        <v>657</v>
      </c>
      <c r="H4542" s="330" t="s">
        <v>1178</v>
      </c>
      <c r="I4542" s="127">
        <v>984</v>
      </c>
      <c r="J4542" s="127">
        <v>9598.6615853658532</v>
      </c>
      <c r="K4542" s="331">
        <f t="shared" si="386"/>
        <v>9445083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  <c r="AB4542" s="323"/>
      <c r="AC4542" s="323"/>
    </row>
    <row r="4543" spans="1:29" ht="15.75" hidden="1" customHeight="1">
      <c r="A4543" s="304" t="str">
        <f>IF(B4543&lt;&gt;"",IF(AND(B4543&gt;=_TM1,B4543&lt;=_TM2,OR(TH!L4543="1111",TH!M4543="1111")),TH!D4543,""),"")</f>
        <v/>
      </c>
      <c r="B4543" s="11">
        <f t="shared" si="381"/>
        <v>6</v>
      </c>
      <c r="C4543" s="111">
        <f t="shared" si="385"/>
        <v>42551</v>
      </c>
      <c r="D4543" s="327" t="s">
        <v>1527</v>
      </c>
      <c r="E4543" s="364">
        <v>42551</v>
      </c>
      <c r="F4543" s="21" t="s">
        <v>1046</v>
      </c>
      <c r="G4543" s="308" t="s">
        <v>672</v>
      </c>
      <c r="H4543" s="330" t="s">
        <v>1178</v>
      </c>
      <c r="I4543" s="127">
        <v>1275</v>
      </c>
      <c r="J4543" s="127">
        <v>30927.261960784315</v>
      </c>
      <c r="K4543" s="331">
        <f t="shared" si="386"/>
        <v>39432259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ht="15.75" hidden="1" customHeight="1">
      <c r="A4544" s="304" t="str">
        <f>IF(B4544&lt;&gt;"",IF(AND(B4544&gt;=_TM1,B4544&lt;=_TM2,OR(TH!L4544="1111",TH!M4544="1111")),TH!D4544,""),"")</f>
        <v/>
      </c>
      <c r="B4544" s="11">
        <f t="shared" si="381"/>
        <v>6</v>
      </c>
      <c r="C4544" s="111">
        <f t="shared" si="385"/>
        <v>42551</v>
      </c>
      <c r="D4544" s="327" t="s">
        <v>1527</v>
      </c>
      <c r="E4544" s="364">
        <v>42551</v>
      </c>
      <c r="F4544" s="339" t="s">
        <v>1170</v>
      </c>
      <c r="G4544" s="308" t="s">
        <v>672</v>
      </c>
      <c r="H4544" s="330" t="s">
        <v>1178</v>
      </c>
      <c r="I4544" s="127">
        <v>997</v>
      </c>
      <c r="J4544" s="127">
        <v>32513.819458375125</v>
      </c>
      <c r="K4544" s="331">
        <f t="shared" si="386"/>
        <v>32416278</v>
      </c>
      <c r="L4544" s="332" t="s">
        <v>160</v>
      </c>
      <c r="M4544" s="332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03"/>
    </row>
    <row r="4545" spans="1:29" ht="15.75" hidden="1" customHeight="1">
      <c r="A4545" s="304" t="str">
        <f>IF(B4545&lt;&gt;"",IF(AND(B4545&gt;=_TM1,B4545&lt;=_TM2,OR(TH!L4545="1111",TH!M4545="1111")),TH!D4545,""),"")</f>
        <v/>
      </c>
      <c r="B4545" s="11">
        <f t="shared" si="381"/>
        <v>6</v>
      </c>
      <c r="C4545" s="111">
        <f t="shared" si="385"/>
        <v>42551</v>
      </c>
      <c r="D4545" s="327" t="s">
        <v>1527</v>
      </c>
      <c r="E4545" s="364">
        <v>42551</v>
      </c>
      <c r="F4545" s="21" t="s">
        <v>348</v>
      </c>
      <c r="G4545" s="308" t="s">
        <v>673</v>
      </c>
      <c r="H4545" s="330" t="s">
        <v>1178</v>
      </c>
      <c r="I4545" s="127">
        <v>180</v>
      </c>
      <c r="J4545" s="127">
        <v>66060.044444444444</v>
      </c>
      <c r="K4545" s="331">
        <f t="shared" si="386"/>
        <v>11890808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9" s="323" customFormat="1" ht="15.75" hidden="1" customHeight="1">
      <c r="A4546" s="304" t="str">
        <f>IF(B4546&lt;&gt;"",IF(AND(B4546&gt;=_TM1,B4546&lt;=_TM2,OR(TH!L4546="1111",TH!M4546="1111")),TH!D4546,""),"")</f>
        <v/>
      </c>
      <c r="B4546" s="314">
        <f t="shared" si="381"/>
        <v>7</v>
      </c>
      <c r="C4546" s="315">
        <f t="shared" si="385"/>
        <v>42562</v>
      </c>
      <c r="D4546" s="315" t="s">
        <v>1527</v>
      </c>
      <c r="E4546" s="324">
        <v>42562</v>
      </c>
      <c r="F4546" s="383" t="s">
        <v>350</v>
      </c>
      <c r="G4546" s="384" t="s">
        <v>1297</v>
      </c>
      <c r="H4546" s="317" t="s">
        <v>1178</v>
      </c>
      <c r="I4546" s="318">
        <v>300</v>
      </c>
      <c r="J4546" s="318">
        <v>7628</v>
      </c>
      <c r="K4546" s="319">
        <f t="shared" si="386"/>
        <v>2288400</v>
      </c>
      <c r="L4546" s="320" t="s">
        <v>160</v>
      </c>
      <c r="M4546" s="320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21"/>
      <c r="AB4546" s="122"/>
      <c r="AC4546" s="122"/>
    </row>
    <row r="4547" spans="1:29" ht="15.75" hidden="1" customHeight="1">
      <c r="A4547" s="304" t="str">
        <f>IF(B4547&lt;&gt;"",IF(AND(B4547&gt;=_TM1,B4547&lt;=_TM2,OR(TH!L4547="1111",TH!M4547="1111")),TH!D4547,""),"")</f>
        <v/>
      </c>
      <c r="B4547" s="11">
        <f t="shared" si="381"/>
        <v>7</v>
      </c>
      <c r="C4547" s="111">
        <f t="shared" si="385"/>
        <v>42565</v>
      </c>
      <c r="D4547" s="327" t="s">
        <v>1527</v>
      </c>
      <c r="E4547" s="364">
        <v>42565</v>
      </c>
      <c r="F4547" s="21" t="s">
        <v>1299</v>
      </c>
      <c r="G4547" s="308" t="s">
        <v>1298</v>
      </c>
      <c r="H4547" s="330" t="s">
        <v>1178</v>
      </c>
      <c r="I4547" s="127">
        <v>60</v>
      </c>
      <c r="J4547" s="127">
        <v>36917</v>
      </c>
      <c r="K4547" s="331">
        <f t="shared" si="386"/>
        <v>2215020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9" ht="15.75" hidden="1" customHeight="1">
      <c r="A4548" s="304" t="str">
        <f>IF(B4548&lt;&gt;"",IF(AND(B4548&gt;=_TM1,B4548&lt;=_TM2,OR(TH!L4548="1111",TH!M4548="1111")),TH!D4548,""),"")</f>
        <v/>
      </c>
      <c r="B4548" s="11">
        <f t="shared" si="381"/>
        <v>7</v>
      </c>
      <c r="C4548" s="111">
        <f t="shared" si="385"/>
        <v>42565</v>
      </c>
      <c r="D4548" s="327" t="s">
        <v>1527</v>
      </c>
      <c r="E4548" s="364">
        <v>42565</v>
      </c>
      <c r="F4548" s="339" t="s">
        <v>1300</v>
      </c>
      <c r="G4548" s="308" t="s">
        <v>1298</v>
      </c>
      <c r="H4548" s="330" t="s">
        <v>1178</v>
      </c>
      <c r="I4548" s="127">
        <v>80</v>
      </c>
      <c r="J4548" s="127">
        <v>32566</v>
      </c>
      <c r="K4548" s="331">
        <f t="shared" si="386"/>
        <v>2605280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9" ht="15.75" hidden="1" customHeight="1">
      <c r="A4549" s="304" t="str">
        <f>IF(B4549&lt;&gt;"",IF(AND(B4549&gt;=_TM1,B4549&lt;=_TM2,OR(TH!L4549="1111",TH!M4549="1111")),TH!D4549,""),"")</f>
        <v/>
      </c>
      <c r="B4549" s="11">
        <f t="shared" si="381"/>
        <v>7</v>
      </c>
      <c r="C4549" s="111">
        <f t="shared" si="385"/>
        <v>42565</v>
      </c>
      <c r="D4549" s="327" t="s">
        <v>1527</v>
      </c>
      <c r="E4549" s="364">
        <v>42565</v>
      </c>
      <c r="F4549" s="21" t="s">
        <v>736</v>
      </c>
      <c r="G4549" s="308" t="s">
        <v>1298</v>
      </c>
      <c r="H4549" s="330" t="s">
        <v>1178</v>
      </c>
      <c r="I4549" s="127">
        <v>64</v>
      </c>
      <c r="J4549" s="127">
        <v>26526.6</v>
      </c>
      <c r="K4549" s="331">
        <f t="shared" si="386"/>
        <v>1697702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9" ht="15.75" hidden="1" customHeight="1">
      <c r="A4550" s="304" t="str">
        <f>IF(B4550&lt;&gt;"",IF(AND(B4550&gt;=_TM1,B4550&lt;=_TM2,OR(TH!L4550="1111",TH!M4550="1111")),TH!D4550,""),"")</f>
        <v/>
      </c>
      <c r="B4550" s="11">
        <f t="shared" si="381"/>
        <v>7</v>
      </c>
      <c r="C4550" s="111">
        <f t="shared" si="385"/>
        <v>42565</v>
      </c>
      <c r="D4550" s="327" t="s">
        <v>1527</v>
      </c>
      <c r="E4550" s="364">
        <v>42565</v>
      </c>
      <c r="F4550" s="21" t="s">
        <v>1301</v>
      </c>
      <c r="G4550" s="308" t="s">
        <v>1298</v>
      </c>
      <c r="H4550" s="330" t="s">
        <v>1178</v>
      </c>
      <c r="I4550" s="127">
        <v>55</v>
      </c>
      <c r="J4550" s="127">
        <v>43827</v>
      </c>
      <c r="K4550" s="331">
        <f t="shared" si="386"/>
        <v>2410485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9" ht="15.75" hidden="1" customHeight="1">
      <c r="A4551" s="304" t="str">
        <f>IF(B4551&lt;&gt;"",IF(AND(B4551&gt;=_TM1,B4551&lt;=_TM2,OR(TH!L4551="1111",TH!M4551="1111")),TH!D4551,""),"")</f>
        <v/>
      </c>
      <c r="B4551" s="11">
        <f t="shared" si="381"/>
        <v>7</v>
      </c>
      <c r="C4551" s="111">
        <f t="shared" si="385"/>
        <v>42566</v>
      </c>
      <c r="D4551" s="327" t="s">
        <v>1527</v>
      </c>
      <c r="E4551" s="364">
        <v>42566</v>
      </c>
      <c r="F4551" s="339" t="s">
        <v>1304</v>
      </c>
      <c r="G4551" s="308" t="s">
        <v>1302</v>
      </c>
      <c r="H4551" s="330" t="s">
        <v>1178</v>
      </c>
      <c r="I4551" s="127">
        <v>12</v>
      </c>
      <c r="J4551" s="127">
        <v>58264</v>
      </c>
      <c r="K4551" s="331">
        <f t="shared" si="386"/>
        <v>699168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9" ht="15.75" hidden="1" customHeight="1">
      <c r="A4552" s="304" t="str">
        <f>IF(B4552&lt;&gt;"",IF(AND(B4552&gt;=_TM1,B4552&lt;=_TM2,OR(TH!L4552="1111",TH!M4552="1111")),TH!D4552,""),"")</f>
        <v/>
      </c>
      <c r="B4552" s="11">
        <f t="shared" si="381"/>
        <v>7</v>
      </c>
      <c r="C4552" s="111">
        <f t="shared" si="385"/>
        <v>42566</v>
      </c>
      <c r="D4552" s="327" t="s">
        <v>1527</v>
      </c>
      <c r="E4552" s="364">
        <v>42566</v>
      </c>
      <c r="F4552" s="21" t="s">
        <v>1305</v>
      </c>
      <c r="G4552" s="308" t="s">
        <v>1302</v>
      </c>
      <c r="H4552" s="330" t="s">
        <v>1178</v>
      </c>
      <c r="I4552" s="127">
        <v>12</v>
      </c>
      <c r="J4552" s="127">
        <v>39561</v>
      </c>
      <c r="K4552" s="331">
        <f t="shared" si="386"/>
        <v>474732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9" ht="15.75" hidden="1" customHeight="1">
      <c r="A4553" s="304" t="str">
        <f>IF(B4553&lt;&gt;"",IF(AND(B4553&gt;=_TM1,B4553&lt;=_TM2,OR(TH!L4553="1111",TH!M4553="1111")),TH!D4553,""),"")</f>
        <v/>
      </c>
      <c r="B4553" s="11">
        <f t="shared" si="381"/>
        <v>7</v>
      </c>
      <c r="C4553" s="111">
        <f t="shared" si="385"/>
        <v>42566</v>
      </c>
      <c r="D4553" s="327" t="s">
        <v>1527</v>
      </c>
      <c r="E4553" s="364">
        <v>42566</v>
      </c>
      <c r="F4553" s="339" t="s">
        <v>1403</v>
      </c>
      <c r="G4553" s="308" t="s">
        <v>1302</v>
      </c>
      <c r="H4553" s="330" t="s">
        <v>1178</v>
      </c>
      <c r="I4553" s="127">
        <v>81</v>
      </c>
      <c r="J4553" s="127">
        <v>7851</v>
      </c>
      <c r="K4553" s="331">
        <f t="shared" si="386"/>
        <v>635931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9" ht="15.75" hidden="1" customHeight="1">
      <c r="A4554" s="304" t="str">
        <f>IF(B4554&lt;&gt;"",IF(AND(B4554&gt;=_TM1,B4554&lt;=_TM2,OR(TH!L4554="1111",TH!M4554="1111")),TH!D4554,""),"")</f>
        <v/>
      </c>
      <c r="B4554" s="11">
        <f t="shared" si="381"/>
        <v>7</v>
      </c>
      <c r="C4554" s="111">
        <f t="shared" si="385"/>
        <v>42569</v>
      </c>
      <c r="D4554" s="327" t="s">
        <v>1527</v>
      </c>
      <c r="E4554" s="364">
        <v>42569</v>
      </c>
      <c r="F4554" s="21" t="s">
        <v>1309</v>
      </c>
      <c r="G4554" s="308" t="s">
        <v>1307</v>
      </c>
      <c r="H4554" s="330" t="s">
        <v>1178</v>
      </c>
      <c r="I4554" s="127">
        <v>200</v>
      </c>
      <c r="J4554" s="127">
        <v>12330</v>
      </c>
      <c r="K4554" s="331">
        <f t="shared" si="386"/>
        <v>2466000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/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9" ht="15.75" hidden="1" customHeight="1">
      <c r="A4555" s="304" t="str">
        <f>IF(B4555&lt;&gt;"",IF(AND(B4555&gt;=_TM1,B4555&lt;=_TM2,OR(TH!L4555="1111",TH!M4555="1111")),TH!D4555,""),"")</f>
        <v/>
      </c>
      <c r="B4555" s="11">
        <f t="shared" si="381"/>
        <v>7</v>
      </c>
      <c r="C4555" s="111">
        <f t="shared" si="385"/>
        <v>42579</v>
      </c>
      <c r="D4555" s="327" t="s">
        <v>1527</v>
      </c>
      <c r="E4555" s="364">
        <v>42579</v>
      </c>
      <c r="F4555" s="21" t="s">
        <v>1315</v>
      </c>
      <c r="G4555" s="308" t="s">
        <v>1313</v>
      </c>
      <c r="H4555" s="330" t="s">
        <v>1178</v>
      </c>
      <c r="I4555" s="127">
        <v>500</v>
      </c>
      <c r="J4555" s="127">
        <v>28433</v>
      </c>
      <c r="K4555" s="331">
        <f t="shared" si="386"/>
        <v>14216500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/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9" ht="15.75" hidden="1" customHeight="1">
      <c r="A4556" s="304" t="str">
        <f>IF(B4556&lt;&gt;"",IF(AND(B4556&gt;=_TM1,B4556&lt;=_TM2,OR(TH!L4556="1111",TH!M4556="1111")),TH!D4556,""),"")</f>
        <v/>
      </c>
      <c r="B4556" s="11">
        <f t="shared" si="381"/>
        <v>7</v>
      </c>
      <c r="C4556" s="111">
        <f t="shared" si="383"/>
        <v>42580</v>
      </c>
      <c r="D4556" s="327" t="s">
        <v>1527</v>
      </c>
      <c r="E4556" s="364">
        <v>42580</v>
      </c>
      <c r="F4556" s="21" t="s">
        <v>322</v>
      </c>
      <c r="G4556" s="308" t="s">
        <v>1317</v>
      </c>
      <c r="H4556" s="330" t="s">
        <v>1178</v>
      </c>
      <c r="I4556" s="127">
        <v>1400</v>
      </c>
      <c r="J4556" s="127">
        <v>17760</v>
      </c>
      <c r="K4556" s="331">
        <f t="shared" si="384"/>
        <v>24864000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/>
      </c>
      <c r="W4556" s="24" t="str">
        <f>IF(AND(OR(LEFT(TH!L4556,2)="15",LEFT(TH!M4556,2)="15"),TK!$E$7=TH!F4556),"x","")</f>
        <v>x</v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9" ht="15.75" hidden="1" customHeight="1">
      <c r="A4557" s="304" t="str">
        <f>IF(B4557&lt;&gt;"",IF(AND(B4557&gt;=_TM1,B4557&lt;=_TM2,OR(TH!L4557="1111",TH!M4557="1111")),TH!D4557,""),"")</f>
        <v/>
      </c>
      <c r="B4557" s="11">
        <f t="shared" si="381"/>
        <v>7</v>
      </c>
      <c r="C4557" s="111">
        <f t="shared" si="383"/>
        <v>42580</v>
      </c>
      <c r="D4557" s="327" t="s">
        <v>1527</v>
      </c>
      <c r="E4557" s="364">
        <v>42580</v>
      </c>
      <c r="F4557" s="339" t="s">
        <v>322</v>
      </c>
      <c r="G4557" s="308" t="s">
        <v>1317</v>
      </c>
      <c r="H4557" s="330" t="s">
        <v>1178</v>
      </c>
      <c r="I4557" s="127">
        <v>2900</v>
      </c>
      <c r="J4557" s="127">
        <v>17575</v>
      </c>
      <c r="K4557" s="331">
        <f t="shared" si="384"/>
        <v>50967500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/>
      </c>
      <c r="W4557" s="24" t="str">
        <f>IF(AND(OR(LEFT(TH!L4557,2)="15",LEFT(TH!M4557,2)="15"),TK!$E$7=TH!F4557),"x","")</f>
        <v>x</v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9" ht="15.75" hidden="1" customHeight="1">
      <c r="A4558" s="304" t="str">
        <f>IF(B4558&lt;&gt;"",IF(AND(B4558&gt;=_TM1,B4558&lt;=_TM2,OR(TH!L4558="1111",TH!M4558="1111")),TH!D4558,""),"")</f>
        <v/>
      </c>
      <c r="B4558" s="11">
        <f t="shared" si="381"/>
        <v>7</v>
      </c>
      <c r="C4558" s="111">
        <f t="shared" si="383"/>
        <v>42580</v>
      </c>
      <c r="D4558" s="327" t="s">
        <v>1527</v>
      </c>
      <c r="E4558" s="364">
        <v>42580</v>
      </c>
      <c r="F4558" s="21" t="s">
        <v>321</v>
      </c>
      <c r="G4558" s="308" t="s">
        <v>1317</v>
      </c>
      <c r="H4558" s="330" t="s">
        <v>1178</v>
      </c>
      <c r="I4558" s="127">
        <v>1150</v>
      </c>
      <c r="J4558" s="127">
        <v>17760</v>
      </c>
      <c r="K4558" s="331">
        <f t="shared" si="384"/>
        <v>20424000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>x</v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9" ht="15.75" hidden="1" customHeight="1">
      <c r="A4559" s="304" t="str">
        <f>IF(B4559&lt;&gt;"",IF(AND(B4559&gt;=_TM1,B4559&lt;=_TM2,OR(TH!L4559="1111",TH!M4559="1111")),TH!D4559,""),"")</f>
        <v/>
      </c>
      <c r="B4559" s="11">
        <f t="shared" si="381"/>
        <v>7</v>
      </c>
      <c r="C4559" s="111">
        <f t="shared" si="383"/>
        <v>42580</v>
      </c>
      <c r="D4559" s="327" t="s">
        <v>1527</v>
      </c>
      <c r="E4559" s="364">
        <v>42580</v>
      </c>
      <c r="F4559" s="21" t="s">
        <v>321</v>
      </c>
      <c r="G4559" s="308" t="s">
        <v>1317</v>
      </c>
      <c r="H4559" s="330" t="s">
        <v>1178</v>
      </c>
      <c r="I4559" s="127">
        <v>2850</v>
      </c>
      <c r="J4559" s="127">
        <v>17575</v>
      </c>
      <c r="K4559" s="331">
        <f t="shared" si="384"/>
        <v>50088750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>x</v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9" ht="15.75" hidden="1" customHeight="1">
      <c r="A4560" s="304" t="str">
        <f>IF(B4560&lt;&gt;"",IF(AND(B4560&gt;=_TM1,B4560&lt;=_TM2,OR(TH!L4560="1111",TH!M4560="1111")),TH!D4560,""),"")</f>
        <v/>
      </c>
      <c r="B4560" s="11">
        <f t="shared" si="381"/>
        <v>7</v>
      </c>
      <c r="C4560" s="111">
        <f t="shared" si="383"/>
        <v>42580</v>
      </c>
      <c r="D4560" s="327" t="s">
        <v>1527</v>
      </c>
      <c r="E4560" s="364">
        <v>42580</v>
      </c>
      <c r="F4560" s="366" t="s">
        <v>1320</v>
      </c>
      <c r="G4560" s="308" t="s">
        <v>1318</v>
      </c>
      <c r="H4560" s="330" t="s">
        <v>1178</v>
      </c>
      <c r="I4560" s="127">
        <v>2100</v>
      </c>
      <c r="J4560" s="127">
        <v>8160</v>
      </c>
      <c r="K4560" s="331">
        <f t="shared" si="384"/>
        <v>17136000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hidden="1" customHeight="1">
      <c r="A4561" s="304" t="str">
        <f>IF(B4561&lt;&gt;"",IF(AND(B4561&gt;=_TM1,B4561&lt;=_TM2,OR(TH!L4561="1111",TH!M4561="1111")),TH!D4561,""),"")</f>
        <v/>
      </c>
      <c r="B4561" s="11">
        <f t="shared" si="381"/>
        <v>7</v>
      </c>
      <c r="C4561" s="111">
        <f t="shared" si="383"/>
        <v>42581</v>
      </c>
      <c r="D4561" s="327" t="s">
        <v>1527</v>
      </c>
      <c r="E4561" s="364">
        <v>42581</v>
      </c>
      <c r="F4561" s="339" t="s">
        <v>678</v>
      </c>
      <c r="G4561" s="308" t="s">
        <v>1335</v>
      </c>
      <c r="H4561" s="330" t="s">
        <v>1178</v>
      </c>
      <c r="I4561" s="127">
        <v>12</v>
      </c>
      <c r="J4561" s="127">
        <v>42400</v>
      </c>
      <c r="K4561" s="331">
        <f t="shared" si="384"/>
        <v>508800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hidden="1" customHeight="1">
      <c r="A4562" s="304" t="str">
        <f>IF(B4562&lt;&gt;"",IF(AND(B4562&gt;=_TM1,B4562&lt;=_TM2,OR(TH!L4562="1111",TH!M4562="1111")),TH!D4562,""),"")</f>
        <v/>
      </c>
      <c r="B4562" s="11">
        <f t="shared" si="381"/>
        <v>7</v>
      </c>
      <c r="C4562" s="111">
        <f t="shared" si="383"/>
        <v>42581</v>
      </c>
      <c r="D4562" s="327" t="s">
        <v>1527</v>
      </c>
      <c r="E4562" s="364">
        <v>42581</v>
      </c>
      <c r="F4562" s="21" t="s">
        <v>1321</v>
      </c>
      <c r="G4562" s="308" t="s">
        <v>1335</v>
      </c>
      <c r="H4562" s="330" t="s">
        <v>1178</v>
      </c>
      <c r="I4562" s="127">
        <v>12</v>
      </c>
      <c r="J4562" s="127">
        <v>45300</v>
      </c>
      <c r="K4562" s="331">
        <f t="shared" si="384"/>
        <v>543600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hidden="1" customHeight="1">
      <c r="A4563" s="304" t="str">
        <f>IF(B4563&lt;&gt;"",IF(AND(B4563&gt;=_TM1,B4563&lt;=_TM2,OR(TH!L4563="1111",TH!M4563="1111")),TH!D4563,""),"")</f>
        <v/>
      </c>
      <c r="B4563" s="11">
        <f t="shared" si="381"/>
        <v>7</v>
      </c>
      <c r="C4563" s="111">
        <f t="shared" si="383"/>
        <v>42581</v>
      </c>
      <c r="D4563" s="327" t="s">
        <v>1527</v>
      </c>
      <c r="E4563" s="364">
        <v>42581</v>
      </c>
      <c r="F4563" s="339" t="s">
        <v>690</v>
      </c>
      <c r="G4563" s="308" t="s">
        <v>1335</v>
      </c>
      <c r="H4563" s="330" t="s">
        <v>1178</v>
      </c>
      <c r="I4563" s="127">
        <v>12</v>
      </c>
      <c r="J4563" s="127">
        <v>49500</v>
      </c>
      <c r="K4563" s="331">
        <f t="shared" si="384"/>
        <v>594000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hidden="1" customHeight="1">
      <c r="A4564" s="304" t="str">
        <f>IF(B4564&lt;&gt;"",IF(AND(B4564&gt;=_TM1,B4564&lt;=_TM2,OR(TH!L4564="1111",TH!M4564="1111")),TH!D4564,""),"")</f>
        <v/>
      </c>
      <c r="B4564" s="11">
        <f t="shared" si="381"/>
        <v>7</v>
      </c>
      <c r="C4564" s="111">
        <f t="shared" si="383"/>
        <v>42581</v>
      </c>
      <c r="D4564" s="327" t="s">
        <v>1527</v>
      </c>
      <c r="E4564" s="364">
        <v>42581</v>
      </c>
      <c r="F4564" s="21" t="s">
        <v>687</v>
      </c>
      <c r="G4564" s="308" t="s">
        <v>1335</v>
      </c>
      <c r="H4564" s="330" t="s">
        <v>1178</v>
      </c>
      <c r="I4564" s="127">
        <v>9</v>
      </c>
      <c r="J4564" s="127">
        <v>77341</v>
      </c>
      <c r="K4564" s="331">
        <f t="shared" si="384"/>
        <v>696069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hidden="1" customHeight="1">
      <c r="A4565" s="304" t="str">
        <f>IF(B4565&lt;&gt;"",IF(AND(B4565&gt;=_TM1,B4565&lt;=_TM2,OR(TH!L4565="1111",TH!M4565="1111")),TH!D4565,""),"")</f>
        <v/>
      </c>
      <c r="B4565" s="11">
        <f t="shared" si="381"/>
        <v>7</v>
      </c>
      <c r="C4565" s="111">
        <f t="shared" si="383"/>
        <v>42581</v>
      </c>
      <c r="D4565" s="327" t="s">
        <v>1527</v>
      </c>
      <c r="E4565" s="364">
        <v>42581</v>
      </c>
      <c r="F4565" s="339" t="s">
        <v>747</v>
      </c>
      <c r="G4565" s="308" t="s">
        <v>1335</v>
      </c>
      <c r="H4565" s="330" t="s">
        <v>1178</v>
      </c>
      <c r="I4565" s="127">
        <v>14</v>
      </c>
      <c r="J4565" s="127">
        <v>43357</v>
      </c>
      <c r="K4565" s="331">
        <f t="shared" si="384"/>
        <v>606998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hidden="1" customHeight="1">
      <c r="A4566" s="304" t="str">
        <f>IF(B4566&lt;&gt;"",IF(AND(B4566&gt;=_TM1,B4566&lt;=_TM2,OR(TH!L4566="1111",TH!M4566="1111")),TH!D4566,""),"")</f>
        <v/>
      </c>
      <c r="B4566" s="11">
        <f t="shared" si="381"/>
        <v>7</v>
      </c>
      <c r="C4566" s="111">
        <f t="shared" si="383"/>
        <v>42581</v>
      </c>
      <c r="D4566" s="327" t="s">
        <v>1527</v>
      </c>
      <c r="E4566" s="364">
        <v>42581</v>
      </c>
      <c r="F4566" s="21" t="s">
        <v>365</v>
      </c>
      <c r="G4566" s="308" t="s">
        <v>1335</v>
      </c>
      <c r="H4566" s="330" t="s">
        <v>1178</v>
      </c>
      <c r="I4566" s="127">
        <v>12</v>
      </c>
      <c r="J4566" s="127">
        <v>71747.5</v>
      </c>
      <c r="K4566" s="331">
        <f t="shared" si="384"/>
        <v>860970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hidden="1" customHeight="1">
      <c r="A4567" s="304" t="str">
        <f>IF(B4567&lt;&gt;"",IF(AND(B4567&gt;=_TM1,B4567&lt;=_TM2,OR(TH!L4567="1111",TH!M4567="1111")),TH!D4567,""),"")</f>
        <v/>
      </c>
      <c r="B4567" s="11">
        <f t="shared" si="381"/>
        <v>7</v>
      </c>
      <c r="C4567" s="111">
        <f t="shared" si="383"/>
        <v>42581</v>
      </c>
      <c r="D4567" s="327" t="s">
        <v>1527</v>
      </c>
      <c r="E4567" s="364">
        <v>42581</v>
      </c>
      <c r="F4567" s="339" t="s">
        <v>678</v>
      </c>
      <c r="G4567" s="308" t="s">
        <v>1335</v>
      </c>
      <c r="H4567" s="330" t="s">
        <v>1178</v>
      </c>
      <c r="I4567" s="127">
        <v>24</v>
      </c>
      <c r="J4567" s="127">
        <v>42400</v>
      </c>
      <c r="K4567" s="331">
        <f t="shared" si="384"/>
        <v>1017600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hidden="1" customHeight="1">
      <c r="A4568" s="304" t="str">
        <f>IF(B4568&lt;&gt;"",IF(AND(B4568&gt;=_TM1,B4568&lt;=_TM2,OR(TH!L4568="1111",TH!M4568="1111")),TH!D4568,""),"")</f>
        <v/>
      </c>
      <c r="B4568" s="11">
        <f t="shared" si="381"/>
        <v>7</v>
      </c>
      <c r="C4568" s="111">
        <f t="shared" si="383"/>
        <v>42581</v>
      </c>
      <c r="D4568" s="327" t="s">
        <v>1527</v>
      </c>
      <c r="E4568" s="364">
        <v>42581</v>
      </c>
      <c r="F4568" s="21" t="s">
        <v>689</v>
      </c>
      <c r="G4568" s="308" t="s">
        <v>1335</v>
      </c>
      <c r="H4568" s="330" t="s">
        <v>1178</v>
      </c>
      <c r="I4568" s="127">
        <v>8</v>
      </c>
      <c r="J4568" s="127">
        <v>99348</v>
      </c>
      <c r="K4568" s="331">
        <f t="shared" si="384"/>
        <v>794784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hidden="1" customHeight="1">
      <c r="A4569" s="304" t="str">
        <f>IF(B4569&lt;&gt;"",IF(AND(B4569&gt;=_TM1,B4569&lt;=_TM2,OR(TH!L4569="1111",TH!M4569="1111")),TH!D4569,""),"")</f>
        <v/>
      </c>
      <c r="B4569" s="11">
        <f t="shared" si="381"/>
        <v>7</v>
      </c>
      <c r="C4569" s="111">
        <f t="shared" si="383"/>
        <v>42581</v>
      </c>
      <c r="D4569" s="327" t="s">
        <v>1527</v>
      </c>
      <c r="E4569" s="364">
        <v>42581</v>
      </c>
      <c r="F4569" s="21" t="s">
        <v>678</v>
      </c>
      <c r="G4569" s="308" t="s">
        <v>1335</v>
      </c>
      <c r="H4569" s="330" t="s">
        <v>1178</v>
      </c>
      <c r="I4569" s="127">
        <v>12</v>
      </c>
      <c r="J4569" s="127">
        <v>42400</v>
      </c>
      <c r="K4569" s="331">
        <f t="shared" si="384"/>
        <v>508800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hidden="1" customHeight="1">
      <c r="A4570" s="304" t="str">
        <f>IF(B4570&lt;&gt;"",IF(AND(B4570&gt;=_TM1,B4570&lt;=_TM2,OR(TH!L4570="1111",TH!M4570="1111")),TH!D4570,""),"")</f>
        <v/>
      </c>
      <c r="B4570" s="11">
        <f t="shared" si="381"/>
        <v>7</v>
      </c>
      <c r="C4570" s="111">
        <f t="shared" si="383"/>
        <v>42581</v>
      </c>
      <c r="D4570" s="327" t="s">
        <v>1527</v>
      </c>
      <c r="E4570" s="364">
        <v>42581</v>
      </c>
      <c r="F4570" s="339" t="s">
        <v>691</v>
      </c>
      <c r="G4570" s="308" t="s">
        <v>1335</v>
      </c>
      <c r="H4570" s="330" t="s">
        <v>1178</v>
      </c>
      <c r="I4570" s="127">
        <v>12</v>
      </c>
      <c r="J4570" s="127">
        <v>108192</v>
      </c>
      <c r="K4570" s="331">
        <f t="shared" si="384"/>
        <v>1298304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hidden="1" customHeight="1">
      <c r="A4571" s="304" t="str">
        <f>IF(B4571&lt;&gt;"",IF(AND(B4571&gt;=_TM1,B4571&lt;=_TM2,OR(TH!L4571="1111",TH!M4571="1111")),TH!D4571,""),"")</f>
        <v/>
      </c>
      <c r="B4571" s="11">
        <f t="shared" si="381"/>
        <v>7</v>
      </c>
      <c r="C4571" s="111">
        <f t="shared" si="383"/>
        <v>42581</v>
      </c>
      <c r="D4571" s="327" t="s">
        <v>1527</v>
      </c>
      <c r="E4571" s="364">
        <v>42581</v>
      </c>
      <c r="F4571" s="21" t="s">
        <v>751</v>
      </c>
      <c r="G4571" s="308" t="s">
        <v>1335</v>
      </c>
      <c r="H4571" s="330" t="s">
        <v>1178</v>
      </c>
      <c r="I4571" s="127">
        <v>16</v>
      </c>
      <c r="J4571" s="127">
        <v>66576</v>
      </c>
      <c r="K4571" s="331">
        <f t="shared" si="384"/>
        <v>1065216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hidden="1" customHeight="1">
      <c r="A4572" s="304" t="str">
        <f>IF(B4572&lt;&gt;"",IF(AND(B4572&gt;=_TM1,B4572&lt;=_TM2,OR(TH!L4572="1111",TH!M4572="1111")),TH!D4572,""),"")</f>
        <v/>
      </c>
      <c r="B4572" s="11">
        <f t="shared" si="381"/>
        <v>7</v>
      </c>
      <c r="C4572" s="111">
        <f t="shared" si="383"/>
        <v>42581</v>
      </c>
      <c r="D4572" s="327" t="s">
        <v>1527</v>
      </c>
      <c r="E4572" s="364">
        <v>42581</v>
      </c>
      <c r="F4572" s="339" t="s">
        <v>752</v>
      </c>
      <c r="G4572" s="308" t="s">
        <v>1335</v>
      </c>
      <c r="H4572" s="330" t="s">
        <v>1178</v>
      </c>
      <c r="I4572" s="127">
        <v>7</v>
      </c>
      <c r="J4572" s="127">
        <v>45501</v>
      </c>
      <c r="K4572" s="331">
        <f t="shared" si="384"/>
        <v>318507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hidden="1" customHeight="1">
      <c r="A4573" s="304" t="str">
        <f>IF(B4573&lt;&gt;"",IF(AND(B4573&gt;=_TM1,B4573&lt;=_TM2,OR(TH!L4573="1111",TH!M4573="1111")),TH!D4573,""),"")</f>
        <v/>
      </c>
      <c r="B4573" s="11">
        <f t="shared" si="381"/>
        <v>7</v>
      </c>
      <c r="C4573" s="111">
        <f t="shared" si="383"/>
        <v>42581</v>
      </c>
      <c r="D4573" s="327" t="s">
        <v>1527</v>
      </c>
      <c r="E4573" s="364">
        <v>42581</v>
      </c>
      <c r="F4573" s="21" t="s">
        <v>687</v>
      </c>
      <c r="G4573" s="308" t="s">
        <v>1335</v>
      </c>
      <c r="H4573" s="330" t="s">
        <v>1178</v>
      </c>
      <c r="I4573" s="127">
        <v>4</v>
      </c>
      <c r="J4573" s="127">
        <v>77341</v>
      </c>
      <c r="K4573" s="331">
        <f t="shared" si="384"/>
        <v>309364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hidden="1" customHeight="1">
      <c r="A4574" s="304" t="str">
        <f>IF(B4574&lt;&gt;"",IF(AND(B4574&gt;=_TM1,B4574&lt;=_TM2,OR(TH!L4574="1111",TH!M4574="1111")),TH!D4574,""),"")</f>
        <v/>
      </c>
      <c r="B4574" s="11">
        <f t="shared" si="381"/>
        <v>7</v>
      </c>
      <c r="C4574" s="111">
        <f t="shared" si="383"/>
        <v>42581</v>
      </c>
      <c r="D4574" s="327" t="s">
        <v>1527</v>
      </c>
      <c r="E4574" s="364">
        <v>42581</v>
      </c>
      <c r="F4574" s="21" t="s">
        <v>742</v>
      </c>
      <c r="G4574" s="308" t="s">
        <v>1335</v>
      </c>
      <c r="H4574" s="330" t="s">
        <v>1178</v>
      </c>
      <c r="I4574" s="127">
        <v>12</v>
      </c>
      <c r="J4574" s="127">
        <v>43183</v>
      </c>
      <c r="K4574" s="331">
        <f t="shared" si="384"/>
        <v>518196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hidden="1" customHeight="1">
      <c r="A4575" s="304" t="str">
        <f>IF(B4575&lt;&gt;"",IF(AND(B4575&gt;=_TM1,B4575&lt;=_TM2,OR(TH!L4575="1111",TH!M4575="1111")),TH!D4575,""),"")</f>
        <v/>
      </c>
      <c r="B4575" s="11">
        <f t="shared" si="381"/>
        <v>7</v>
      </c>
      <c r="C4575" s="111">
        <f t="shared" ref="C4575:C4781" si="387">E4575</f>
        <v>42581</v>
      </c>
      <c r="D4575" s="327" t="s">
        <v>1527</v>
      </c>
      <c r="E4575" s="364">
        <v>42581</v>
      </c>
      <c r="F4575" s="21" t="s">
        <v>743</v>
      </c>
      <c r="G4575" s="308" t="s">
        <v>1335</v>
      </c>
      <c r="H4575" s="330" t="s">
        <v>1178</v>
      </c>
      <c r="I4575" s="127">
        <v>6</v>
      </c>
      <c r="J4575" s="127">
        <v>34428</v>
      </c>
      <c r="K4575" s="331">
        <f t="shared" si="384"/>
        <v>206568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hidden="1" customHeight="1">
      <c r="A4576" s="304" t="str">
        <f>IF(B4576&lt;&gt;"",IF(AND(B4576&gt;=_TM1,B4576&lt;=_TM2,OR(TH!L4576="1111",TH!M4576="1111")),TH!D4576,""),"")</f>
        <v/>
      </c>
      <c r="B4576" s="11">
        <f t="shared" si="381"/>
        <v>7</v>
      </c>
      <c r="C4576" s="111">
        <f t="shared" si="387"/>
        <v>42581</v>
      </c>
      <c r="D4576" s="327" t="s">
        <v>1527</v>
      </c>
      <c r="E4576" s="364">
        <v>42581</v>
      </c>
      <c r="F4576" s="339" t="s">
        <v>744</v>
      </c>
      <c r="G4576" s="308" t="s">
        <v>1335</v>
      </c>
      <c r="H4576" s="330" t="s">
        <v>1178</v>
      </c>
      <c r="I4576" s="127">
        <v>8</v>
      </c>
      <c r="J4576" s="127">
        <v>53255</v>
      </c>
      <c r="K4576" s="331">
        <f t="shared" si="384"/>
        <v>426040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hidden="1" customHeight="1">
      <c r="A4577" s="304" t="str">
        <f>IF(B4577&lt;&gt;"",IF(AND(B4577&gt;=_TM1,B4577&lt;=_TM2,OR(TH!L4577="1111",TH!M4577="1111")),TH!D4577,""),"")</f>
        <v/>
      </c>
      <c r="B4577" s="11">
        <f t="shared" si="381"/>
        <v>7</v>
      </c>
      <c r="C4577" s="111">
        <f t="shared" si="387"/>
        <v>42581</v>
      </c>
      <c r="D4577" s="327" t="s">
        <v>1527</v>
      </c>
      <c r="E4577" s="364">
        <v>42581</v>
      </c>
      <c r="F4577" s="21" t="s">
        <v>678</v>
      </c>
      <c r="G4577" s="308" t="s">
        <v>1335</v>
      </c>
      <c r="H4577" s="330" t="s">
        <v>1178</v>
      </c>
      <c r="I4577" s="127">
        <v>8</v>
      </c>
      <c r="J4577" s="127">
        <v>42400</v>
      </c>
      <c r="K4577" s="331">
        <f t="shared" si="384"/>
        <v>339200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/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hidden="1" customHeight="1">
      <c r="A4578" s="304" t="str">
        <f>IF(B4578&lt;&gt;"",IF(AND(B4578&gt;=_TM1,B4578&lt;=_TM2,OR(TH!L4578="1111",TH!M4578="1111")),TH!D4578,""),"")</f>
        <v/>
      </c>
      <c r="B4578" s="11">
        <f t="shared" si="381"/>
        <v>7</v>
      </c>
      <c r="C4578" s="111">
        <f t="shared" si="387"/>
        <v>42581</v>
      </c>
      <c r="D4578" s="327" t="s">
        <v>1527</v>
      </c>
      <c r="E4578" s="364">
        <v>42581</v>
      </c>
      <c r="F4578" s="21" t="s">
        <v>733</v>
      </c>
      <c r="G4578" s="308" t="s">
        <v>1335</v>
      </c>
      <c r="H4578" s="330" t="s">
        <v>1178</v>
      </c>
      <c r="I4578" s="127">
        <v>15</v>
      </c>
      <c r="J4578" s="127">
        <v>113827</v>
      </c>
      <c r="K4578" s="331">
        <f t="shared" si="384"/>
        <v>1707405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/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hidden="1" customHeight="1">
      <c r="A4579" s="304" t="str">
        <f>IF(B4579&lt;&gt;"",IF(AND(B4579&gt;=_TM1,B4579&lt;=_TM2,OR(TH!L4579="1111",TH!M4579="1111")),TH!D4579,""),"")</f>
        <v/>
      </c>
      <c r="B4579" s="11">
        <f t="shared" si="381"/>
        <v>7</v>
      </c>
      <c r="C4579" s="111">
        <f t="shared" si="387"/>
        <v>42581</v>
      </c>
      <c r="D4579" s="327" t="s">
        <v>1527</v>
      </c>
      <c r="E4579" s="364">
        <v>42581</v>
      </c>
      <c r="F4579" s="366" t="s">
        <v>322</v>
      </c>
      <c r="G4579" s="308" t="s">
        <v>1335</v>
      </c>
      <c r="H4579" s="330" t="s">
        <v>1178</v>
      </c>
      <c r="I4579" s="127">
        <v>150</v>
      </c>
      <c r="J4579" s="127">
        <v>10500</v>
      </c>
      <c r="K4579" s="331">
        <f t="shared" si="384"/>
        <v>1575000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>x</v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hidden="1" customHeight="1">
      <c r="A4580" s="304" t="str">
        <f>IF(B4580&lt;&gt;"",IF(AND(B4580&gt;=_TM1,B4580&lt;=_TM2,OR(TH!L4580="1111",TH!M4580="1111")),TH!D4580,""),"")</f>
        <v/>
      </c>
      <c r="B4580" s="11">
        <f t="shared" si="381"/>
        <v>7</v>
      </c>
      <c r="C4580" s="111">
        <f t="shared" si="387"/>
        <v>42581</v>
      </c>
      <c r="D4580" s="327" t="s">
        <v>1527</v>
      </c>
      <c r="E4580" s="364">
        <v>42581</v>
      </c>
      <c r="F4580" s="339" t="s">
        <v>322</v>
      </c>
      <c r="G4580" s="308" t="s">
        <v>1335</v>
      </c>
      <c r="H4580" s="330" t="s">
        <v>1178</v>
      </c>
      <c r="I4580" s="127">
        <v>1147</v>
      </c>
      <c r="J4580" s="127">
        <v>10500</v>
      </c>
      <c r="K4580" s="331">
        <f t="shared" si="384"/>
        <v>12043500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>x</v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hidden="1" customHeight="1">
      <c r="A4581" s="304" t="str">
        <f>IF(B4581&lt;&gt;"",IF(AND(B4581&gt;=_TM1,B4581&lt;=_TM2,OR(TH!L4581="1111",TH!M4581="1111")),TH!D4581,""),"")</f>
        <v/>
      </c>
      <c r="B4581" s="11">
        <f t="shared" si="381"/>
        <v>7</v>
      </c>
      <c r="C4581" s="111">
        <f t="shared" si="387"/>
        <v>42581</v>
      </c>
      <c r="D4581" s="327" t="s">
        <v>1527</v>
      </c>
      <c r="E4581" s="364">
        <v>42581</v>
      </c>
      <c r="F4581" s="21" t="s">
        <v>361</v>
      </c>
      <c r="G4581" s="308" t="s">
        <v>1335</v>
      </c>
      <c r="H4581" s="330" t="s">
        <v>1178</v>
      </c>
      <c r="I4581" s="127">
        <v>4</v>
      </c>
      <c r="J4581" s="127">
        <v>156966</v>
      </c>
      <c r="K4581" s="331">
        <f t="shared" si="384"/>
        <v>627864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hidden="1" customHeight="1">
      <c r="A4582" s="304" t="str">
        <f>IF(B4582&lt;&gt;"",IF(AND(B4582&gt;=_TM1,B4582&lt;=_TM2,OR(TH!L4582="1111",TH!M4582="1111")),TH!D4582,""),"")</f>
        <v/>
      </c>
      <c r="B4582" s="11">
        <f t="shared" si="381"/>
        <v>7</v>
      </c>
      <c r="C4582" s="111">
        <f t="shared" si="387"/>
        <v>42581</v>
      </c>
      <c r="D4582" s="327" t="s">
        <v>1527</v>
      </c>
      <c r="E4582" s="364">
        <v>42581</v>
      </c>
      <c r="F4582" s="339" t="s">
        <v>686</v>
      </c>
      <c r="G4582" s="308" t="s">
        <v>1335</v>
      </c>
      <c r="H4582" s="330" t="s">
        <v>1178</v>
      </c>
      <c r="I4582" s="127">
        <v>4</v>
      </c>
      <c r="J4582" s="127">
        <v>144547</v>
      </c>
      <c r="K4582" s="331">
        <f t="shared" si="384"/>
        <v>578188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hidden="1" customHeight="1">
      <c r="A4583" s="304" t="str">
        <f>IF(B4583&lt;&gt;"",IF(AND(B4583&gt;=_TM1,B4583&lt;=_TM2,OR(TH!L4583="1111",TH!M4583="1111")),TH!D4583,""),"")</f>
        <v/>
      </c>
      <c r="B4583" s="11">
        <f t="shared" si="381"/>
        <v>7</v>
      </c>
      <c r="C4583" s="111">
        <f t="shared" si="387"/>
        <v>42581</v>
      </c>
      <c r="D4583" s="327" t="s">
        <v>1527</v>
      </c>
      <c r="E4583" s="364">
        <v>42581</v>
      </c>
      <c r="F4583" s="21" t="s">
        <v>692</v>
      </c>
      <c r="G4583" s="308" t="s">
        <v>1335</v>
      </c>
      <c r="H4583" s="330" t="s">
        <v>1178</v>
      </c>
      <c r="I4583" s="127">
        <v>2</v>
      </c>
      <c r="J4583" s="127">
        <v>186785.2</v>
      </c>
      <c r="K4583" s="331">
        <f t="shared" si="384"/>
        <v>373570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hidden="1" customHeight="1">
      <c r="A4584" s="304" t="str">
        <f>IF(B4584&lt;&gt;"",IF(AND(B4584&gt;=_TM1,B4584&lt;=_TM2,OR(TH!L4584="1111",TH!M4584="1111")),TH!D4584,""),"")</f>
        <v/>
      </c>
      <c r="B4584" s="11">
        <f t="shared" si="381"/>
        <v>7</v>
      </c>
      <c r="C4584" s="111">
        <f t="shared" si="387"/>
        <v>42581</v>
      </c>
      <c r="D4584" s="327" t="s">
        <v>1527</v>
      </c>
      <c r="E4584" s="364">
        <v>42581</v>
      </c>
      <c r="F4584" s="339" t="s">
        <v>738</v>
      </c>
      <c r="G4584" s="308" t="s">
        <v>1335</v>
      </c>
      <c r="H4584" s="330" t="s">
        <v>1178</v>
      </c>
      <c r="I4584" s="127">
        <v>16</v>
      </c>
      <c r="J4584" s="127">
        <v>18619</v>
      </c>
      <c r="K4584" s="331">
        <f t="shared" ref="K4584:K4781" si="388">ROUND(I4584*J4584,0)</f>
        <v>297904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hidden="1" customHeight="1">
      <c r="A4585" s="304" t="str">
        <f>IF(B4585&lt;&gt;"",IF(AND(B4585&gt;=_TM1,B4585&lt;=_TM2,OR(TH!L4585="1111",TH!M4585="1111")),TH!D4585,""),"")</f>
        <v/>
      </c>
      <c r="B4585" s="11">
        <f t="shared" si="381"/>
        <v>7</v>
      </c>
      <c r="C4585" s="111">
        <f t="shared" si="387"/>
        <v>42581</v>
      </c>
      <c r="D4585" s="327" t="s">
        <v>1527</v>
      </c>
      <c r="E4585" s="364">
        <v>42581</v>
      </c>
      <c r="F4585" s="21" t="s">
        <v>339</v>
      </c>
      <c r="G4585" s="308" t="s">
        <v>1335</v>
      </c>
      <c r="H4585" s="330" t="s">
        <v>1178</v>
      </c>
      <c r="I4585" s="127">
        <v>6</v>
      </c>
      <c r="J4585" s="127">
        <v>73907</v>
      </c>
      <c r="K4585" s="331">
        <f t="shared" si="388"/>
        <v>443442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hidden="1" customHeight="1">
      <c r="A4586" s="304" t="str">
        <f>IF(B4586&lt;&gt;"",IF(AND(B4586&gt;=_TM1,B4586&lt;=_TM2,OR(TH!L4586="1111",TH!M4586="1111")),TH!D4586,""),"")</f>
        <v/>
      </c>
      <c r="B4586" s="11">
        <f t="shared" si="381"/>
        <v>7</v>
      </c>
      <c r="C4586" s="111">
        <f t="shared" si="387"/>
        <v>42581</v>
      </c>
      <c r="D4586" s="327" t="s">
        <v>1527</v>
      </c>
      <c r="E4586" s="364">
        <v>42581</v>
      </c>
      <c r="F4586" s="339" t="s">
        <v>574</v>
      </c>
      <c r="G4586" s="308" t="s">
        <v>1335</v>
      </c>
      <c r="H4586" s="330" t="s">
        <v>1178</v>
      </c>
      <c r="I4586" s="127">
        <v>6</v>
      </c>
      <c r="J4586" s="127">
        <v>38417</v>
      </c>
      <c r="K4586" s="331">
        <f t="shared" si="388"/>
        <v>230502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hidden="1" customHeight="1">
      <c r="A4587" s="304" t="str">
        <f>IF(B4587&lt;&gt;"",IF(AND(B4587&gt;=_TM1,B4587&lt;=_TM2,OR(TH!L4587="1111",TH!M4587="1111")),TH!D4587,""),"")</f>
        <v/>
      </c>
      <c r="B4587" s="11">
        <f t="shared" ref="B4587:B4781" si="389">IF(C4587&lt;&gt;"",MONTH(C4587),"")</f>
        <v>7</v>
      </c>
      <c r="C4587" s="111">
        <f t="shared" si="387"/>
        <v>42581</v>
      </c>
      <c r="D4587" s="327" t="s">
        <v>1527</v>
      </c>
      <c r="E4587" s="364">
        <v>42581</v>
      </c>
      <c r="F4587" s="21" t="s">
        <v>382</v>
      </c>
      <c r="G4587" s="308" t="s">
        <v>1335</v>
      </c>
      <c r="H4587" s="330" t="s">
        <v>1178</v>
      </c>
      <c r="I4587" s="127">
        <v>8</v>
      </c>
      <c r="J4587" s="127">
        <v>32127</v>
      </c>
      <c r="K4587" s="331">
        <f t="shared" si="388"/>
        <v>257016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hidden="1" customHeight="1">
      <c r="A4588" s="304" t="str">
        <f>IF(B4588&lt;&gt;"",IF(AND(B4588&gt;=_TM1,B4588&lt;=_TM2,OR(TH!L4588="1111",TH!M4588="1111")),TH!D4588,""),"")</f>
        <v/>
      </c>
      <c r="B4588" s="11">
        <f t="shared" si="389"/>
        <v>7</v>
      </c>
      <c r="C4588" s="111">
        <f t="shared" si="387"/>
        <v>42581</v>
      </c>
      <c r="D4588" s="327" t="s">
        <v>1527</v>
      </c>
      <c r="E4588" s="364">
        <v>42581</v>
      </c>
      <c r="F4588" s="21" t="s">
        <v>340</v>
      </c>
      <c r="G4588" s="308" t="s">
        <v>1335</v>
      </c>
      <c r="H4588" s="330" t="s">
        <v>1178</v>
      </c>
      <c r="I4588" s="127">
        <v>5</v>
      </c>
      <c r="J4588" s="127">
        <v>59912</v>
      </c>
      <c r="K4588" s="331">
        <f t="shared" si="388"/>
        <v>299560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hidden="1" customHeight="1">
      <c r="A4589" s="304" t="str">
        <f>IF(B4589&lt;&gt;"",IF(AND(B4589&gt;=_TM1,B4589&lt;=_TM2,OR(TH!L4589="1111",TH!M4589="1111")),TH!D4589,""),"")</f>
        <v/>
      </c>
      <c r="B4589" s="11">
        <f t="shared" si="389"/>
        <v>7</v>
      </c>
      <c r="C4589" s="111">
        <f t="shared" si="387"/>
        <v>42581</v>
      </c>
      <c r="D4589" s="327" t="s">
        <v>1527</v>
      </c>
      <c r="E4589" s="364">
        <v>42581</v>
      </c>
      <c r="F4589" s="339" t="s">
        <v>385</v>
      </c>
      <c r="G4589" s="308" t="s">
        <v>1335</v>
      </c>
      <c r="H4589" s="330" t="s">
        <v>1178</v>
      </c>
      <c r="I4589" s="127">
        <v>8</v>
      </c>
      <c r="J4589" s="127">
        <v>28620</v>
      </c>
      <c r="K4589" s="331">
        <f t="shared" si="388"/>
        <v>228960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hidden="1" customHeight="1">
      <c r="A4590" s="304" t="str">
        <f>IF(B4590&lt;&gt;"",IF(AND(B4590&gt;=_TM1,B4590&lt;=_TM2,OR(TH!L4590="1111",TH!M4590="1111")),TH!D4590,""),"")</f>
        <v/>
      </c>
      <c r="B4590" s="11">
        <f t="shared" si="389"/>
        <v>7</v>
      </c>
      <c r="C4590" s="111">
        <f t="shared" si="387"/>
        <v>42581</v>
      </c>
      <c r="D4590" s="327" t="s">
        <v>1527</v>
      </c>
      <c r="E4590" s="364">
        <v>42581</v>
      </c>
      <c r="F4590" s="21" t="s">
        <v>335</v>
      </c>
      <c r="G4590" s="308" t="s">
        <v>1335</v>
      </c>
      <c r="H4590" s="330" t="s">
        <v>1178</v>
      </c>
      <c r="I4590" s="127">
        <v>6</v>
      </c>
      <c r="J4590" s="127">
        <v>141180</v>
      </c>
      <c r="K4590" s="331">
        <f t="shared" si="388"/>
        <v>847080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hidden="1" customHeight="1">
      <c r="A4591" s="304" t="str">
        <f>IF(B4591&lt;&gt;"",IF(AND(B4591&gt;=_TM1,B4591&lt;=_TM2,OR(TH!L4591="1111",TH!M4591="1111")),TH!D4591,""),"")</f>
        <v/>
      </c>
      <c r="B4591" s="11">
        <f t="shared" si="389"/>
        <v>7</v>
      </c>
      <c r="C4591" s="111">
        <f t="shared" si="387"/>
        <v>42581</v>
      </c>
      <c r="D4591" s="327" t="s">
        <v>1527</v>
      </c>
      <c r="E4591" s="364">
        <v>42581</v>
      </c>
      <c r="F4591" s="339" t="s">
        <v>356</v>
      </c>
      <c r="G4591" s="308" t="s">
        <v>1335</v>
      </c>
      <c r="H4591" s="330" t="s">
        <v>1178</v>
      </c>
      <c r="I4591" s="127">
        <v>6</v>
      </c>
      <c r="J4591" s="127">
        <v>43255.333333333336</v>
      </c>
      <c r="K4591" s="331">
        <f t="shared" si="388"/>
        <v>259532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hidden="1" customHeight="1">
      <c r="A4592" s="304" t="str">
        <f>IF(B4592&lt;&gt;"",IF(AND(B4592&gt;=_TM1,B4592&lt;=_TM2,OR(TH!L4592="1111",TH!M4592="1111")),TH!D4592,""),"")</f>
        <v/>
      </c>
      <c r="B4592" s="11">
        <f t="shared" si="389"/>
        <v>7</v>
      </c>
      <c r="C4592" s="111">
        <f t="shared" si="387"/>
        <v>42581</v>
      </c>
      <c r="D4592" s="327" t="s">
        <v>1527</v>
      </c>
      <c r="E4592" s="364">
        <v>42581</v>
      </c>
      <c r="F4592" s="21" t="s">
        <v>589</v>
      </c>
      <c r="G4592" s="308" t="s">
        <v>1335</v>
      </c>
      <c r="H4592" s="330" t="s">
        <v>1178</v>
      </c>
      <c r="I4592" s="127">
        <v>6</v>
      </c>
      <c r="J4592" s="127">
        <v>81285</v>
      </c>
      <c r="K4592" s="331">
        <f t="shared" si="388"/>
        <v>487710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hidden="1" customHeight="1">
      <c r="A4593" s="304" t="str">
        <f>IF(B4593&lt;&gt;"",IF(AND(B4593&gt;=_TM1,B4593&lt;=_TM2,OR(TH!L4593="1111",TH!M4593="1111")),TH!D4593,""),"")</f>
        <v/>
      </c>
      <c r="B4593" s="11">
        <f t="shared" si="389"/>
        <v>7</v>
      </c>
      <c r="C4593" s="111">
        <f t="shared" si="387"/>
        <v>42581</v>
      </c>
      <c r="D4593" s="327" t="s">
        <v>1527</v>
      </c>
      <c r="E4593" s="364">
        <v>42581</v>
      </c>
      <c r="F4593" s="21" t="s">
        <v>739</v>
      </c>
      <c r="G4593" s="308" t="s">
        <v>1335</v>
      </c>
      <c r="H4593" s="330" t="s">
        <v>1178</v>
      </c>
      <c r="I4593" s="127">
        <v>5</v>
      </c>
      <c r="J4593" s="127">
        <v>85339</v>
      </c>
      <c r="K4593" s="331">
        <f t="shared" si="388"/>
        <v>426695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hidden="1" customHeight="1">
      <c r="A4594" s="304" t="str">
        <f>IF(B4594&lt;&gt;"",IF(AND(B4594&gt;=_TM1,B4594&lt;=_TM2,OR(TH!L4594="1111",TH!M4594="1111")),TH!D4594,""),"")</f>
        <v/>
      </c>
      <c r="B4594" s="11">
        <f t="shared" si="389"/>
        <v>7</v>
      </c>
      <c r="C4594" s="111">
        <f t="shared" si="387"/>
        <v>42581</v>
      </c>
      <c r="D4594" s="327" t="s">
        <v>1527</v>
      </c>
      <c r="E4594" s="364">
        <v>42581</v>
      </c>
      <c r="F4594" s="339" t="s">
        <v>686</v>
      </c>
      <c r="G4594" s="308" t="s">
        <v>1335</v>
      </c>
      <c r="H4594" s="330" t="s">
        <v>1178</v>
      </c>
      <c r="I4594" s="127">
        <v>8</v>
      </c>
      <c r="J4594" s="127">
        <v>173960</v>
      </c>
      <c r="K4594" s="331">
        <f t="shared" si="388"/>
        <v>1391680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hidden="1" customHeight="1">
      <c r="A4595" s="304" t="str">
        <f>IF(B4595&lt;&gt;"",IF(AND(B4595&gt;=_TM1,B4595&lt;=_TM2,OR(TH!L4595="1111",TH!M4595="1111")),TH!D4595,""),"")</f>
        <v/>
      </c>
      <c r="B4595" s="11">
        <f t="shared" si="389"/>
        <v>7</v>
      </c>
      <c r="C4595" s="111">
        <f t="shared" si="387"/>
        <v>42581</v>
      </c>
      <c r="D4595" s="327" t="s">
        <v>1527</v>
      </c>
      <c r="E4595" s="364">
        <v>42581</v>
      </c>
      <c r="F4595" s="21" t="s">
        <v>686</v>
      </c>
      <c r="G4595" s="308" t="s">
        <v>1335</v>
      </c>
      <c r="H4595" s="330" t="s">
        <v>1178</v>
      </c>
      <c r="I4595" s="127">
        <v>10</v>
      </c>
      <c r="J4595" s="127">
        <v>144547</v>
      </c>
      <c r="K4595" s="331">
        <f t="shared" si="388"/>
        <v>1445470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hidden="1" customHeight="1">
      <c r="A4596" s="304" t="str">
        <f>IF(B4596&lt;&gt;"",IF(AND(B4596&gt;=_TM1,B4596&lt;=_TM2,OR(TH!L4596="1111",TH!M4596="1111")),TH!D4596,""),"")</f>
        <v/>
      </c>
      <c r="B4596" s="11">
        <f t="shared" si="389"/>
        <v>7</v>
      </c>
      <c r="C4596" s="111">
        <f t="shared" si="387"/>
        <v>42581</v>
      </c>
      <c r="D4596" s="327" t="s">
        <v>1527</v>
      </c>
      <c r="E4596" s="364">
        <v>42581</v>
      </c>
      <c r="F4596" s="339" t="s">
        <v>361</v>
      </c>
      <c r="G4596" s="308" t="s">
        <v>1335</v>
      </c>
      <c r="H4596" s="330" t="s">
        <v>1178</v>
      </c>
      <c r="I4596" s="127">
        <v>4</v>
      </c>
      <c r="J4596" s="127">
        <v>156966</v>
      </c>
      <c r="K4596" s="331">
        <f t="shared" si="388"/>
        <v>627864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hidden="1" customHeight="1">
      <c r="A4597" s="304" t="str">
        <f>IF(B4597&lt;&gt;"",IF(AND(B4597&gt;=_TM1,B4597&lt;=_TM2,OR(TH!L4597="1111",TH!M4597="1111")),TH!D4597,""),"")</f>
        <v/>
      </c>
      <c r="B4597" s="11">
        <f t="shared" si="389"/>
        <v>7</v>
      </c>
      <c r="C4597" s="111">
        <f t="shared" si="387"/>
        <v>42581</v>
      </c>
      <c r="D4597" s="327" t="s">
        <v>1527</v>
      </c>
      <c r="E4597" s="364">
        <v>42581</v>
      </c>
      <c r="F4597" s="21" t="s">
        <v>386</v>
      </c>
      <c r="G4597" s="308" t="s">
        <v>1335</v>
      </c>
      <c r="H4597" s="330" t="s">
        <v>1178</v>
      </c>
      <c r="I4597" s="127">
        <v>4</v>
      </c>
      <c r="J4597" s="127">
        <v>82500</v>
      </c>
      <c r="K4597" s="331">
        <f t="shared" si="388"/>
        <v>330000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hidden="1" customHeight="1">
      <c r="A4598" s="304" t="str">
        <f>IF(B4598&lt;&gt;"",IF(AND(B4598&gt;=_TM1,B4598&lt;=_TM2,OR(TH!L4598="1111",TH!M4598="1111")),TH!D4598,""),"")</f>
        <v/>
      </c>
      <c r="B4598" s="11">
        <f t="shared" si="389"/>
        <v>7</v>
      </c>
      <c r="C4598" s="111">
        <f t="shared" si="387"/>
        <v>42581</v>
      </c>
      <c r="D4598" s="327" t="s">
        <v>1527</v>
      </c>
      <c r="E4598" s="364">
        <v>42581</v>
      </c>
      <c r="F4598" s="21" t="s">
        <v>746</v>
      </c>
      <c r="G4598" s="308" t="s">
        <v>1335</v>
      </c>
      <c r="H4598" s="330" t="s">
        <v>1178</v>
      </c>
      <c r="I4598" s="127">
        <v>6</v>
      </c>
      <c r="J4598" s="127">
        <v>214079</v>
      </c>
      <c r="K4598" s="331">
        <f t="shared" si="388"/>
        <v>1284474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hidden="1" customHeight="1">
      <c r="A4599" s="304" t="str">
        <f>IF(B4599&lt;&gt;"",IF(AND(B4599&gt;=_TM1,B4599&lt;=_TM2,OR(TH!L4599="1111",TH!M4599="1111")),TH!D4599,""),"")</f>
        <v/>
      </c>
      <c r="B4599" s="11">
        <f t="shared" si="389"/>
        <v>7</v>
      </c>
      <c r="C4599" s="111">
        <f t="shared" si="387"/>
        <v>42581</v>
      </c>
      <c r="D4599" s="327" t="s">
        <v>1527</v>
      </c>
      <c r="E4599" s="364">
        <v>42581</v>
      </c>
      <c r="F4599" s="339" t="s">
        <v>748</v>
      </c>
      <c r="G4599" s="308" t="s">
        <v>1335</v>
      </c>
      <c r="H4599" s="330" t="s">
        <v>1178</v>
      </c>
      <c r="I4599" s="127">
        <v>5</v>
      </c>
      <c r="J4599" s="127">
        <v>93593</v>
      </c>
      <c r="K4599" s="331">
        <f t="shared" si="388"/>
        <v>467965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hidden="1" customHeight="1">
      <c r="A4600" s="304" t="str">
        <f>IF(B4600&lt;&gt;"",IF(AND(B4600&gt;=_TM1,B4600&lt;=_TM2,OR(TH!L4600="1111",TH!M4600="1111")),TH!D4600,""),"")</f>
        <v/>
      </c>
      <c r="B4600" s="11">
        <f t="shared" si="389"/>
        <v>7</v>
      </c>
      <c r="C4600" s="111">
        <f t="shared" si="387"/>
        <v>42581</v>
      </c>
      <c r="D4600" s="327" t="s">
        <v>1527</v>
      </c>
      <c r="E4600" s="364">
        <v>42581</v>
      </c>
      <c r="F4600" s="21" t="s">
        <v>750</v>
      </c>
      <c r="G4600" s="308" t="s">
        <v>1335</v>
      </c>
      <c r="H4600" s="330" t="s">
        <v>1178</v>
      </c>
      <c r="I4600" s="127">
        <v>5</v>
      </c>
      <c r="J4600" s="127">
        <v>157889</v>
      </c>
      <c r="K4600" s="331">
        <f t="shared" si="388"/>
        <v>789445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hidden="1" customHeight="1">
      <c r="A4601" s="304" t="str">
        <f>IF(B4601&lt;&gt;"",IF(AND(B4601&gt;=_TM1,B4601&lt;=_TM2,OR(TH!L4601="1111",TH!M4601="1111")),TH!D4601,""),"")</f>
        <v/>
      </c>
      <c r="B4601" s="11">
        <f t="shared" si="389"/>
        <v>7</v>
      </c>
      <c r="C4601" s="111">
        <f t="shared" si="387"/>
        <v>42581</v>
      </c>
      <c r="D4601" s="327" t="s">
        <v>1527</v>
      </c>
      <c r="E4601" s="364">
        <v>42581</v>
      </c>
      <c r="F4601" s="339" t="s">
        <v>386</v>
      </c>
      <c r="G4601" s="308" t="s">
        <v>1335</v>
      </c>
      <c r="H4601" s="330" t="s">
        <v>1178</v>
      </c>
      <c r="I4601" s="127">
        <v>5</v>
      </c>
      <c r="J4601" s="127">
        <v>82500</v>
      </c>
      <c r="K4601" s="331">
        <f t="shared" si="388"/>
        <v>412500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hidden="1" customHeight="1">
      <c r="A4602" s="304" t="str">
        <f>IF(B4602&lt;&gt;"",IF(AND(B4602&gt;=_TM1,B4602&lt;=_TM2,OR(TH!L4602="1111",TH!M4602="1111")),TH!D4602,""),"")</f>
        <v/>
      </c>
      <c r="B4602" s="11">
        <f t="shared" si="389"/>
        <v>7</v>
      </c>
      <c r="C4602" s="111">
        <f t="shared" si="387"/>
        <v>42581</v>
      </c>
      <c r="D4602" s="327" t="s">
        <v>1527</v>
      </c>
      <c r="E4602" s="364">
        <v>42581</v>
      </c>
      <c r="F4602" s="21" t="s">
        <v>729</v>
      </c>
      <c r="G4602" s="308" t="s">
        <v>1335</v>
      </c>
      <c r="H4602" s="330" t="s">
        <v>1178</v>
      </c>
      <c r="I4602" s="127">
        <v>100</v>
      </c>
      <c r="J4602" s="127">
        <v>13292</v>
      </c>
      <c r="K4602" s="331">
        <f t="shared" si="388"/>
        <v>1329200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hidden="1" customHeight="1">
      <c r="A4603" s="304" t="str">
        <f>IF(B4603&lt;&gt;"",IF(AND(B4603&gt;=_TM1,B4603&lt;=_TM2,OR(TH!L4603="1111",TH!M4603="1111")),TH!D4603,""),"")</f>
        <v/>
      </c>
      <c r="B4603" s="11">
        <f t="shared" si="389"/>
        <v>7</v>
      </c>
      <c r="C4603" s="111">
        <f t="shared" si="387"/>
        <v>42581</v>
      </c>
      <c r="D4603" s="327" t="s">
        <v>1527</v>
      </c>
      <c r="E4603" s="364">
        <v>42581</v>
      </c>
      <c r="F4603" s="21" t="s">
        <v>730</v>
      </c>
      <c r="G4603" s="308" t="s">
        <v>1335</v>
      </c>
      <c r="H4603" s="330" t="s">
        <v>1178</v>
      </c>
      <c r="I4603" s="127">
        <v>100</v>
      </c>
      <c r="J4603" s="127">
        <v>8120</v>
      </c>
      <c r="K4603" s="331">
        <f t="shared" si="388"/>
        <v>812000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hidden="1" customHeight="1">
      <c r="A4604" s="304" t="str">
        <f>IF(B4604&lt;&gt;"",IF(AND(B4604&gt;=_TM1,B4604&lt;=_TM2,OR(TH!L4604="1111",TH!M4604="1111")),TH!D4604,""),"")</f>
        <v/>
      </c>
      <c r="B4604" s="11">
        <f t="shared" si="389"/>
        <v>7</v>
      </c>
      <c r="C4604" s="111">
        <f t="shared" si="387"/>
        <v>42581</v>
      </c>
      <c r="D4604" s="327" t="s">
        <v>1527</v>
      </c>
      <c r="E4604" s="364">
        <v>42581</v>
      </c>
      <c r="F4604" s="21" t="s">
        <v>731</v>
      </c>
      <c r="G4604" s="308" t="s">
        <v>1335</v>
      </c>
      <c r="H4604" s="330" t="s">
        <v>1178</v>
      </c>
      <c r="I4604" s="127">
        <v>100</v>
      </c>
      <c r="J4604" s="127">
        <v>9439</v>
      </c>
      <c r="K4604" s="331">
        <f t="shared" si="388"/>
        <v>943900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hidden="1" customHeight="1">
      <c r="A4605" s="304" t="str">
        <f>IF(B4605&lt;&gt;"",IF(AND(B4605&gt;=_TM1,B4605&lt;=_TM2,OR(TH!L4605="1111",TH!M4605="1111")),TH!D4605,""),"")</f>
        <v/>
      </c>
      <c r="B4605" s="11">
        <f t="shared" si="389"/>
        <v>7</v>
      </c>
      <c r="C4605" s="111">
        <f t="shared" si="387"/>
        <v>42581</v>
      </c>
      <c r="D4605" s="327" t="s">
        <v>1527</v>
      </c>
      <c r="E4605" s="364">
        <v>42581</v>
      </c>
      <c r="F4605" s="339" t="s">
        <v>364</v>
      </c>
      <c r="G4605" s="308" t="s">
        <v>1335</v>
      </c>
      <c r="H4605" s="330" t="s">
        <v>1178</v>
      </c>
      <c r="I4605" s="127">
        <v>14</v>
      </c>
      <c r="J4605" s="127">
        <v>53674</v>
      </c>
      <c r="K4605" s="331">
        <f t="shared" si="388"/>
        <v>751436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hidden="1" customHeight="1">
      <c r="A4606" s="304" t="str">
        <f>IF(B4606&lt;&gt;"",IF(AND(B4606&gt;=_TM1,B4606&lt;=_TM2,OR(TH!L4606="1111",TH!M4606="1111")),TH!D4606,""),"")</f>
        <v/>
      </c>
      <c r="B4606" s="11">
        <f t="shared" si="389"/>
        <v>7</v>
      </c>
      <c r="C4606" s="111">
        <f t="shared" si="387"/>
        <v>42581</v>
      </c>
      <c r="D4606" s="327" t="s">
        <v>1527</v>
      </c>
      <c r="E4606" s="364">
        <v>42581</v>
      </c>
      <c r="F4606" s="21" t="s">
        <v>688</v>
      </c>
      <c r="G4606" s="308" t="s">
        <v>1335</v>
      </c>
      <c r="H4606" s="330" t="s">
        <v>1178</v>
      </c>
      <c r="I4606" s="127">
        <v>4</v>
      </c>
      <c r="J4606" s="127">
        <v>122700</v>
      </c>
      <c r="K4606" s="331">
        <f t="shared" si="388"/>
        <v>490800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hidden="1" customHeight="1">
      <c r="A4607" s="304" t="str">
        <f>IF(B4607&lt;&gt;"",IF(AND(B4607&gt;=_TM1,B4607&lt;=_TM2,OR(TH!L4607="1111",TH!M4607="1111")),TH!D4607,""),"")</f>
        <v/>
      </c>
      <c r="B4607" s="11">
        <f t="shared" si="389"/>
        <v>7</v>
      </c>
      <c r="C4607" s="111">
        <f t="shared" si="387"/>
        <v>42581</v>
      </c>
      <c r="D4607" s="327" t="s">
        <v>1527</v>
      </c>
      <c r="E4607" s="364">
        <v>42581</v>
      </c>
      <c r="F4607" s="21" t="s">
        <v>749</v>
      </c>
      <c r="G4607" s="308" t="s">
        <v>1335</v>
      </c>
      <c r="H4607" s="330" t="s">
        <v>1178</v>
      </c>
      <c r="I4607" s="127">
        <v>10</v>
      </c>
      <c r="J4607" s="127">
        <v>138100</v>
      </c>
      <c r="K4607" s="331">
        <f t="shared" si="388"/>
        <v>1381000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hidden="1" customHeight="1">
      <c r="A4608" s="304" t="str">
        <f>IF(B4608&lt;&gt;"",IF(AND(B4608&gt;=_TM1,B4608&lt;=_TM2,OR(TH!L4608="1111",TH!M4608="1111")),TH!D4608,""),"")</f>
        <v/>
      </c>
      <c r="B4608" s="11">
        <f t="shared" si="389"/>
        <v>7</v>
      </c>
      <c r="C4608" s="111">
        <f t="shared" si="387"/>
        <v>42581</v>
      </c>
      <c r="D4608" s="327" t="s">
        <v>1527</v>
      </c>
      <c r="E4608" s="364">
        <v>42581</v>
      </c>
      <c r="F4608" s="366" t="s">
        <v>753</v>
      </c>
      <c r="G4608" s="308" t="s">
        <v>1335</v>
      </c>
      <c r="H4608" s="330" t="s">
        <v>1178</v>
      </c>
      <c r="I4608" s="127">
        <v>7</v>
      </c>
      <c r="J4608" s="127">
        <v>61895</v>
      </c>
      <c r="K4608" s="331">
        <f t="shared" si="388"/>
        <v>433265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hidden="1" customHeight="1">
      <c r="A4609" s="304" t="str">
        <f>IF(B4609&lt;&gt;"",IF(AND(B4609&gt;=_TM1,B4609&lt;=_TM2,OR(TH!L4609="1111",TH!M4609="1111")),TH!D4609,""),"")</f>
        <v/>
      </c>
      <c r="B4609" s="11">
        <f t="shared" si="389"/>
        <v>7</v>
      </c>
      <c r="C4609" s="111">
        <f t="shared" si="387"/>
        <v>42581</v>
      </c>
      <c r="D4609" s="327" t="s">
        <v>1527</v>
      </c>
      <c r="E4609" s="364">
        <v>42581</v>
      </c>
      <c r="F4609" s="339" t="s">
        <v>396</v>
      </c>
      <c r="G4609" s="308" t="s">
        <v>1335</v>
      </c>
      <c r="H4609" s="330" t="s">
        <v>1178</v>
      </c>
      <c r="I4609" s="127">
        <v>144</v>
      </c>
      <c r="J4609" s="127">
        <v>17462.514880952382</v>
      </c>
      <c r="K4609" s="331">
        <f t="shared" si="388"/>
        <v>2514602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hidden="1" customHeight="1">
      <c r="A4610" s="304" t="str">
        <f>IF(B4610&lt;&gt;"",IF(AND(B4610&gt;=_TM1,B4610&lt;=_TM2,OR(TH!L4610="1111",TH!M4610="1111")),TH!D4610,""),"")</f>
        <v/>
      </c>
      <c r="B4610" s="11">
        <f t="shared" si="389"/>
        <v>7</v>
      </c>
      <c r="C4610" s="111">
        <f t="shared" si="387"/>
        <v>42581</v>
      </c>
      <c r="D4610" s="327" t="s">
        <v>1527</v>
      </c>
      <c r="E4610" s="364">
        <v>42581</v>
      </c>
      <c r="F4610" s="21" t="s">
        <v>677</v>
      </c>
      <c r="G4610" s="308" t="s">
        <v>1335</v>
      </c>
      <c r="H4610" s="330" t="s">
        <v>1178</v>
      </c>
      <c r="I4610" s="127">
        <v>72</v>
      </c>
      <c r="J4610" s="127">
        <v>11537.2</v>
      </c>
      <c r="K4610" s="331">
        <f t="shared" si="388"/>
        <v>830678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hidden="1" customHeight="1">
      <c r="A4611" s="304" t="str">
        <f>IF(B4611&lt;&gt;"",IF(AND(B4611&gt;=_TM1,B4611&lt;=_TM2,OR(TH!L4611="1111",TH!M4611="1111")),TH!D4611,""),"")</f>
        <v/>
      </c>
      <c r="B4611" s="11">
        <f t="shared" si="389"/>
        <v>7</v>
      </c>
      <c r="C4611" s="111">
        <f t="shared" si="387"/>
        <v>42581</v>
      </c>
      <c r="D4611" s="327" t="s">
        <v>1527</v>
      </c>
      <c r="E4611" s="364">
        <v>42581</v>
      </c>
      <c r="F4611" s="339" t="s">
        <v>734</v>
      </c>
      <c r="G4611" s="308" t="s">
        <v>1335</v>
      </c>
      <c r="H4611" s="330" t="s">
        <v>1178</v>
      </c>
      <c r="I4611" s="127">
        <v>30</v>
      </c>
      <c r="J4611" s="127">
        <v>22136</v>
      </c>
      <c r="K4611" s="331">
        <f t="shared" si="388"/>
        <v>664080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hidden="1" customHeight="1">
      <c r="A4612" s="304" t="str">
        <f>IF(B4612&lt;&gt;"",IF(AND(B4612&gt;=_TM1,B4612&lt;=_TM2,OR(TH!L4612="1111",TH!M4612="1111")),TH!D4612,""),"")</f>
        <v/>
      </c>
      <c r="B4612" s="11">
        <f t="shared" si="389"/>
        <v>7</v>
      </c>
      <c r="C4612" s="111">
        <f t="shared" si="387"/>
        <v>42581</v>
      </c>
      <c r="D4612" s="327" t="s">
        <v>1527</v>
      </c>
      <c r="E4612" s="364">
        <v>42581</v>
      </c>
      <c r="F4612" s="21" t="s">
        <v>569</v>
      </c>
      <c r="G4612" s="308" t="s">
        <v>1335</v>
      </c>
      <c r="H4612" s="330" t="s">
        <v>1178</v>
      </c>
      <c r="I4612" s="127">
        <v>30</v>
      </c>
      <c r="J4612" s="127">
        <v>19941</v>
      </c>
      <c r="K4612" s="331">
        <f t="shared" si="388"/>
        <v>598230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hidden="1" customHeight="1">
      <c r="A4613" s="304" t="str">
        <f>IF(B4613&lt;&gt;"",IF(AND(B4613&gt;=_TM1,B4613&lt;=_TM2,OR(TH!L4613="1111",TH!M4613="1111")),TH!D4613,""),"")</f>
        <v/>
      </c>
      <c r="B4613" s="11">
        <f t="shared" si="389"/>
        <v>7</v>
      </c>
      <c r="C4613" s="111">
        <f t="shared" si="387"/>
        <v>42581</v>
      </c>
      <c r="D4613" s="327" t="s">
        <v>1527</v>
      </c>
      <c r="E4613" s="364">
        <v>42581</v>
      </c>
      <c r="F4613" s="339" t="s">
        <v>735</v>
      </c>
      <c r="G4613" s="308" t="s">
        <v>1335</v>
      </c>
      <c r="H4613" s="330" t="s">
        <v>1178</v>
      </c>
      <c r="I4613" s="127">
        <v>25</v>
      </c>
      <c r="J4613" s="127">
        <v>31397</v>
      </c>
      <c r="K4613" s="331">
        <f t="shared" si="388"/>
        <v>784925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hidden="1" customHeight="1">
      <c r="A4614" s="304" t="str">
        <f>IF(B4614&lt;&gt;"",IF(AND(B4614&gt;=_TM1,B4614&lt;=_TM2,OR(TH!L4614="1111",TH!M4614="1111")),TH!D4614,""),"")</f>
        <v/>
      </c>
      <c r="B4614" s="11">
        <f t="shared" si="389"/>
        <v>7</v>
      </c>
      <c r="C4614" s="111">
        <f t="shared" si="387"/>
        <v>42581</v>
      </c>
      <c r="D4614" s="327" t="s">
        <v>1527</v>
      </c>
      <c r="E4614" s="364">
        <v>42581</v>
      </c>
      <c r="F4614" s="21" t="s">
        <v>736</v>
      </c>
      <c r="G4614" s="308" t="s">
        <v>1335</v>
      </c>
      <c r="H4614" s="330" t="s">
        <v>1178</v>
      </c>
      <c r="I4614" s="127">
        <v>16</v>
      </c>
      <c r="J4614" s="127">
        <v>26526.6</v>
      </c>
      <c r="K4614" s="331">
        <f t="shared" si="388"/>
        <v>424426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hidden="1" customHeight="1">
      <c r="A4615" s="304" t="str">
        <f>IF(B4615&lt;&gt;"",IF(AND(B4615&gt;=_TM1,B4615&lt;=_TM2,OR(TH!L4615="1111",TH!M4615="1111")),TH!D4615,""),"")</f>
        <v/>
      </c>
      <c r="B4615" s="11">
        <f t="shared" si="389"/>
        <v>7</v>
      </c>
      <c r="C4615" s="111">
        <f t="shared" si="387"/>
        <v>42581</v>
      </c>
      <c r="D4615" s="327" t="s">
        <v>1527</v>
      </c>
      <c r="E4615" s="364">
        <v>42581</v>
      </c>
      <c r="F4615" s="339" t="s">
        <v>737</v>
      </c>
      <c r="G4615" s="308" t="s">
        <v>1335</v>
      </c>
      <c r="H4615" s="330" t="s">
        <v>1178</v>
      </c>
      <c r="I4615" s="127">
        <v>15</v>
      </c>
      <c r="J4615" s="127">
        <v>25882</v>
      </c>
      <c r="K4615" s="331">
        <f t="shared" si="388"/>
        <v>388230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hidden="1" customHeight="1">
      <c r="A4616" s="304" t="str">
        <f>IF(B4616&lt;&gt;"",IF(AND(B4616&gt;=_TM1,B4616&lt;=_TM2,OR(TH!L4616="1111",TH!M4616="1111")),TH!D4616,""),"")</f>
        <v/>
      </c>
      <c r="B4616" s="11">
        <f t="shared" si="389"/>
        <v>7</v>
      </c>
      <c r="C4616" s="111">
        <f t="shared" si="387"/>
        <v>42581</v>
      </c>
      <c r="D4616" s="327" t="s">
        <v>1527</v>
      </c>
      <c r="E4616" s="364">
        <v>42581</v>
      </c>
      <c r="F4616" s="21" t="s">
        <v>1322</v>
      </c>
      <c r="G4616" s="308" t="s">
        <v>1335</v>
      </c>
      <c r="H4616" s="330" t="s">
        <v>1178</v>
      </c>
      <c r="I4616" s="127">
        <v>30</v>
      </c>
      <c r="J4616" s="127">
        <v>48010</v>
      </c>
      <c r="K4616" s="331">
        <f t="shared" si="388"/>
        <v>1440300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hidden="1" customHeight="1">
      <c r="A4617" s="304" t="str">
        <f>IF(B4617&lt;&gt;"",IF(AND(B4617&gt;=_TM1,B4617&lt;=_TM2,OR(TH!L4617="1111",TH!M4617="1111")),TH!D4617,""),"")</f>
        <v/>
      </c>
      <c r="B4617" s="11">
        <f t="shared" si="389"/>
        <v>7</v>
      </c>
      <c r="C4617" s="111">
        <f t="shared" si="387"/>
        <v>42581</v>
      </c>
      <c r="D4617" s="327" t="s">
        <v>1527</v>
      </c>
      <c r="E4617" s="364">
        <v>42581</v>
      </c>
      <c r="F4617" s="21" t="s">
        <v>1323</v>
      </c>
      <c r="G4617" s="308" t="s">
        <v>1335</v>
      </c>
      <c r="H4617" s="330" t="s">
        <v>1178</v>
      </c>
      <c r="I4617" s="127">
        <v>40</v>
      </c>
      <c r="J4617" s="127">
        <v>41400</v>
      </c>
      <c r="K4617" s="331">
        <f t="shared" si="388"/>
        <v>1656000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hidden="1" customHeight="1">
      <c r="A4618" s="304" t="str">
        <f>IF(B4618&lt;&gt;"",IF(AND(B4618&gt;=_TM1,B4618&lt;=_TM2,OR(TH!L4618="1111",TH!M4618="1111")),TH!D4618,""),"")</f>
        <v/>
      </c>
      <c r="B4618" s="11">
        <f t="shared" si="389"/>
        <v>7</v>
      </c>
      <c r="C4618" s="111">
        <f t="shared" si="387"/>
        <v>42581</v>
      </c>
      <c r="D4618" s="327" t="s">
        <v>1527</v>
      </c>
      <c r="E4618" s="364">
        <v>42581</v>
      </c>
      <c r="F4618" s="339" t="s">
        <v>1324</v>
      </c>
      <c r="G4618" s="308" t="s">
        <v>1335</v>
      </c>
      <c r="H4618" s="330" t="s">
        <v>1178</v>
      </c>
      <c r="I4618" s="127">
        <v>30</v>
      </c>
      <c r="J4618" s="127">
        <v>83000</v>
      </c>
      <c r="K4618" s="331">
        <f t="shared" si="388"/>
        <v>2490000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hidden="1" customHeight="1">
      <c r="A4619" s="304" t="str">
        <f>IF(B4619&lt;&gt;"",IF(AND(B4619&gt;=_TM1,B4619&lt;=_TM2,OR(TH!L4619="1111",TH!M4619="1111")),TH!D4619,""),"")</f>
        <v/>
      </c>
      <c r="B4619" s="11">
        <f t="shared" si="389"/>
        <v>7</v>
      </c>
      <c r="C4619" s="111">
        <f t="shared" si="387"/>
        <v>42581</v>
      </c>
      <c r="D4619" s="327" t="s">
        <v>1527</v>
      </c>
      <c r="E4619" s="364">
        <v>42581</v>
      </c>
      <c r="F4619" s="21" t="s">
        <v>1325</v>
      </c>
      <c r="G4619" s="308" t="s">
        <v>1335</v>
      </c>
      <c r="H4619" s="330" t="s">
        <v>1178</v>
      </c>
      <c r="I4619" s="127">
        <v>50</v>
      </c>
      <c r="J4619" s="127">
        <v>39700</v>
      </c>
      <c r="K4619" s="331">
        <f t="shared" si="388"/>
        <v>1985000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hidden="1" customHeight="1">
      <c r="A4620" s="304" t="str">
        <f>IF(B4620&lt;&gt;"",IF(AND(B4620&gt;=_TM1,B4620&lt;=_TM2,OR(TH!L4620="1111",TH!M4620="1111")),TH!D4620,""),"")</f>
        <v/>
      </c>
      <c r="B4620" s="11">
        <f t="shared" si="389"/>
        <v>7</v>
      </c>
      <c r="C4620" s="111">
        <f t="shared" si="387"/>
        <v>42581</v>
      </c>
      <c r="D4620" s="327" t="s">
        <v>1527</v>
      </c>
      <c r="E4620" s="364">
        <v>42581</v>
      </c>
      <c r="F4620" s="339" t="s">
        <v>1326</v>
      </c>
      <c r="G4620" s="308" t="s">
        <v>1335</v>
      </c>
      <c r="H4620" s="330" t="s">
        <v>1178</v>
      </c>
      <c r="I4620" s="127">
        <v>30</v>
      </c>
      <c r="J4620" s="127">
        <v>61500</v>
      </c>
      <c r="K4620" s="331">
        <f t="shared" si="388"/>
        <v>1845000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hidden="1" customHeight="1">
      <c r="A4621" s="304" t="str">
        <f>IF(B4621&lt;&gt;"",IF(AND(B4621&gt;=_TM1,B4621&lt;=_TM2,OR(TH!L4621="1111",TH!M4621="1111")),TH!D4621,""),"")</f>
        <v/>
      </c>
      <c r="B4621" s="11">
        <f t="shared" si="389"/>
        <v>7</v>
      </c>
      <c r="C4621" s="111">
        <f t="shared" si="387"/>
        <v>42581</v>
      </c>
      <c r="D4621" s="327" t="s">
        <v>1527</v>
      </c>
      <c r="E4621" s="364">
        <v>42581</v>
      </c>
      <c r="F4621" s="21" t="s">
        <v>1327</v>
      </c>
      <c r="G4621" s="308" t="s">
        <v>1335</v>
      </c>
      <c r="H4621" s="330" t="s">
        <v>1178</v>
      </c>
      <c r="I4621" s="127">
        <v>30</v>
      </c>
      <c r="J4621" s="127">
        <v>67500</v>
      </c>
      <c r="K4621" s="331">
        <f t="shared" si="388"/>
        <v>2025000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hidden="1" customHeight="1">
      <c r="A4622" s="304" t="str">
        <f>IF(B4622&lt;&gt;"",IF(AND(B4622&gt;=_TM1,B4622&lt;=_TM2,OR(TH!L4622="1111",TH!M4622="1111")),TH!D4622,""),"")</f>
        <v/>
      </c>
      <c r="B4622" s="11">
        <f t="shared" si="389"/>
        <v>7</v>
      </c>
      <c r="C4622" s="111">
        <f t="shared" si="387"/>
        <v>42581</v>
      </c>
      <c r="D4622" s="327" t="s">
        <v>1527</v>
      </c>
      <c r="E4622" s="364">
        <v>42581</v>
      </c>
      <c r="F4622" s="21" t="s">
        <v>405</v>
      </c>
      <c r="G4622" s="308" t="s">
        <v>1335</v>
      </c>
      <c r="H4622" s="330" t="s">
        <v>1178</v>
      </c>
      <c r="I4622" s="127">
        <v>40</v>
      </c>
      <c r="J4622" s="127">
        <v>82354</v>
      </c>
      <c r="K4622" s="331">
        <f t="shared" si="388"/>
        <v>3294160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hidden="1" customHeight="1">
      <c r="A4623" s="304" t="str">
        <f>IF(B4623&lt;&gt;"",IF(AND(B4623&gt;=_TM1,B4623&lt;=_TM2,OR(TH!L4623="1111",TH!M4623="1111")),TH!D4623,""),"")</f>
        <v/>
      </c>
      <c r="B4623" s="11">
        <f t="shared" si="389"/>
        <v>7</v>
      </c>
      <c r="C4623" s="111">
        <f t="shared" si="387"/>
        <v>42581</v>
      </c>
      <c r="D4623" s="327" t="s">
        <v>1527</v>
      </c>
      <c r="E4623" s="364">
        <v>42581</v>
      </c>
      <c r="F4623" s="21" t="s">
        <v>355</v>
      </c>
      <c r="G4623" s="308" t="s">
        <v>1335</v>
      </c>
      <c r="H4623" s="330" t="s">
        <v>1178</v>
      </c>
      <c r="I4623" s="127">
        <v>20</v>
      </c>
      <c r="J4623" s="127">
        <v>34090.96875</v>
      </c>
      <c r="K4623" s="331">
        <f t="shared" si="388"/>
        <v>681819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hidden="1" customHeight="1">
      <c r="A4624" s="304" t="str">
        <f>IF(B4624&lt;&gt;"",IF(AND(B4624&gt;=_TM1,B4624&lt;=_TM2,OR(TH!L4624="1111",TH!M4624="1111")),TH!D4624,""),"")</f>
        <v/>
      </c>
      <c r="B4624" s="11">
        <f t="shared" si="389"/>
        <v>7</v>
      </c>
      <c r="C4624" s="111">
        <f t="shared" si="387"/>
        <v>42581</v>
      </c>
      <c r="D4624" s="327" t="s">
        <v>1527</v>
      </c>
      <c r="E4624" s="364">
        <v>42581</v>
      </c>
      <c r="F4624" s="339" t="s">
        <v>572</v>
      </c>
      <c r="G4624" s="308" t="s">
        <v>1335</v>
      </c>
      <c r="H4624" s="330" t="s">
        <v>1178</v>
      </c>
      <c r="I4624" s="127">
        <v>12</v>
      </c>
      <c r="J4624" s="127">
        <v>48372</v>
      </c>
      <c r="K4624" s="331">
        <f t="shared" si="388"/>
        <v>580464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hidden="1" customHeight="1">
      <c r="A4625" s="304" t="str">
        <f>IF(B4625&lt;&gt;"",IF(AND(B4625&gt;=_TM1,B4625&lt;=_TM2,OR(TH!L4625="1111",TH!M4625="1111")),TH!D4625,""),"")</f>
        <v/>
      </c>
      <c r="B4625" s="11">
        <f t="shared" si="389"/>
        <v>7</v>
      </c>
      <c r="C4625" s="111">
        <f t="shared" si="387"/>
        <v>42581</v>
      </c>
      <c r="D4625" s="327" t="s">
        <v>1527</v>
      </c>
      <c r="E4625" s="364">
        <v>42581</v>
      </c>
      <c r="F4625" s="21" t="s">
        <v>740</v>
      </c>
      <c r="G4625" s="308" t="s">
        <v>1335</v>
      </c>
      <c r="H4625" s="330" t="s">
        <v>1178</v>
      </c>
      <c r="I4625" s="127">
        <v>12</v>
      </c>
      <c r="J4625" s="127">
        <v>64452</v>
      </c>
      <c r="K4625" s="331">
        <f t="shared" si="388"/>
        <v>773424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hidden="1" customHeight="1">
      <c r="A4626" s="304" t="str">
        <f>IF(B4626&lt;&gt;"",IF(AND(B4626&gt;=_TM1,B4626&lt;=_TM2,OR(TH!L4626="1111",TH!M4626="1111")),TH!D4626,""),"")</f>
        <v/>
      </c>
      <c r="B4626" s="11">
        <f t="shared" si="389"/>
        <v>7</v>
      </c>
      <c r="C4626" s="111">
        <f t="shared" si="387"/>
        <v>42581</v>
      </c>
      <c r="D4626" s="327" t="s">
        <v>1527</v>
      </c>
      <c r="E4626" s="364">
        <v>42581</v>
      </c>
      <c r="F4626" s="21" t="s">
        <v>682</v>
      </c>
      <c r="G4626" s="308" t="s">
        <v>1335</v>
      </c>
      <c r="H4626" s="330" t="s">
        <v>1178</v>
      </c>
      <c r="I4626" s="127">
        <v>75</v>
      </c>
      <c r="J4626" s="127">
        <v>47825</v>
      </c>
      <c r="K4626" s="331">
        <f t="shared" si="388"/>
        <v>3586875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hidden="1" customHeight="1">
      <c r="A4627" s="304" t="str">
        <f>IF(B4627&lt;&gt;"",IF(AND(B4627&gt;=_TM1,B4627&lt;=_TM2,OR(TH!L4627="1111",TH!M4627="1111")),TH!D4627,""),"")</f>
        <v/>
      </c>
      <c r="B4627" s="11">
        <f t="shared" si="389"/>
        <v>7</v>
      </c>
      <c r="C4627" s="111">
        <f t="shared" si="387"/>
        <v>42581</v>
      </c>
      <c r="D4627" s="327" t="s">
        <v>1527</v>
      </c>
      <c r="E4627" s="364">
        <v>42581</v>
      </c>
      <c r="F4627" s="366" t="s">
        <v>578</v>
      </c>
      <c r="G4627" s="308" t="s">
        <v>1335</v>
      </c>
      <c r="H4627" s="330" t="s">
        <v>1178</v>
      </c>
      <c r="I4627" s="127">
        <v>12</v>
      </c>
      <c r="J4627" s="127">
        <v>111543</v>
      </c>
      <c r="K4627" s="331">
        <f t="shared" si="388"/>
        <v>1338516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hidden="1" customHeight="1">
      <c r="A4628" s="304" t="str">
        <f>IF(B4628&lt;&gt;"",IF(AND(B4628&gt;=_TM1,B4628&lt;=_TM2,OR(TH!L4628="1111",TH!M4628="1111")),TH!D4628,""),"")</f>
        <v/>
      </c>
      <c r="B4628" s="11">
        <f t="shared" si="389"/>
        <v>7</v>
      </c>
      <c r="C4628" s="111">
        <f t="shared" si="387"/>
        <v>42581</v>
      </c>
      <c r="D4628" s="327" t="s">
        <v>1527</v>
      </c>
      <c r="E4628" s="364">
        <v>42581</v>
      </c>
      <c r="F4628" s="339" t="s">
        <v>410</v>
      </c>
      <c r="G4628" s="308" t="s">
        <v>1335</v>
      </c>
      <c r="H4628" s="330" t="s">
        <v>1178</v>
      </c>
      <c r="I4628" s="127">
        <v>20</v>
      </c>
      <c r="J4628" s="127">
        <v>137834</v>
      </c>
      <c r="K4628" s="331">
        <f t="shared" si="388"/>
        <v>2756680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hidden="1" customHeight="1">
      <c r="A4629" s="304" t="str">
        <f>IF(B4629&lt;&gt;"",IF(AND(B4629&gt;=_TM1,B4629&lt;=_TM2,OR(TH!L4629="1111",TH!M4629="1111")),TH!D4629,""),"")</f>
        <v/>
      </c>
      <c r="B4629" s="11">
        <f t="shared" si="389"/>
        <v>7</v>
      </c>
      <c r="C4629" s="111">
        <f t="shared" si="387"/>
        <v>42581</v>
      </c>
      <c r="D4629" s="327" t="s">
        <v>1527</v>
      </c>
      <c r="E4629" s="364">
        <v>42581</v>
      </c>
      <c r="F4629" s="21" t="s">
        <v>682</v>
      </c>
      <c r="G4629" s="308" t="s">
        <v>1335</v>
      </c>
      <c r="H4629" s="330" t="s">
        <v>1178</v>
      </c>
      <c r="I4629" s="127">
        <v>12</v>
      </c>
      <c r="J4629" s="127">
        <v>52860</v>
      </c>
      <c r="K4629" s="331">
        <f t="shared" si="388"/>
        <v>634320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hidden="1" customHeight="1">
      <c r="A4630" s="304" t="str">
        <f>IF(B4630&lt;&gt;"",IF(AND(B4630&gt;=_TM1,B4630&lt;=_TM2,OR(TH!L4630="1111",TH!M4630="1111")),TH!D4630,""),"")</f>
        <v/>
      </c>
      <c r="B4630" s="11">
        <f t="shared" si="389"/>
        <v>7</v>
      </c>
      <c r="C4630" s="111">
        <f t="shared" si="387"/>
        <v>42581</v>
      </c>
      <c r="D4630" s="327" t="s">
        <v>1527</v>
      </c>
      <c r="E4630" s="364">
        <v>42581</v>
      </c>
      <c r="F4630" s="339" t="s">
        <v>693</v>
      </c>
      <c r="G4630" s="308" t="s">
        <v>1335</v>
      </c>
      <c r="H4630" s="330" t="s">
        <v>1178</v>
      </c>
      <c r="I4630" s="127">
        <v>24</v>
      </c>
      <c r="J4630" s="127">
        <v>36060</v>
      </c>
      <c r="K4630" s="331">
        <f t="shared" si="388"/>
        <v>865440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hidden="1" customHeight="1">
      <c r="A4631" s="304" t="str">
        <f>IF(B4631&lt;&gt;"",IF(AND(B4631&gt;=_TM1,B4631&lt;=_TM2,OR(TH!L4631="1111",TH!M4631="1111")),TH!D4631,""),"")</f>
        <v/>
      </c>
      <c r="B4631" s="11">
        <f t="shared" si="389"/>
        <v>7</v>
      </c>
      <c r="C4631" s="111">
        <f t="shared" si="387"/>
        <v>42581</v>
      </c>
      <c r="D4631" s="327" t="s">
        <v>1527</v>
      </c>
      <c r="E4631" s="364">
        <v>42581</v>
      </c>
      <c r="F4631" s="21" t="s">
        <v>411</v>
      </c>
      <c r="G4631" s="308" t="s">
        <v>1335</v>
      </c>
      <c r="H4631" s="330" t="s">
        <v>1178</v>
      </c>
      <c r="I4631" s="127">
        <v>12</v>
      </c>
      <c r="J4631" s="127">
        <v>71266</v>
      </c>
      <c r="K4631" s="331">
        <f t="shared" si="388"/>
        <v>855192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hidden="1" customHeight="1">
      <c r="A4632" s="304" t="str">
        <f>IF(B4632&lt;&gt;"",IF(AND(B4632&gt;=_TM1,B4632&lt;=_TM2,OR(TH!L4632="1111",TH!M4632="1111")),TH!D4632,""),"")</f>
        <v/>
      </c>
      <c r="B4632" s="11">
        <f t="shared" si="389"/>
        <v>7</v>
      </c>
      <c r="C4632" s="111">
        <f t="shared" si="387"/>
        <v>42581</v>
      </c>
      <c r="D4632" s="327" t="s">
        <v>1527</v>
      </c>
      <c r="E4632" s="364">
        <v>42581</v>
      </c>
      <c r="F4632" s="339" t="s">
        <v>578</v>
      </c>
      <c r="G4632" s="308" t="s">
        <v>1335</v>
      </c>
      <c r="H4632" s="330" t="s">
        <v>1178</v>
      </c>
      <c r="I4632" s="127">
        <v>12</v>
      </c>
      <c r="J4632" s="127">
        <v>111543</v>
      </c>
      <c r="K4632" s="331">
        <f t="shared" si="388"/>
        <v>1338516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hidden="1" customHeight="1">
      <c r="A4633" s="304" t="str">
        <f>IF(B4633&lt;&gt;"",IF(AND(B4633&gt;=_TM1,B4633&lt;=_TM2,OR(TH!L4633="1111",TH!M4633="1111")),TH!D4633,""),"")</f>
        <v/>
      </c>
      <c r="B4633" s="11">
        <f t="shared" si="389"/>
        <v>7</v>
      </c>
      <c r="C4633" s="111">
        <f t="shared" si="387"/>
        <v>42581</v>
      </c>
      <c r="D4633" s="327" t="s">
        <v>1527</v>
      </c>
      <c r="E4633" s="364">
        <v>42581</v>
      </c>
      <c r="F4633" s="21" t="s">
        <v>574</v>
      </c>
      <c r="G4633" s="308" t="s">
        <v>1335</v>
      </c>
      <c r="H4633" s="330" t="s">
        <v>1178</v>
      </c>
      <c r="I4633" s="127">
        <v>12</v>
      </c>
      <c r="J4633" s="127">
        <v>63524</v>
      </c>
      <c r="K4633" s="331">
        <f t="shared" si="388"/>
        <v>762288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hidden="1" customHeight="1">
      <c r="A4634" s="304" t="str">
        <f>IF(B4634&lt;&gt;"",IF(AND(B4634&gt;=_TM1,B4634&lt;=_TM2,OR(TH!L4634="1111",TH!M4634="1111")),TH!D4634,""),"")</f>
        <v/>
      </c>
      <c r="B4634" s="11">
        <f t="shared" si="389"/>
        <v>7</v>
      </c>
      <c r="C4634" s="111">
        <f t="shared" si="387"/>
        <v>42581</v>
      </c>
      <c r="D4634" s="327" t="s">
        <v>1527</v>
      </c>
      <c r="E4634" s="364">
        <v>42581</v>
      </c>
      <c r="F4634" s="339" t="s">
        <v>355</v>
      </c>
      <c r="G4634" s="308" t="s">
        <v>1335</v>
      </c>
      <c r="H4634" s="330" t="s">
        <v>1178</v>
      </c>
      <c r="I4634" s="127">
        <v>12</v>
      </c>
      <c r="J4634" s="127">
        <v>34090.96875</v>
      </c>
      <c r="K4634" s="331">
        <f t="shared" si="388"/>
        <v>409092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hidden="1" customHeight="1">
      <c r="A4635" s="304" t="str">
        <f>IF(B4635&lt;&gt;"",IF(AND(B4635&gt;=_TM1,B4635&lt;=_TM2,OR(TH!L4635="1111",TH!M4635="1111")),TH!D4635,""),"")</f>
        <v/>
      </c>
      <c r="B4635" s="11">
        <f t="shared" si="389"/>
        <v>7</v>
      </c>
      <c r="C4635" s="111">
        <f t="shared" si="387"/>
        <v>42581</v>
      </c>
      <c r="D4635" s="327" t="s">
        <v>1527</v>
      </c>
      <c r="E4635" s="364">
        <v>42581</v>
      </c>
      <c r="F4635" s="21" t="s">
        <v>571</v>
      </c>
      <c r="G4635" s="308" t="s">
        <v>1335</v>
      </c>
      <c r="H4635" s="330" t="s">
        <v>1178</v>
      </c>
      <c r="I4635" s="127">
        <v>30</v>
      </c>
      <c r="J4635" s="127">
        <v>58605</v>
      </c>
      <c r="K4635" s="331">
        <f t="shared" si="388"/>
        <v>1758150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hidden="1" customHeight="1">
      <c r="A4636" s="304" t="str">
        <f>IF(B4636&lt;&gt;"",IF(AND(B4636&gt;=_TM1,B4636&lt;=_TM2,OR(TH!L4636="1111",TH!M4636="1111")),TH!D4636,""),"")</f>
        <v/>
      </c>
      <c r="B4636" s="11">
        <f t="shared" si="389"/>
        <v>7</v>
      </c>
      <c r="C4636" s="111">
        <f t="shared" si="387"/>
        <v>42581</v>
      </c>
      <c r="D4636" s="327" t="s">
        <v>1527</v>
      </c>
      <c r="E4636" s="364">
        <v>42581</v>
      </c>
      <c r="F4636" s="21" t="s">
        <v>407</v>
      </c>
      <c r="G4636" s="308" t="s">
        <v>1335</v>
      </c>
      <c r="H4636" s="330" t="s">
        <v>1178</v>
      </c>
      <c r="I4636" s="127">
        <v>18</v>
      </c>
      <c r="J4636" s="127">
        <v>64996.222222222219</v>
      </c>
      <c r="K4636" s="331">
        <f t="shared" si="388"/>
        <v>1169932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hidden="1" customHeight="1">
      <c r="A4637" s="304" t="str">
        <f>IF(B4637&lt;&gt;"",IF(AND(B4637&gt;=_TM1,B4637&lt;=_TM2,OR(TH!L4637="1111",TH!M4637="1111")),TH!D4637,""),"")</f>
        <v/>
      </c>
      <c r="B4637" s="11">
        <f t="shared" si="389"/>
        <v>7</v>
      </c>
      <c r="C4637" s="111">
        <f t="shared" si="387"/>
        <v>42581</v>
      </c>
      <c r="D4637" s="327" t="s">
        <v>1527</v>
      </c>
      <c r="E4637" s="364">
        <v>42581</v>
      </c>
      <c r="F4637" s="339" t="s">
        <v>408</v>
      </c>
      <c r="G4637" s="308" t="s">
        <v>1335</v>
      </c>
      <c r="H4637" s="330" t="s">
        <v>1178</v>
      </c>
      <c r="I4637" s="127">
        <v>24</v>
      </c>
      <c r="J4637" s="127">
        <v>31190</v>
      </c>
      <c r="K4637" s="331">
        <f t="shared" si="388"/>
        <v>748560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hidden="1" customHeight="1">
      <c r="A4638" s="304" t="str">
        <f>IF(B4638&lt;&gt;"",IF(AND(B4638&gt;=_TM1,B4638&lt;=_TM2,OR(TH!L4638="1111",TH!M4638="1111")),TH!D4638,""),"")</f>
        <v/>
      </c>
      <c r="B4638" s="11">
        <f t="shared" si="389"/>
        <v>7</v>
      </c>
      <c r="C4638" s="111">
        <f t="shared" si="387"/>
        <v>42581</v>
      </c>
      <c r="D4638" s="327" t="s">
        <v>1527</v>
      </c>
      <c r="E4638" s="364">
        <v>42581</v>
      </c>
      <c r="F4638" s="21" t="s">
        <v>685</v>
      </c>
      <c r="G4638" s="308" t="s">
        <v>1335</v>
      </c>
      <c r="H4638" s="330" t="s">
        <v>1178</v>
      </c>
      <c r="I4638" s="127">
        <v>2</v>
      </c>
      <c r="J4638" s="127">
        <v>206076</v>
      </c>
      <c r="K4638" s="331">
        <f t="shared" si="388"/>
        <v>412152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hidden="1" customHeight="1">
      <c r="A4639" s="304" t="str">
        <f>IF(B4639&lt;&gt;"",IF(AND(B4639&gt;=_TM1,B4639&lt;=_TM2,OR(TH!L4639="1111",TH!M4639="1111")),TH!D4639,""),"")</f>
        <v/>
      </c>
      <c r="B4639" s="11">
        <f t="shared" si="389"/>
        <v>7</v>
      </c>
      <c r="C4639" s="111">
        <f t="shared" si="387"/>
        <v>42581</v>
      </c>
      <c r="D4639" s="327" t="s">
        <v>1527</v>
      </c>
      <c r="E4639" s="364">
        <v>42581</v>
      </c>
      <c r="F4639" s="339" t="s">
        <v>361</v>
      </c>
      <c r="G4639" s="308" t="s">
        <v>1335</v>
      </c>
      <c r="H4639" s="330" t="s">
        <v>1178</v>
      </c>
      <c r="I4639" s="127">
        <v>2</v>
      </c>
      <c r="J4639" s="127">
        <v>156966</v>
      </c>
      <c r="K4639" s="331">
        <f t="shared" si="388"/>
        <v>313932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hidden="1" customHeight="1">
      <c r="A4640" s="304" t="str">
        <f>IF(B4640&lt;&gt;"",IF(AND(B4640&gt;=_TM1,B4640&lt;=_TM2,OR(TH!L4640="1111",TH!M4640="1111")),TH!D4640,""),"")</f>
        <v/>
      </c>
      <c r="B4640" s="11">
        <f t="shared" si="389"/>
        <v>7</v>
      </c>
      <c r="C4640" s="111">
        <f t="shared" si="387"/>
        <v>42581</v>
      </c>
      <c r="D4640" s="327" t="s">
        <v>1527</v>
      </c>
      <c r="E4640" s="364">
        <v>42581</v>
      </c>
      <c r="F4640" s="21" t="s">
        <v>754</v>
      </c>
      <c r="G4640" s="308" t="s">
        <v>1335</v>
      </c>
      <c r="H4640" s="330" t="s">
        <v>1178</v>
      </c>
      <c r="I4640" s="127">
        <v>6</v>
      </c>
      <c r="J4640" s="127">
        <v>68496</v>
      </c>
      <c r="K4640" s="331">
        <f t="shared" si="388"/>
        <v>410976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hidden="1" customHeight="1">
      <c r="A4641" s="304" t="str">
        <f>IF(B4641&lt;&gt;"",IF(AND(B4641&gt;=_TM1,B4641&lt;=_TM2,OR(TH!L4641="1111",TH!M4641="1111")),TH!D4641,""),"")</f>
        <v/>
      </c>
      <c r="B4641" s="11">
        <f t="shared" si="389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678</v>
      </c>
      <c r="G4641" s="308" t="s">
        <v>1335</v>
      </c>
      <c r="H4641" s="330" t="s">
        <v>1178</v>
      </c>
      <c r="I4641" s="127">
        <v>24</v>
      </c>
      <c r="J4641" s="127">
        <v>42400</v>
      </c>
      <c r="K4641" s="331">
        <f t="shared" si="388"/>
        <v>1017600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hidden="1" customHeight="1">
      <c r="A4642" s="304" t="str">
        <f>IF(B4642&lt;&gt;"",IF(AND(B4642&gt;=_TM1,B4642&lt;=_TM2,OR(TH!L4642="1111",TH!M4642="1111")),TH!D4642,""),"")</f>
        <v/>
      </c>
      <c r="B4642" s="11">
        <f t="shared" ref="B4642:B4689" si="390">IF(C4642&lt;&gt;"",MONTH(C4642),"")</f>
        <v>7</v>
      </c>
      <c r="C4642" s="111">
        <f t="shared" ref="C4642:C4689" si="391">E4642</f>
        <v>42581</v>
      </c>
      <c r="D4642" s="327" t="s">
        <v>1527</v>
      </c>
      <c r="E4642" s="364">
        <v>42581</v>
      </c>
      <c r="F4642" s="339" t="s">
        <v>1328</v>
      </c>
      <c r="G4642" s="308" t="s">
        <v>1335</v>
      </c>
      <c r="H4642" s="330" t="s">
        <v>1178</v>
      </c>
      <c r="I4642" s="127">
        <v>11</v>
      </c>
      <c r="J4642" s="127">
        <v>75000</v>
      </c>
      <c r="K4642" s="331">
        <f t="shared" ref="K4642:K4689" si="392">ROUND(I4642*J4642,0)</f>
        <v>825000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hidden="1" customHeight="1">
      <c r="A4643" s="304" t="str">
        <f>IF(B4643&lt;&gt;"",IF(AND(B4643&gt;=_TM1,B4643&lt;=_TM2,OR(TH!L4643="1111",TH!M4643="1111")),TH!D4643,""),"")</f>
        <v/>
      </c>
      <c r="B4643" s="11">
        <f t="shared" si="390"/>
        <v>7</v>
      </c>
      <c r="C4643" s="111">
        <f t="shared" si="391"/>
        <v>42581</v>
      </c>
      <c r="D4643" s="327" t="s">
        <v>1527</v>
      </c>
      <c r="E4643" s="364">
        <v>42581</v>
      </c>
      <c r="F4643" s="21" t="s">
        <v>361</v>
      </c>
      <c r="G4643" s="308" t="s">
        <v>1335</v>
      </c>
      <c r="H4643" s="330" t="s">
        <v>1178</v>
      </c>
      <c r="I4643" s="127">
        <v>4</v>
      </c>
      <c r="J4643" s="127">
        <v>156966</v>
      </c>
      <c r="K4643" s="331">
        <f t="shared" si="392"/>
        <v>627864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hidden="1" customHeight="1">
      <c r="A4644" s="304" t="str">
        <f>IF(B4644&lt;&gt;"",IF(AND(B4644&gt;=_TM1,B4644&lt;=_TM2,OR(TH!L4644="1111",TH!M4644="1111")),TH!D4644,""),"")</f>
        <v/>
      </c>
      <c r="B4644" s="11">
        <f t="shared" si="390"/>
        <v>7</v>
      </c>
      <c r="C4644" s="111">
        <f t="shared" si="391"/>
        <v>42581</v>
      </c>
      <c r="D4644" s="327" t="s">
        <v>1527</v>
      </c>
      <c r="E4644" s="364">
        <v>42581</v>
      </c>
      <c r="F4644" s="339" t="s">
        <v>365</v>
      </c>
      <c r="G4644" s="308" t="s">
        <v>1335</v>
      </c>
      <c r="H4644" s="330" t="s">
        <v>1178</v>
      </c>
      <c r="I4644" s="127">
        <v>12</v>
      </c>
      <c r="J4644" s="127">
        <v>71747.5</v>
      </c>
      <c r="K4644" s="331">
        <f t="shared" si="392"/>
        <v>860970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/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hidden="1" customHeight="1">
      <c r="A4645" s="304" t="str">
        <f>IF(B4645&lt;&gt;"",IF(AND(B4645&gt;=_TM1,B4645&lt;=_TM2,OR(TH!L4645="1111",TH!M4645="1111")),TH!D4645,""),"")</f>
        <v/>
      </c>
      <c r="B4645" s="11">
        <f t="shared" si="390"/>
        <v>7</v>
      </c>
      <c r="C4645" s="111">
        <f t="shared" si="391"/>
        <v>42581</v>
      </c>
      <c r="D4645" s="327" t="s">
        <v>1527</v>
      </c>
      <c r="E4645" s="364">
        <v>42581</v>
      </c>
      <c r="F4645" s="21" t="s">
        <v>678</v>
      </c>
      <c r="G4645" s="308" t="s">
        <v>1335</v>
      </c>
      <c r="H4645" s="330" t="s">
        <v>1178</v>
      </c>
      <c r="I4645" s="127">
        <v>48</v>
      </c>
      <c r="J4645" s="127">
        <v>42400</v>
      </c>
      <c r="K4645" s="331">
        <f t="shared" si="392"/>
        <v>2035200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hidden="1" customHeight="1">
      <c r="A4646" s="304" t="str">
        <f>IF(B4646&lt;&gt;"",IF(AND(B4646&gt;=_TM1,B4646&lt;=_TM2,OR(TH!L4646="1111",TH!M4646="1111")),TH!D4646,""),"")</f>
        <v/>
      </c>
      <c r="B4646" s="11">
        <f t="shared" si="390"/>
        <v>7</v>
      </c>
      <c r="C4646" s="111">
        <f t="shared" si="391"/>
        <v>42581</v>
      </c>
      <c r="D4646" s="327" t="s">
        <v>1527</v>
      </c>
      <c r="E4646" s="364">
        <v>42581</v>
      </c>
      <c r="F4646" s="21" t="s">
        <v>322</v>
      </c>
      <c r="G4646" s="308" t="s">
        <v>1335</v>
      </c>
      <c r="H4646" s="330" t="s">
        <v>1178</v>
      </c>
      <c r="I4646" s="127">
        <v>580</v>
      </c>
      <c r="J4646" s="127">
        <v>10500</v>
      </c>
      <c r="K4646" s="331">
        <f t="shared" si="392"/>
        <v>6090000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>x</v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hidden="1" customHeight="1">
      <c r="A4647" s="304" t="str">
        <f>IF(B4647&lt;&gt;"",IF(AND(B4647&gt;=_TM1,B4647&lt;=_TM2,OR(TH!L4647="1111",TH!M4647="1111")),TH!D4647,""),"")</f>
        <v/>
      </c>
      <c r="B4647" s="11">
        <f t="shared" si="390"/>
        <v>7</v>
      </c>
      <c r="C4647" s="111">
        <f t="shared" si="391"/>
        <v>42581</v>
      </c>
      <c r="D4647" s="327" t="s">
        <v>1527</v>
      </c>
      <c r="E4647" s="364">
        <v>42581</v>
      </c>
      <c r="F4647" s="339" t="s">
        <v>755</v>
      </c>
      <c r="G4647" s="308" t="s">
        <v>1335</v>
      </c>
      <c r="H4647" s="330" t="s">
        <v>1178</v>
      </c>
      <c r="I4647" s="127">
        <v>4</v>
      </c>
      <c r="J4647" s="127">
        <v>95800</v>
      </c>
      <c r="K4647" s="331">
        <f t="shared" si="392"/>
        <v>383200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hidden="1" customHeight="1">
      <c r="A4648" s="304" t="str">
        <f>IF(B4648&lt;&gt;"",IF(AND(B4648&gt;=_TM1,B4648&lt;=_TM2,OR(TH!L4648="1111",TH!M4648="1111")),TH!D4648,""),"")</f>
        <v/>
      </c>
      <c r="B4648" s="11">
        <f t="shared" si="390"/>
        <v>7</v>
      </c>
      <c r="C4648" s="111">
        <f t="shared" si="391"/>
        <v>42581</v>
      </c>
      <c r="D4648" s="327" t="s">
        <v>1527</v>
      </c>
      <c r="E4648" s="364">
        <v>42581</v>
      </c>
      <c r="F4648" s="21" t="s">
        <v>751</v>
      </c>
      <c r="G4648" s="308" t="s">
        <v>1335</v>
      </c>
      <c r="H4648" s="330" t="s">
        <v>1178</v>
      </c>
      <c r="I4648" s="127">
        <v>12</v>
      </c>
      <c r="J4648" s="127">
        <v>66576</v>
      </c>
      <c r="K4648" s="331">
        <f t="shared" si="392"/>
        <v>798912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hidden="1" customHeight="1">
      <c r="A4649" s="304" t="str">
        <f>IF(B4649&lt;&gt;"",IF(AND(B4649&gt;=_TM1,B4649&lt;=_TM2,OR(TH!L4649="1111",TH!M4649="1111")),TH!D4649,""),"")</f>
        <v/>
      </c>
      <c r="B4649" s="11">
        <f t="shared" si="390"/>
        <v>7</v>
      </c>
      <c r="C4649" s="111">
        <f t="shared" si="391"/>
        <v>42581</v>
      </c>
      <c r="D4649" s="327" t="s">
        <v>1527</v>
      </c>
      <c r="E4649" s="364">
        <v>42581</v>
      </c>
      <c r="F4649" s="339" t="s">
        <v>752</v>
      </c>
      <c r="G4649" s="308" t="s">
        <v>1335</v>
      </c>
      <c r="H4649" s="330" t="s">
        <v>1178</v>
      </c>
      <c r="I4649" s="127">
        <v>14</v>
      </c>
      <c r="J4649" s="127">
        <v>45501</v>
      </c>
      <c r="K4649" s="331">
        <f t="shared" si="392"/>
        <v>637014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hidden="1" customHeight="1">
      <c r="A4650" s="304" t="str">
        <f>IF(B4650&lt;&gt;"",IF(AND(B4650&gt;=_TM1,B4650&lt;=_TM2,OR(TH!L4650="1111",TH!M4650="1111")),TH!D4650,""),"")</f>
        <v/>
      </c>
      <c r="B4650" s="11">
        <f t="shared" si="390"/>
        <v>7</v>
      </c>
      <c r="C4650" s="111">
        <f t="shared" si="391"/>
        <v>42581</v>
      </c>
      <c r="D4650" s="327" t="s">
        <v>1527</v>
      </c>
      <c r="E4650" s="364">
        <v>42581</v>
      </c>
      <c r="F4650" s="21" t="s">
        <v>753</v>
      </c>
      <c r="G4650" s="308" t="s">
        <v>1335</v>
      </c>
      <c r="H4650" s="330" t="s">
        <v>1178</v>
      </c>
      <c r="I4650" s="127">
        <v>14</v>
      </c>
      <c r="J4650" s="127">
        <v>61895</v>
      </c>
      <c r="K4650" s="331">
        <f t="shared" si="392"/>
        <v>866530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hidden="1" customHeight="1">
      <c r="A4651" s="304" t="str">
        <f>IF(B4651&lt;&gt;"",IF(AND(B4651&gt;=_TM1,B4651&lt;=_TM2,OR(TH!L4651="1111",TH!M4651="1111")),TH!D4651,""),"")</f>
        <v/>
      </c>
      <c r="B4651" s="11">
        <f t="shared" si="390"/>
        <v>7</v>
      </c>
      <c r="C4651" s="111">
        <f t="shared" si="391"/>
        <v>42581</v>
      </c>
      <c r="D4651" s="327" t="s">
        <v>1527</v>
      </c>
      <c r="E4651" s="364">
        <v>42581</v>
      </c>
      <c r="F4651" s="21" t="s">
        <v>1329</v>
      </c>
      <c r="G4651" s="308" t="s">
        <v>1335</v>
      </c>
      <c r="H4651" s="330" t="s">
        <v>1178</v>
      </c>
      <c r="I4651" s="127">
        <v>5</v>
      </c>
      <c r="J4651" s="127">
        <v>103000</v>
      </c>
      <c r="K4651" s="331">
        <f t="shared" si="392"/>
        <v>515000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hidden="1" customHeight="1">
      <c r="A4652" s="304" t="str">
        <f>IF(B4652&lt;&gt;"",IF(AND(B4652&gt;=_TM1,B4652&lt;=_TM2,OR(TH!L4652="1111",TH!M4652="1111")),TH!D4652,""),"")</f>
        <v/>
      </c>
      <c r="B4652" s="11">
        <f t="shared" si="390"/>
        <v>7</v>
      </c>
      <c r="C4652" s="111">
        <f t="shared" si="391"/>
        <v>42581</v>
      </c>
      <c r="D4652" s="327" t="s">
        <v>1527</v>
      </c>
      <c r="E4652" s="364">
        <v>42581</v>
      </c>
      <c r="F4652" s="21" t="s">
        <v>751</v>
      </c>
      <c r="G4652" s="308" t="s">
        <v>1335</v>
      </c>
      <c r="H4652" s="330" t="s">
        <v>1178</v>
      </c>
      <c r="I4652" s="127">
        <v>16</v>
      </c>
      <c r="J4652" s="127">
        <v>74000</v>
      </c>
      <c r="K4652" s="331">
        <f t="shared" si="392"/>
        <v>1184000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hidden="1" customHeight="1">
      <c r="A4653" s="304" t="str">
        <f>IF(B4653&lt;&gt;"",IF(AND(B4653&gt;=_TM1,B4653&lt;=_TM2,OR(TH!L4653="1111",TH!M4653="1111")),TH!D4653,""),"")</f>
        <v/>
      </c>
      <c r="B4653" s="11">
        <f t="shared" si="390"/>
        <v>7</v>
      </c>
      <c r="C4653" s="111">
        <f t="shared" si="391"/>
        <v>42581</v>
      </c>
      <c r="D4653" s="327" t="s">
        <v>1527</v>
      </c>
      <c r="E4653" s="364">
        <v>42581</v>
      </c>
      <c r="F4653" s="339" t="s">
        <v>418</v>
      </c>
      <c r="G4653" s="308" t="s">
        <v>1335</v>
      </c>
      <c r="H4653" s="330" t="s">
        <v>1178</v>
      </c>
      <c r="I4653" s="127">
        <v>36</v>
      </c>
      <c r="J4653" s="127">
        <v>17060</v>
      </c>
      <c r="K4653" s="331">
        <f t="shared" si="392"/>
        <v>614160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hidden="1" customHeight="1">
      <c r="A4654" s="304" t="str">
        <f>IF(B4654&lt;&gt;"",IF(AND(B4654&gt;=_TM1,B4654&lt;=_TM2,OR(TH!L4654="1111",TH!M4654="1111")),TH!D4654,""),"")</f>
        <v/>
      </c>
      <c r="B4654" s="11">
        <f t="shared" si="390"/>
        <v>7</v>
      </c>
      <c r="C4654" s="111">
        <f t="shared" si="391"/>
        <v>42581</v>
      </c>
      <c r="D4654" s="327" t="s">
        <v>1527</v>
      </c>
      <c r="E4654" s="364">
        <v>42581</v>
      </c>
      <c r="F4654" s="21" t="s">
        <v>396</v>
      </c>
      <c r="G4654" s="308" t="s">
        <v>1335</v>
      </c>
      <c r="H4654" s="330" t="s">
        <v>1178</v>
      </c>
      <c r="I4654" s="127">
        <v>24</v>
      </c>
      <c r="J4654" s="127">
        <v>17462.514880952382</v>
      </c>
      <c r="K4654" s="331">
        <f t="shared" si="392"/>
        <v>419100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hidden="1" customHeight="1">
      <c r="A4655" s="304" t="str">
        <f>IF(B4655&lt;&gt;"",IF(AND(B4655&gt;=_TM1,B4655&lt;=_TM2,OR(TH!L4655="1111",TH!M4655="1111")),TH!D4655,""),"")</f>
        <v/>
      </c>
      <c r="B4655" s="11">
        <f t="shared" si="390"/>
        <v>7</v>
      </c>
      <c r="C4655" s="111">
        <f t="shared" si="391"/>
        <v>42581</v>
      </c>
      <c r="D4655" s="327" t="s">
        <v>1527</v>
      </c>
      <c r="E4655" s="364">
        <v>42581</v>
      </c>
      <c r="F4655" s="21" t="s">
        <v>396</v>
      </c>
      <c r="G4655" s="308" t="s">
        <v>1335</v>
      </c>
      <c r="H4655" s="330" t="s">
        <v>1178</v>
      </c>
      <c r="I4655" s="127">
        <v>54</v>
      </c>
      <c r="J4655" s="127">
        <v>17462.514880952382</v>
      </c>
      <c r="K4655" s="331">
        <f t="shared" si="392"/>
        <v>942976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hidden="1" customHeight="1">
      <c r="A4656" s="304" t="str">
        <f>IF(B4656&lt;&gt;"",IF(AND(B4656&gt;=_TM1,B4656&lt;=_TM2,OR(TH!L4656="1111",TH!M4656="1111")),TH!D4656,""),"")</f>
        <v/>
      </c>
      <c r="B4656" s="11">
        <f t="shared" si="390"/>
        <v>7</v>
      </c>
      <c r="C4656" s="111">
        <f t="shared" si="391"/>
        <v>42581</v>
      </c>
      <c r="D4656" s="327" t="s">
        <v>1527</v>
      </c>
      <c r="E4656" s="364">
        <v>42581</v>
      </c>
      <c r="F4656" s="366" t="s">
        <v>396</v>
      </c>
      <c r="G4656" s="308" t="s">
        <v>1335</v>
      </c>
      <c r="H4656" s="330" t="s">
        <v>1178</v>
      </c>
      <c r="I4656" s="127">
        <v>48</v>
      </c>
      <c r="J4656" s="127">
        <v>17462.514880952382</v>
      </c>
      <c r="K4656" s="331">
        <f t="shared" si="392"/>
        <v>838201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hidden="1" customHeight="1">
      <c r="A4657" s="304" t="str">
        <f>IF(B4657&lt;&gt;"",IF(AND(B4657&gt;=_TM1,B4657&lt;=_TM2,OR(TH!L4657="1111",TH!M4657="1111")),TH!D4657,""),"")</f>
        <v/>
      </c>
      <c r="B4657" s="11">
        <f t="shared" si="390"/>
        <v>7</v>
      </c>
      <c r="C4657" s="111">
        <f t="shared" si="391"/>
        <v>42581</v>
      </c>
      <c r="D4657" s="327" t="s">
        <v>1527</v>
      </c>
      <c r="E4657" s="364">
        <v>42581</v>
      </c>
      <c r="F4657" s="339" t="s">
        <v>581</v>
      </c>
      <c r="G4657" s="308" t="s">
        <v>1335</v>
      </c>
      <c r="H4657" s="330" t="s">
        <v>1178</v>
      </c>
      <c r="I4657" s="127">
        <v>12</v>
      </c>
      <c r="J4657" s="127">
        <v>21500</v>
      </c>
      <c r="K4657" s="331">
        <f t="shared" si="392"/>
        <v>258000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hidden="1" customHeight="1">
      <c r="A4658" s="304" t="str">
        <f>IF(B4658&lt;&gt;"",IF(AND(B4658&gt;=_TM1,B4658&lt;=_TM2,OR(TH!L4658="1111",TH!M4658="1111")),TH!D4658,""),"")</f>
        <v/>
      </c>
      <c r="B4658" s="11">
        <f t="shared" si="390"/>
        <v>7</v>
      </c>
      <c r="C4658" s="111">
        <f t="shared" si="391"/>
        <v>42581</v>
      </c>
      <c r="D4658" s="327" t="s">
        <v>1527</v>
      </c>
      <c r="E4658" s="364">
        <v>42581</v>
      </c>
      <c r="F4658" s="21" t="s">
        <v>420</v>
      </c>
      <c r="G4658" s="308" t="s">
        <v>1335</v>
      </c>
      <c r="H4658" s="330" t="s">
        <v>1178</v>
      </c>
      <c r="I4658" s="127">
        <v>12</v>
      </c>
      <c r="J4658" s="127">
        <v>47300</v>
      </c>
      <c r="K4658" s="331">
        <f t="shared" si="392"/>
        <v>567600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hidden="1" customHeight="1">
      <c r="A4659" s="304" t="str">
        <f>IF(B4659&lt;&gt;"",IF(AND(B4659&gt;=_TM1,B4659&lt;=_TM2,OR(TH!L4659="1111",TH!M4659="1111")),TH!D4659,""),"")</f>
        <v/>
      </c>
      <c r="B4659" s="11">
        <f t="shared" si="390"/>
        <v>7</v>
      </c>
      <c r="C4659" s="111">
        <f t="shared" si="391"/>
        <v>42581</v>
      </c>
      <c r="D4659" s="327" t="s">
        <v>1527</v>
      </c>
      <c r="E4659" s="364">
        <v>42581</v>
      </c>
      <c r="F4659" s="339" t="s">
        <v>382</v>
      </c>
      <c r="G4659" s="308" t="s">
        <v>1335</v>
      </c>
      <c r="H4659" s="330" t="s">
        <v>1178</v>
      </c>
      <c r="I4659" s="127">
        <v>36</v>
      </c>
      <c r="J4659" s="127">
        <v>31250</v>
      </c>
      <c r="K4659" s="331">
        <f t="shared" si="392"/>
        <v>1125000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hidden="1" customHeight="1">
      <c r="A4660" s="304" t="str">
        <f>IF(B4660&lt;&gt;"",IF(AND(B4660&gt;=_TM1,B4660&lt;=_TM2,OR(TH!L4660="1111",TH!M4660="1111")),TH!D4660,""),"")</f>
        <v/>
      </c>
      <c r="B4660" s="11">
        <f t="shared" si="390"/>
        <v>7</v>
      </c>
      <c r="C4660" s="111">
        <f t="shared" si="391"/>
        <v>42581</v>
      </c>
      <c r="D4660" s="327" t="s">
        <v>1527</v>
      </c>
      <c r="E4660" s="364">
        <v>42581</v>
      </c>
      <c r="F4660" s="21" t="s">
        <v>568</v>
      </c>
      <c r="G4660" s="308" t="s">
        <v>1335</v>
      </c>
      <c r="H4660" s="330" t="s">
        <v>1178</v>
      </c>
      <c r="I4660" s="127">
        <v>24</v>
      </c>
      <c r="J4660" s="127">
        <v>14380.15</v>
      </c>
      <c r="K4660" s="331">
        <f t="shared" si="392"/>
        <v>345124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hidden="1" customHeight="1">
      <c r="A4661" s="304" t="str">
        <f>IF(B4661&lt;&gt;"",IF(AND(B4661&gt;=_TM1,B4661&lt;=_TM2,OR(TH!L4661="1111",TH!M4661="1111")),TH!D4661,""),"")</f>
        <v/>
      </c>
      <c r="B4661" s="11">
        <f t="shared" si="390"/>
        <v>7</v>
      </c>
      <c r="C4661" s="111">
        <f t="shared" si="391"/>
        <v>42581</v>
      </c>
      <c r="D4661" s="327" t="s">
        <v>1527</v>
      </c>
      <c r="E4661" s="364">
        <v>42581</v>
      </c>
      <c r="F4661" s="339" t="s">
        <v>396</v>
      </c>
      <c r="G4661" s="308" t="s">
        <v>1335</v>
      </c>
      <c r="H4661" s="330" t="s">
        <v>1178</v>
      </c>
      <c r="I4661" s="127">
        <v>54</v>
      </c>
      <c r="J4661" s="127">
        <v>17462.514880952382</v>
      </c>
      <c r="K4661" s="331">
        <f t="shared" si="392"/>
        <v>942976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hidden="1" customHeight="1">
      <c r="A4662" s="304" t="str">
        <f>IF(B4662&lt;&gt;"",IF(AND(B4662&gt;=_TM1,B4662&lt;=_TM2,OR(TH!L4662="1111",TH!M4662="1111")),TH!D4662,""),"")</f>
        <v/>
      </c>
      <c r="B4662" s="11">
        <f t="shared" si="390"/>
        <v>7</v>
      </c>
      <c r="C4662" s="111">
        <f t="shared" si="391"/>
        <v>42581</v>
      </c>
      <c r="D4662" s="327" t="s">
        <v>1527</v>
      </c>
      <c r="E4662" s="364">
        <v>42581</v>
      </c>
      <c r="F4662" s="21" t="s">
        <v>396</v>
      </c>
      <c r="G4662" s="308" t="s">
        <v>1335</v>
      </c>
      <c r="H4662" s="330" t="s">
        <v>1178</v>
      </c>
      <c r="I4662" s="127">
        <v>12</v>
      </c>
      <c r="J4662" s="127">
        <v>17462.514880952382</v>
      </c>
      <c r="K4662" s="331">
        <f t="shared" si="392"/>
        <v>209550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hidden="1" customHeight="1">
      <c r="A4663" s="304" t="str">
        <f>IF(B4663&lt;&gt;"",IF(AND(B4663&gt;=_TM1,B4663&lt;=_TM2,OR(TH!L4663="1111",TH!M4663="1111")),TH!D4663,""),"")</f>
        <v/>
      </c>
      <c r="B4663" s="11">
        <f t="shared" si="390"/>
        <v>7</v>
      </c>
      <c r="C4663" s="111">
        <f t="shared" si="391"/>
        <v>42581</v>
      </c>
      <c r="D4663" s="327" t="s">
        <v>1527</v>
      </c>
      <c r="E4663" s="364">
        <v>42581</v>
      </c>
      <c r="F4663" s="339" t="s">
        <v>695</v>
      </c>
      <c r="G4663" s="308" t="s">
        <v>1335</v>
      </c>
      <c r="H4663" s="330" t="s">
        <v>1178</v>
      </c>
      <c r="I4663" s="127">
        <v>24</v>
      </c>
      <c r="J4663" s="127">
        <v>49000</v>
      </c>
      <c r="K4663" s="331">
        <f t="shared" si="392"/>
        <v>1176000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hidden="1" customHeight="1">
      <c r="A4664" s="304" t="str">
        <f>IF(B4664&lt;&gt;"",IF(AND(B4664&gt;=_TM1,B4664&lt;=_TM2,OR(TH!L4664="1111",TH!M4664="1111")),TH!D4664,""),"")</f>
        <v/>
      </c>
      <c r="B4664" s="11">
        <f t="shared" si="390"/>
        <v>7</v>
      </c>
      <c r="C4664" s="111">
        <f t="shared" si="391"/>
        <v>42581</v>
      </c>
      <c r="D4664" s="327" t="s">
        <v>1527</v>
      </c>
      <c r="E4664" s="364">
        <v>42581</v>
      </c>
      <c r="F4664" s="21" t="s">
        <v>430</v>
      </c>
      <c r="G4664" s="308" t="s">
        <v>1335</v>
      </c>
      <c r="H4664" s="330" t="s">
        <v>1178</v>
      </c>
      <c r="I4664" s="127">
        <v>24</v>
      </c>
      <c r="J4664" s="127">
        <v>49100</v>
      </c>
      <c r="K4664" s="331">
        <f t="shared" si="392"/>
        <v>1178400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hidden="1" customHeight="1">
      <c r="A4665" s="304" t="str">
        <f>IF(B4665&lt;&gt;"",IF(AND(B4665&gt;=_TM1,B4665&lt;=_TM2,OR(TH!L4665="1111",TH!M4665="1111")),TH!D4665,""),"")</f>
        <v/>
      </c>
      <c r="B4665" s="11">
        <f t="shared" si="390"/>
        <v>7</v>
      </c>
      <c r="C4665" s="111">
        <f t="shared" si="391"/>
        <v>42581</v>
      </c>
      <c r="D4665" s="327" t="s">
        <v>1527</v>
      </c>
      <c r="E4665" s="364">
        <v>42581</v>
      </c>
      <c r="F4665" s="21" t="s">
        <v>1330</v>
      </c>
      <c r="G4665" s="308" t="s">
        <v>1335</v>
      </c>
      <c r="H4665" s="330" t="s">
        <v>1178</v>
      </c>
      <c r="I4665" s="127">
        <v>20</v>
      </c>
      <c r="J4665" s="127">
        <v>71399</v>
      </c>
      <c r="K4665" s="331">
        <f t="shared" si="392"/>
        <v>1427980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hidden="1" customHeight="1">
      <c r="A4666" s="304" t="str">
        <f>IF(B4666&lt;&gt;"",IF(AND(B4666&gt;=_TM1,B4666&lt;=_TM2,OR(TH!L4666="1111",TH!M4666="1111")),TH!D4666,""),"")</f>
        <v/>
      </c>
      <c r="B4666" s="11">
        <f t="shared" si="390"/>
        <v>7</v>
      </c>
      <c r="C4666" s="111">
        <f t="shared" si="391"/>
        <v>42581</v>
      </c>
      <c r="D4666" s="327" t="s">
        <v>1527</v>
      </c>
      <c r="E4666" s="364">
        <v>42581</v>
      </c>
      <c r="F4666" s="339" t="s">
        <v>1331</v>
      </c>
      <c r="G4666" s="308" t="s">
        <v>1335</v>
      </c>
      <c r="H4666" s="330" t="s">
        <v>1178</v>
      </c>
      <c r="I4666" s="127">
        <v>50</v>
      </c>
      <c r="J4666" s="127">
        <v>33000</v>
      </c>
      <c r="K4666" s="331">
        <f t="shared" si="392"/>
        <v>1650000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hidden="1" customHeight="1">
      <c r="A4667" s="304" t="str">
        <f>IF(B4667&lt;&gt;"",IF(AND(B4667&gt;=_TM1,B4667&lt;=_TM2,OR(TH!L4667="1111",TH!M4667="1111")),TH!D4667,""),"")</f>
        <v/>
      </c>
      <c r="B4667" s="11">
        <f t="shared" si="390"/>
        <v>7</v>
      </c>
      <c r="C4667" s="111">
        <f t="shared" si="391"/>
        <v>42581</v>
      </c>
      <c r="D4667" s="327" t="s">
        <v>1527</v>
      </c>
      <c r="E4667" s="364">
        <v>42581</v>
      </c>
      <c r="F4667" s="21" t="s">
        <v>682</v>
      </c>
      <c r="G4667" s="308" t="s">
        <v>1335</v>
      </c>
      <c r="H4667" s="330" t="s">
        <v>1178</v>
      </c>
      <c r="I4667" s="127">
        <v>10</v>
      </c>
      <c r="J4667" s="127">
        <v>72400</v>
      </c>
      <c r="K4667" s="331">
        <f t="shared" si="392"/>
        <v>724000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hidden="1" customHeight="1">
      <c r="A4668" s="304" t="str">
        <f>IF(B4668&lt;&gt;"",IF(AND(B4668&gt;=_TM1,B4668&lt;=_TM2,OR(TH!L4668="1111",TH!M4668="1111")),TH!D4668,""),"")</f>
        <v/>
      </c>
      <c r="B4668" s="11">
        <f t="shared" si="390"/>
        <v>7</v>
      </c>
      <c r="C4668" s="111">
        <f t="shared" si="391"/>
        <v>42581</v>
      </c>
      <c r="D4668" s="327" t="s">
        <v>1527</v>
      </c>
      <c r="E4668" s="364">
        <v>42581</v>
      </c>
      <c r="F4668" s="339" t="s">
        <v>691</v>
      </c>
      <c r="G4668" s="308" t="s">
        <v>1335</v>
      </c>
      <c r="H4668" s="330" t="s">
        <v>1178</v>
      </c>
      <c r="I4668" s="127">
        <v>6</v>
      </c>
      <c r="J4668" s="127">
        <v>108192</v>
      </c>
      <c r="K4668" s="331">
        <f t="shared" si="392"/>
        <v>649152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hidden="1" customHeight="1">
      <c r="A4669" s="304" t="str">
        <f>IF(B4669&lt;&gt;"",IF(AND(B4669&gt;=_TM1,B4669&lt;=_TM2,OR(TH!L4669="1111",TH!M4669="1111")),TH!D4669,""),"")</f>
        <v/>
      </c>
      <c r="B4669" s="11">
        <f t="shared" si="390"/>
        <v>7</v>
      </c>
      <c r="C4669" s="111">
        <f t="shared" si="391"/>
        <v>42581</v>
      </c>
      <c r="D4669" s="327" t="s">
        <v>1527</v>
      </c>
      <c r="E4669" s="364">
        <v>42581</v>
      </c>
      <c r="F4669" s="21" t="s">
        <v>362</v>
      </c>
      <c r="G4669" s="308" t="s">
        <v>1335</v>
      </c>
      <c r="H4669" s="330" t="s">
        <v>1178</v>
      </c>
      <c r="I4669" s="127">
        <v>5</v>
      </c>
      <c r="J4669" s="127">
        <v>105200</v>
      </c>
      <c r="K4669" s="331">
        <f t="shared" si="392"/>
        <v>526000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hidden="1" customHeight="1">
      <c r="A4670" s="304" t="str">
        <f>IF(B4670&lt;&gt;"",IF(AND(B4670&gt;=_TM1,B4670&lt;=_TM2,OR(TH!L4670="1111",TH!M4670="1111")),TH!D4670,""),"")</f>
        <v/>
      </c>
      <c r="B4670" s="11">
        <f t="shared" si="390"/>
        <v>7</v>
      </c>
      <c r="C4670" s="111">
        <f t="shared" si="391"/>
        <v>42581</v>
      </c>
      <c r="D4670" s="327" t="s">
        <v>1527</v>
      </c>
      <c r="E4670" s="364">
        <v>42581</v>
      </c>
      <c r="F4670" s="21" t="s">
        <v>688</v>
      </c>
      <c r="G4670" s="308" t="s">
        <v>1335</v>
      </c>
      <c r="H4670" s="330" t="s">
        <v>1178</v>
      </c>
      <c r="I4670" s="127">
        <v>4</v>
      </c>
      <c r="J4670" s="127">
        <v>122700</v>
      </c>
      <c r="K4670" s="331">
        <f t="shared" si="392"/>
        <v>490800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hidden="1" customHeight="1">
      <c r="A4671" s="304" t="str">
        <f>IF(B4671&lt;&gt;"",IF(AND(B4671&gt;=_TM1,B4671&lt;=_TM2,OR(TH!L4671="1111",TH!M4671="1111")),TH!D4671,""),"")</f>
        <v/>
      </c>
      <c r="B4671" s="11">
        <f t="shared" si="390"/>
        <v>7</v>
      </c>
      <c r="C4671" s="111">
        <f t="shared" si="391"/>
        <v>42581</v>
      </c>
      <c r="D4671" s="327" t="s">
        <v>1527</v>
      </c>
      <c r="E4671" s="364">
        <v>42581</v>
      </c>
      <c r="F4671" s="21" t="s">
        <v>678</v>
      </c>
      <c r="G4671" s="308" t="s">
        <v>1335</v>
      </c>
      <c r="H4671" s="330" t="s">
        <v>1178</v>
      </c>
      <c r="I4671" s="127">
        <v>12</v>
      </c>
      <c r="J4671" s="127">
        <v>42400</v>
      </c>
      <c r="K4671" s="331">
        <f t="shared" si="392"/>
        <v>508800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hidden="1" customHeight="1">
      <c r="A4672" s="304" t="str">
        <f>IF(B4672&lt;&gt;"",IF(AND(B4672&gt;=_TM1,B4672&lt;=_TM2,OR(TH!L4672="1111",TH!M4672="1111")),TH!D4672,""),"")</f>
        <v/>
      </c>
      <c r="B4672" s="11">
        <f t="shared" si="390"/>
        <v>7</v>
      </c>
      <c r="C4672" s="111">
        <f t="shared" si="391"/>
        <v>42581</v>
      </c>
      <c r="D4672" s="327" t="s">
        <v>1527</v>
      </c>
      <c r="E4672" s="364">
        <v>42581</v>
      </c>
      <c r="F4672" s="339" t="s">
        <v>743</v>
      </c>
      <c r="G4672" s="308" t="s">
        <v>1335</v>
      </c>
      <c r="H4672" s="330" t="s">
        <v>1178</v>
      </c>
      <c r="I4672" s="127">
        <v>12</v>
      </c>
      <c r="J4672" s="127">
        <v>34428</v>
      </c>
      <c r="K4672" s="331">
        <f t="shared" si="392"/>
        <v>413136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hidden="1" customHeight="1">
      <c r="A4673" s="304" t="str">
        <f>IF(B4673&lt;&gt;"",IF(AND(B4673&gt;=_TM1,B4673&lt;=_TM2,OR(TH!L4673="1111",TH!M4673="1111")),TH!D4673,""),"")</f>
        <v/>
      </c>
      <c r="B4673" s="11">
        <f t="shared" si="390"/>
        <v>7</v>
      </c>
      <c r="C4673" s="111">
        <f t="shared" si="391"/>
        <v>42581</v>
      </c>
      <c r="D4673" s="327" t="s">
        <v>1527</v>
      </c>
      <c r="E4673" s="364">
        <v>42581</v>
      </c>
      <c r="F4673" s="21" t="s">
        <v>692</v>
      </c>
      <c r="G4673" s="308" t="s">
        <v>1335</v>
      </c>
      <c r="H4673" s="330" t="s">
        <v>1178</v>
      </c>
      <c r="I4673" s="127">
        <v>3</v>
      </c>
      <c r="J4673" s="127">
        <v>186785.2</v>
      </c>
      <c r="K4673" s="331">
        <f t="shared" si="392"/>
        <v>560356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hidden="1" customHeight="1">
      <c r="A4674" s="304" t="str">
        <f>IF(B4674&lt;&gt;"",IF(AND(B4674&gt;=_TM1,B4674&lt;=_TM2,OR(TH!L4674="1111",TH!M4674="1111")),TH!D4674,""),"")</f>
        <v/>
      </c>
      <c r="B4674" s="11">
        <f t="shared" si="390"/>
        <v>7</v>
      </c>
      <c r="C4674" s="111">
        <f t="shared" si="391"/>
        <v>42581</v>
      </c>
      <c r="D4674" s="327" t="s">
        <v>1527</v>
      </c>
      <c r="E4674" s="364">
        <v>42581</v>
      </c>
      <c r="F4674" s="21" t="s">
        <v>1332</v>
      </c>
      <c r="G4674" s="308" t="s">
        <v>1335</v>
      </c>
      <c r="H4674" s="330" t="s">
        <v>1178</v>
      </c>
      <c r="I4674" s="127">
        <v>20</v>
      </c>
      <c r="J4674" s="127">
        <v>38500</v>
      </c>
      <c r="K4674" s="331">
        <f t="shared" si="392"/>
        <v>770000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hidden="1" customHeight="1">
      <c r="A4675" s="304" t="str">
        <f>IF(B4675&lt;&gt;"",IF(AND(B4675&gt;=_TM1,B4675&lt;=_TM2,OR(TH!L4675="1111",TH!M4675="1111")),TH!D4675,""),"")</f>
        <v/>
      </c>
      <c r="B4675" s="11">
        <f t="shared" si="390"/>
        <v>7</v>
      </c>
      <c r="C4675" s="111">
        <f t="shared" si="391"/>
        <v>42581</v>
      </c>
      <c r="D4675" s="327" t="s">
        <v>1527</v>
      </c>
      <c r="E4675" s="364">
        <v>42581</v>
      </c>
      <c r="F4675" s="366" t="s">
        <v>375</v>
      </c>
      <c r="G4675" s="308" t="s">
        <v>1335</v>
      </c>
      <c r="H4675" s="330" t="s">
        <v>1178</v>
      </c>
      <c r="I4675" s="127">
        <v>6</v>
      </c>
      <c r="J4675" s="127">
        <v>107200</v>
      </c>
      <c r="K4675" s="331">
        <f t="shared" si="392"/>
        <v>643200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hidden="1" customHeight="1">
      <c r="A4676" s="304" t="str">
        <f>IF(B4676&lt;&gt;"",IF(AND(B4676&gt;=_TM1,B4676&lt;=_TM2,OR(TH!L4676="1111",TH!M4676="1111")),TH!D4676,""),"")</f>
        <v/>
      </c>
      <c r="B4676" s="11">
        <f t="shared" si="390"/>
        <v>7</v>
      </c>
      <c r="C4676" s="111">
        <f t="shared" si="391"/>
        <v>42581</v>
      </c>
      <c r="D4676" s="327" t="s">
        <v>1527</v>
      </c>
      <c r="E4676" s="364">
        <v>42581</v>
      </c>
      <c r="F4676" s="339" t="s">
        <v>382</v>
      </c>
      <c r="G4676" s="308" t="s">
        <v>1335</v>
      </c>
      <c r="H4676" s="330" t="s">
        <v>1178</v>
      </c>
      <c r="I4676" s="127">
        <v>25</v>
      </c>
      <c r="J4676" s="127">
        <v>30589</v>
      </c>
      <c r="K4676" s="331">
        <f t="shared" si="392"/>
        <v>764725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hidden="1" customHeight="1">
      <c r="A4677" s="304" t="str">
        <f>IF(B4677&lt;&gt;"",IF(AND(B4677&gt;=_TM1,B4677&lt;=_TM2,OR(TH!L4677="1111",TH!M4677="1111")),TH!D4677,""),"")</f>
        <v/>
      </c>
      <c r="B4677" s="11">
        <f t="shared" si="390"/>
        <v>7</v>
      </c>
      <c r="C4677" s="111">
        <f t="shared" si="391"/>
        <v>42581</v>
      </c>
      <c r="D4677" s="327" t="s">
        <v>1527</v>
      </c>
      <c r="E4677" s="364">
        <v>42581</v>
      </c>
      <c r="F4677" s="21" t="s">
        <v>356</v>
      </c>
      <c r="G4677" s="308" t="s">
        <v>1335</v>
      </c>
      <c r="H4677" s="330" t="s">
        <v>1178</v>
      </c>
      <c r="I4677" s="127">
        <v>24</v>
      </c>
      <c r="J4677" s="127">
        <v>43255.333333333336</v>
      </c>
      <c r="K4677" s="331">
        <f t="shared" si="392"/>
        <v>1038128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hidden="1" customHeight="1">
      <c r="A4678" s="304" t="str">
        <f>IF(B4678&lt;&gt;"",IF(AND(B4678&gt;=_TM1,B4678&lt;=_TM2,OR(TH!L4678="1111",TH!M4678="1111")),TH!D4678,""),"")</f>
        <v/>
      </c>
      <c r="B4678" s="11">
        <f t="shared" si="390"/>
        <v>7</v>
      </c>
      <c r="C4678" s="111">
        <f t="shared" si="391"/>
        <v>42581</v>
      </c>
      <c r="D4678" s="327" t="s">
        <v>1527</v>
      </c>
      <c r="E4678" s="364">
        <v>42581</v>
      </c>
      <c r="F4678" s="339" t="s">
        <v>589</v>
      </c>
      <c r="G4678" s="308" t="s">
        <v>1335</v>
      </c>
      <c r="H4678" s="330" t="s">
        <v>1178</v>
      </c>
      <c r="I4678" s="127">
        <v>6</v>
      </c>
      <c r="J4678" s="127">
        <v>81285</v>
      </c>
      <c r="K4678" s="331">
        <f t="shared" si="392"/>
        <v>487710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hidden="1" customHeight="1">
      <c r="A4679" s="304" t="str">
        <f>IF(B4679&lt;&gt;"",IF(AND(B4679&gt;=_TM1,B4679&lt;=_TM2,OR(TH!L4679="1111",TH!M4679="1111")),TH!D4679,""),"")</f>
        <v/>
      </c>
      <c r="B4679" s="11">
        <f t="shared" si="390"/>
        <v>7</v>
      </c>
      <c r="C4679" s="111">
        <f t="shared" si="391"/>
        <v>42581</v>
      </c>
      <c r="D4679" s="327" t="s">
        <v>1527</v>
      </c>
      <c r="E4679" s="364">
        <v>42581</v>
      </c>
      <c r="F4679" s="21" t="s">
        <v>340</v>
      </c>
      <c r="G4679" s="308" t="s">
        <v>1335</v>
      </c>
      <c r="H4679" s="330" t="s">
        <v>1178</v>
      </c>
      <c r="I4679" s="127">
        <v>4</v>
      </c>
      <c r="J4679" s="127">
        <v>59912</v>
      </c>
      <c r="K4679" s="331">
        <f t="shared" si="392"/>
        <v>239648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hidden="1" customHeight="1">
      <c r="A4680" s="304" t="str">
        <f>IF(B4680&lt;&gt;"",IF(AND(B4680&gt;=_TM1,B4680&lt;=_TM2,OR(TH!L4680="1111",TH!M4680="1111")),TH!D4680,""),"")</f>
        <v/>
      </c>
      <c r="B4680" s="11">
        <f t="shared" si="390"/>
        <v>7</v>
      </c>
      <c r="C4680" s="111">
        <f t="shared" si="391"/>
        <v>42581</v>
      </c>
      <c r="D4680" s="327" t="s">
        <v>1527</v>
      </c>
      <c r="E4680" s="364">
        <v>42581</v>
      </c>
      <c r="F4680" s="339" t="s">
        <v>342</v>
      </c>
      <c r="G4680" s="308" t="s">
        <v>1335</v>
      </c>
      <c r="H4680" s="330" t="s">
        <v>1178</v>
      </c>
      <c r="I4680" s="127">
        <v>12</v>
      </c>
      <c r="J4680" s="127">
        <v>53767</v>
      </c>
      <c r="K4680" s="331">
        <f t="shared" si="392"/>
        <v>645204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hidden="1" customHeight="1">
      <c r="A4681" s="304" t="str">
        <f>IF(B4681&lt;&gt;"",IF(AND(B4681&gt;=_TM1,B4681&lt;=_TM2,OR(TH!L4681="1111",TH!M4681="1111")),TH!D4681,""),"")</f>
        <v/>
      </c>
      <c r="B4681" s="11">
        <f t="shared" si="390"/>
        <v>7</v>
      </c>
      <c r="C4681" s="111">
        <f t="shared" si="391"/>
        <v>42581</v>
      </c>
      <c r="D4681" s="327" t="s">
        <v>1527</v>
      </c>
      <c r="E4681" s="364">
        <v>42581</v>
      </c>
      <c r="F4681" s="21" t="s">
        <v>341</v>
      </c>
      <c r="G4681" s="308" t="s">
        <v>1335</v>
      </c>
      <c r="H4681" s="330" t="s">
        <v>1178</v>
      </c>
      <c r="I4681" s="127">
        <v>12</v>
      </c>
      <c r="J4681" s="127">
        <v>95076</v>
      </c>
      <c r="K4681" s="331">
        <f t="shared" si="392"/>
        <v>1140912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hidden="1" customHeight="1">
      <c r="A4682" s="304" t="str">
        <f>IF(B4682&lt;&gt;"",IF(AND(B4682&gt;=_TM1,B4682&lt;=_TM2,OR(TH!L4682="1111",TH!M4682="1111")),TH!D4682,""),"")</f>
        <v/>
      </c>
      <c r="B4682" s="11">
        <f t="shared" si="390"/>
        <v>7</v>
      </c>
      <c r="C4682" s="111">
        <f t="shared" si="391"/>
        <v>42581</v>
      </c>
      <c r="D4682" s="327" t="s">
        <v>1527</v>
      </c>
      <c r="E4682" s="364">
        <v>42581</v>
      </c>
      <c r="F4682" s="339" t="s">
        <v>594</v>
      </c>
      <c r="G4682" s="308" t="s">
        <v>1335</v>
      </c>
      <c r="H4682" s="330" t="s">
        <v>1178</v>
      </c>
      <c r="I4682" s="127">
        <v>40</v>
      </c>
      <c r="J4682" s="127">
        <v>18825</v>
      </c>
      <c r="K4682" s="331">
        <f t="shared" si="392"/>
        <v>753000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hidden="1" customHeight="1">
      <c r="A4683" s="304" t="str">
        <f>IF(B4683&lt;&gt;"",IF(AND(B4683&gt;=_TM1,B4683&lt;=_TM2,OR(TH!L4683="1111",TH!M4683="1111")),TH!D4683,""),"")</f>
        <v/>
      </c>
      <c r="B4683" s="11">
        <f t="shared" si="390"/>
        <v>7</v>
      </c>
      <c r="C4683" s="111">
        <f t="shared" si="391"/>
        <v>42581</v>
      </c>
      <c r="D4683" s="327" t="s">
        <v>1527</v>
      </c>
      <c r="E4683" s="364">
        <v>42581</v>
      </c>
      <c r="F4683" s="21" t="s">
        <v>732</v>
      </c>
      <c r="G4683" s="308" t="s">
        <v>1335</v>
      </c>
      <c r="H4683" s="330" t="s">
        <v>1178</v>
      </c>
      <c r="I4683" s="127">
        <v>40</v>
      </c>
      <c r="J4683" s="127">
        <v>19483</v>
      </c>
      <c r="K4683" s="331">
        <f t="shared" si="392"/>
        <v>779320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hidden="1" customHeight="1">
      <c r="A4684" s="304" t="str">
        <f>IF(B4684&lt;&gt;"",IF(AND(B4684&gt;=_TM1,B4684&lt;=_TM2,OR(TH!L4684="1111",TH!M4684="1111")),TH!D4684,""),"")</f>
        <v/>
      </c>
      <c r="B4684" s="11">
        <f t="shared" si="390"/>
        <v>7</v>
      </c>
      <c r="C4684" s="111">
        <f t="shared" si="391"/>
        <v>42581</v>
      </c>
      <c r="D4684" s="327" t="s">
        <v>1527</v>
      </c>
      <c r="E4684" s="364">
        <v>42581</v>
      </c>
      <c r="F4684" s="21" t="s">
        <v>345</v>
      </c>
      <c r="G4684" s="308" t="s">
        <v>1335</v>
      </c>
      <c r="H4684" s="330" t="s">
        <v>1178</v>
      </c>
      <c r="I4684" s="127">
        <v>12</v>
      </c>
      <c r="J4684" s="127">
        <v>28383</v>
      </c>
      <c r="K4684" s="331">
        <f t="shared" si="392"/>
        <v>340596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hidden="1" customHeight="1">
      <c r="A4685" s="304" t="str">
        <f>IF(B4685&lt;&gt;"",IF(AND(B4685&gt;=_TM1,B4685&lt;=_TM2,OR(TH!L4685="1111",TH!M4685="1111")),TH!D4685,""),"")</f>
        <v/>
      </c>
      <c r="B4685" s="11">
        <f t="shared" si="390"/>
        <v>7</v>
      </c>
      <c r="C4685" s="111">
        <f t="shared" si="391"/>
        <v>42581</v>
      </c>
      <c r="D4685" s="327" t="s">
        <v>1527</v>
      </c>
      <c r="E4685" s="364">
        <v>42581</v>
      </c>
      <c r="F4685" s="339" t="s">
        <v>423</v>
      </c>
      <c r="G4685" s="308" t="s">
        <v>1335</v>
      </c>
      <c r="H4685" s="330" t="s">
        <v>1178</v>
      </c>
      <c r="I4685" s="127">
        <v>24</v>
      </c>
      <c r="J4685" s="127">
        <v>36200</v>
      </c>
      <c r="K4685" s="331">
        <f t="shared" si="392"/>
        <v>868800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hidden="1" customHeight="1">
      <c r="A4686" s="304" t="str">
        <f>IF(B4686&lt;&gt;"",IF(AND(B4686&gt;=_TM1,B4686&lt;=_TM2,OR(TH!L4686="1111",TH!M4686="1111")),TH!D4686,""),"")</f>
        <v/>
      </c>
      <c r="B4686" s="11">
        <f t="shared" si="390"/>
        <v>7</v>
      </c>
      <c r="C4686" s="111">
        <f t="shared" si="391"/>
        <v>42581</v>
      </c>
      <c r="D4686" s="327" t="s">
        <v>1527</v>
      </c>
      <c r="E4686" s="364">
        <v>42581</v>
      </c>
      <c r="F4686" s="21" t="s">
        <v>1333</v>
      </c>
      <c r="G4686" s="308" t="s">
        <v>1335</v>
      </c>
      <c r="H4686" s="330" t="s">
        <v>1178</v>
      </c>
      <c r="I4686" s="127">
        <v>12</v>
      </c>
      <c r="J4686" s="127">
        <v>21200</v>
      </c>
      <c r="K4686" s="331">
        <f t="shared" si="392"/>
        <v>254400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hidden="1" customHeight="1">
      <c r="A4687" s="304" t="str">
        <f>IF(B4687&lt;&gt;"",IF(AND(B4687&gt;=_TM1,B4687&lt;=_TM2,OR(TH!L4687="1111",TH!M4687="1111")),TH!D4687,""),"")</f>
        <v/>
      </c>
      <c r="B4687" s="11">
        <f t="shared" si="390"/>
        <v>7</v>
      </c>
      <c r="C4687" s="111">
        <f t="shared" si="391"/>
        <v>42581</v>
      </c>
      <c r="D4687" s="327" t="s">
        <v>1527</v>
      </c>
      <c r="E4687" s="364">
        <v>42581</v>
      </c>
      <c r="F4687" s="339" t="s">
        <v>433</v>
      </c>
      <c r="G4687" s="308" t="s">
        <v>1335</v>
      </c>
      <c r="H4687" s="330" t="s">
        <v>1178</v>
      </c>
      <c r="I4687" s="127">
        <v>48</v>
      </c>
      <c r="J4687" s="127">
        <v>12200</v>
      </c>
      <c r="K4687" s="331">
        <f t="shared" si="392"/>
        <v>585600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hidden="1" customHeight="1">
      <c r="A4688" s="304" t="str">
        <f>IF(B4688&lt;&gt;"",IF(AND(B4688&gt;=_TM1,B4688&lt;=_TM2,OR(TH!L4688="1111",TH!M4688="1111")),TH!D4688,""),"")</f>
        <v/>
      </c>
      <c r="B4688" s="11">
        <f t="shared" si="390"/>
        <v>7</v>
      </c>
      <c r="C4688" s="111">
        <f t="shared" si="391"/>
        <v>42581</v>
      </c>
      <c r="D4688" s="327" t="s">
        <v>1527</v>
      </c>
      <c r="E4688" s="364">
        <v>42581</v>
      </c>
      <c r="F4688" s="21" t="s">
        <v>435</v>
      </c>
      <c r="G4688" s="308" t="s">
        <v>1335</v>
      </c>
      <c r="H4688" s="330" t="s">
        <v>1178</v>
      </c>
      <c r="I4688" s="127">
        <v>48</v>
      </c>
      <c r="J4688" s="127">
        <v>8250</v>
      </c>
      <c r="K4688" s="331">
        <f t="shared" si="392"/>
        <v>396000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hidden="1" customHeight="1">
      <c r="A4689" s="304" t="str">
        <f>IF(B4689&lt;&gt;"",IF(AND(B4689&gt;=_TM1,B4689&lt;=_TM2,OR(TH!L4689="1111",TH!M4689="1111")),TH!D4689,""),"")</f>
        <v/>
      </c>
      <c r="B4689" s="11">
        <f t="shared" si="390"/>
        <v>7</v>
      </c>
      <c r="C4689" s="111">
        <f t="shared" si="391"/>
        <v>42581</v>
      </c>
      <c r="D4689" s="327" t="s">
        <v>1527</v>
      </c>
      <c r="E4689" s="364">
        <v>42581</v>
      </c>
      <c r="F4689" s="21" t="s">
        <v>677</v>
      </c>
      <c r="G4689" s="308" t="s">
        <v>1335</v>
      </c>
      <c r="H4689" s="330" t="s">
        <v>1178</v>
      </c>
      <c r="I4689" s="127">
        <v>18</v>
      </c>
      <c r="J4689" s="127">
        <v>11537.2</v>
      </c>
      <c r="K4689" s="331">
        <f t="shared" si="392"/>
        <v>207670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hidden="1" customHeight="1">
      <c r="A4690" s="304" t="str">
        <f>IF(B4690&lt;&gt;"",IF(AND(B4690&gt;=_TM1,B4690&lt;=_TM2,OR(TH!L4690="1111",TH!M4690="1111")),TH!D4690,""),"")</f>
        <v/>
      </c>
      <c r="B4690" s="11">
        <f t="shared" si="389"/>
        <v>7</v>
      </c>
      <c r="C4690" s="111">
        <f t="shared" si="387"/>
        <v>42581</v>
      </c>
      <c r="D4690" s="327" t="s">
        <v>1527</v>
      </c>
      <c r="E4690" s="364">
        <v>42581</v>
      </c>
      <c r="F4690" s="339" t="s">
        <v>1334</v>
      </c>
      <c r="G4690" s="308" t="s">
        <v>1335</v>
      </c>
      <c r="H4690" s="330" t="s">
        <v>1178</v>
      </c>
      <c r="I4690" s="127">
        <v>9</v>
      </c>
      <c r="J4690" s="127">
        <v>12040</v>
      </c>
      <c r="K4690" s="331">
        <f t="shared" si="388"/>
        <v>108360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hidden="1" customHeight="1">
      <c r="A4691" s="304" t="str">
        <f>IF(B4691&lt;&gt;"",IF(AND(B4691&gt;=_TM1,B4691&lt;=_TM2,OR(TH!L4691="1111",TH!M4691="1111")),TH!D4691,""),"")</f>
        <v/>
      </c>
      <c r="B4691" s="11">
        <f t="shared" si="389"/>
        <v>7</v>
      </c>
      <c r="C4691" s="111">
        <f t="shared" si="387"/>
        <v>42581</v>
      </c>
      <c r="D4691" s="327" t="s">
        <v>1527</v>
      </c>
      <c r="E4691" s="364">
        <v>42581</v>
      </c>
      <c r="F4691" s="21" t="s">
        <v>409</v>
      </c>
      <c r="G4691" s="308" t="s">
        <v>1335</v>
      </c>
      <c r="H4691" s="330" t="s">
        <v>1178</v>
      </c>
      <c r="I4691" s="127">
        <v>24</v>
      </c>
      <c r="J4691" s="127">
        <v>69735.291666666672</v>
      </c>
      <c r="K4691" s="331">
        <f t="shared" si="388"/>
        <v>1673647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hidden="1" customHeight="1">
      <c r="A4692" s="304" t="str">
        <f>IF(B4692&lt;&gt;"",IF(AND(B4692&gt;=_TM1,B4692&lt;=_TM2,OR(TH!L4692="1111",TH!M4692="1111")),TH!D4692,""),"")</f>
        <v/>
      </c>
      <c r="B4692" s="11">
        <f t="shared" si="389"/>
        <v>7</v>
      </c>
      <c r="C4692" s="111">
        <f t="shared" si="387"/>
        <v>42581</v>
      </c>
      <c r="D4692" s="327" t="s">
        <v>1527</v>
      </c>
      <c r="E4692" s="364">
        <v>42581</v>
      </c>
      <c r="F4692" s="339" t="s">
        <v>1320</v>
      </c>
      <c r="G4692" s="308" t="s">
        <v>1339</v>
      </c>
      <c r="H4692" s="330" t="s">
        <v>1178</v>
      </c>
      <c r="I4692" s="127">
        <v>2000</v>
      </c>
      <c r="J4692" s="127">
        <v>8160</v>
      </c>
      <c r="K4692" s="331">
        <f t="shared" si="388"/>
        <v>16320000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hidden="1" customHeight="1">
      <c r="A4693" s="304" t="str">
        <f>IF(B4693&lt;&gt;"",IF(AND(B4693&gt;=_TM1,B4693&lt;=_TM2,OR(TH!L4693="1111",TH!M4693="1111")),TH!D4693,""),"")</f>
        <v/>
      </c>
      <c r="B4693" s="11">
        <f t="shared" si="389"/>
        <v>8</v>
      </c>
      <c r="C4693" s="111">
        <f t="shared" si="387"/>
        <v>42584</v>
      </c>
      <c r="D4693" s="327" t="s">
        <v>1527</v>
      </c>
      <c r="E4693" s="364">
        <v>42584</v>
      </c>
      <c r="F4693" s="21" t="s">
        <v>1340</v>
      </c>
      <c r="G4693" s="308" t="s">
        <v>1352</v>
      </c>
      <c r="H4693" s="330" t="s">
        <v>1178</v>
      </c>
      <c r="I4693" s="127">
        <v>200</v>
      </c>
      <c r="J4693" s="127">
        <v>6800</v>
      </c>
      <c r="K4693" s="331">
        <f t="shared" si="388"/>
        <v>1360000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hidden="1" customHeight="1">
      <c r="A4694" s="304" t="str">
        <f>IF(B4694&lt;&gt;"",IF(AND(B4694&gt;=_TM1,B4694&lt;=_TM2,OR(TH!L4694="1111",TH!M4694="1111")),TH!D4694,""),"")</f>
        <v/>
      </c>
      <c r="B4694" s="11">
        <f t="shared" si="389"/>
        <v>8</v>
      </c>
      <c r="C4694" s="111">
        <f t="shared" si="387"/>
        <v>42584</v>
      </c>
      <c r="D4694" s="327" t="s">
        <v>1527</v>
      </c>
      <c r="E4694" s="364">
        <v>42584</v>
      </c>
      <c r="F4694" s="21" t="s">
        <v>1341</v>
      </c>
      <c r="G4694" s="308" t="s">
        <v>1352</v>
      </c>
      <c r="H4694" s="330" t="s">
        <v>1178</v>
      </c>
      <c r="I4694" s="127">
        <v>300</v>
      </c>
      <c r="J4694" s="127">
        <v>7200</v>
      </c>
      <c r="K4694" s="331">
        <f t="shared" si="388"/>
        <v>2160000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hidden="1" customHeight="1">
      <c r="A4695" s="304" t="str">
        <f>IF(B4695&lt;&gt;"",IF(AND(B4695&gt;=_TM1,B4695&lt;=_TM2,OR(TH!L4695="1111",TH!M4695="1111")),TH!D4695,""),"")</f>
        <v/>
      </c>
      <c r="B4695" s="11">
        <f t="shared" si="389"/>
        <v>8</v>
      </c>
      <c r="C4695" s="111">
        <f t="shared" si="387"/>
        <v>42588</v>
      </c>
      <c r="D4695" s="327" t="s">
        <v>1527</v>
      </c>
      <c r="E4695" s="364">
        <v>42588</v>
      </c>
      <c r="F4695" s="339" t="s">
        <v>1342</v>
      </c>
      <c r="G4695" s="308" t="s">
        <v>1354</v>
      </c>
      <c r="H4695" s="330" t="s">
        <v>1178</v>
      </c>
      <c r="I4695" s="127">
        <v>300</v>
      </c>
      <c r="J4695" s="127">
        <v>13500</v>
      </c>
      <c r="K4695" s="331">
        <f t="shared" si="388"/>
        <v>4050000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hidden="1" customHeight="1">
      <c r="A4696" s="304" t="str">
        <f>IF(B4696&lt;&gt;"",IF(AND(B4696&gt;=_TM1,B4696&lt;=_TM2,OR(TH!L4696="1111",TH!M4696="1111")),TH!D4696,""),"")</f>
        <v/>
      </c>
      <c r="B4696" s="11">
        <f t="shared" si="389"/>
        <v>8</v>
      </c>
      <c r="C4696" s="111">
        <f t="shared" si="387"/>
        <v>42588</v>
      </c>
      <c r="D4696" s="327" t="s">
        <v>1527</v>
      </c>
      <c r="E4696" s="364">
        <v>42588</v>
      </c>
      <c r="F4696" s="21" t="s">
        <v>1343</v>
      </c>
      <c r="G4696" s="308" t="s">
        <v>1354</v>
      </c>
      <c r="H4696" s="330" t="s">
        <v>1178</v>
      </c>
      <c r="I4696" s="127">
        <v>400</v>
      </c>
      <c r="J4696" s="127">
        <v>14050</v>
      </c>
      <c r="K4696" s="331">
        <f t="shared" si="388"/>
        <v>5620000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hidden="1" customHeight="1">
      <c r="A4697" s="304" t="str">
        <f>IF(B4697&lt;&gt;"",IF(AND(B4697&gt;=_TM1,B4697&lt;=_TM2,OR(TH!L4697="1111",TH!M4697="1111")),TH!D4697,""),"")</f>
        <v/>
      </c>
      <c r="B4697" s="11">
        <f t="shared" si="389"/>
        <v>8</v>
      </c>
      <c r="C4697" s="111">
        <f t="shared" si="387"/>
        <v>42588</v>
      </c>
      <c r="D4697" s="327" t="s">
        <v>1527</v>
      </c>
      <c r="E4697" s="364">
        <v>42588</v>
      </c>
      <c r="F4697" s="339" t="s">
        <v>1356</v>
      </c>
      <c r="G4697" s="308" t="s">
        <v>1355</v>
      </c>
      <c r="H4697" s="330" t="s">
        <v>1178</v>
      </c>
      <c r="I4697" s="127">
        <v>20</v>
      </c>
      <c r="J4697" s="127">
        <v>71000</v>
      </c>
      <c r="K4697" s="331">
        <f t="shared" si="388"/>
        <v>1420000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hidden="1" customHeight="1">
      <c r="A4698" s="304" t="str">
        <f>IF(B4698&lt;&gt;"",IF(AND(B4698&gt;=_TM1,B4698&lt;=_TM2,OR(TH!L4698="1111",TH!M4698="1111")),TH!D4698,""),"")</f>
        <v/>
      </c>
      <c r="B4698" s="11">
        <f t="shared" si="389"/>
        <v>8</v>
      </c>
      <c r="C4698" s="111">
        <f t="shared" si="387"/>
        <v>42588</v>
      </c>
      <c r="D4698" s="327" t="s">
        <v>1527</v>
      </c>
      <c r="E4698" s="364">
        <v>42588</v>
      </c>
      <c r="F4698" s="21" t="s">
        <v>1357</v>
      </c>
      <c r="G4698" s="308" t="s">
        <v>1355</v>
      </c>
      <c r="H4698" s="330" t="s">
        <v>1178</v>
      </c>
      <c r="I4698" s="127">
        <v>8</v>
      </c>
      <c r="J4698" s="127">
        <v>82000</v>
      </c>
      <c r="K4698" s="331">
        <f t="shared" si="388"/>
        <v>656000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hidden="1" customHeight="1">
      <c r="A4699" s="304" t="str">
        <f>IF(B4699&lt;&gt;"",IF(AND(B4699&gt;=_TM1,B4699&lt;=_TM2,OR(TH!L4699="1111",TH!M4699="1111")),TH!D4699,""),"")</f>
        <v/>
      </c>
      <c r="B4699" s="11">
        <f t="shared" si="389"/>
        <v>8</v>
      </c>
      <c r="C4699" s="111">
        <f t="shared" si="387"/>
        <v>42588</v>
      </c>
      <c r="D4699" s="327" t="s">
        <v>1527</v>
      </c>
      <c r="E4699" s="364">
        <v>42588</v>
      </c>
      <c r="F4699" s="21" t="s">
        <v>1358</v>
      </c>
      <c r="G4699" s="308" t="s">
        <v>1355</v>
      </c>
      <c r="H4699" s="330" t="s">
        <v>1178</v>
      </c>
      <c r="I4699" s="127">
        <v>9</v>
      </c>
      <c r="J4699" s="127">
        <v>79200</v>
      </c>
      <c r="K4699" s="331">
        <f t="shared" si="388"/>
        <v>712800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hidden="1" customHeight="1">
      <c r="A4700" s="304" t="str">
        <f>IF(B4700&lt;&gt;"",IF(AND(B4700&gt;=_TM1,B4700&lt;=_TM2,OR(TH!L4700="1111",TH!M4700="1111")),TH!D4700,""),"")</f>
        <v/>
      </c>
      <c r="B4700" s="11">
        <f t="shared" si="389"/>
        <v>8</v>
      </c>
      <c r="C4700" s="111">
        <f t="shared" si="387"/>
        <v>42589</v>
      </c>
      <c r="D4700" s="327" t="s">
        <v>1527</v>
      </c>
      <c r="E4700" s="364">
        <v>42589</v>
      </c>
      <c r="F4700" s="21" t="s">
        <v>1361</v>
      </c>
      <c r="G4700" s="308" t="s">
        <v>1359</v>
      </c>
      <c r="H4700" s="330" t="s">
        <v>1178</v>
      </c>
      <c r="I4700" s="127">
        <v>172</v>
      </c>
      <c r="J4700" s="127">
        <v>9200</v>
      </c>
      <c r="K4700" s="331">
        <f t="shared" si="388"/>
        <v>1582400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hidden="1" customHeight="1">
      <c r="A4701" s="304" t="str">
        <f>IF(B4701&lt;&gt;"",IF(AND(B4701&gt;=_TM1,B4701&lt;=_TM2,OR(TH!L4701="1111",TH!M4701="1111")),TH!D4701,""),"")</f>
        <v/>
      </c>
      <c r="B4701" s="11">
        <f t="shared" si="389"/>
        <v>8</v>
      </c>
      <c r="C4701" s="111">
        <f t="shared" si="387"/>
        <v>42589</v>
      </c>
      <c r="D4701" s="327" t="s">
        <v>1527</v>
      </c>
      <c r="E4701" s="364">
        <v>42589</v>
      </c>
      <c r="F4701" s="339" t="s">
        <v>1362</v>
      </c>
      <c r="G4701" s="308" t="s">
        <v>1359</v>
      </c>
      <c r="H4701" s="330" t="s">
        <v>1178</v>
      </c>
      <c r="I4701" s="127">
        <v>172</v>
      </c>
      <c r="J4701" s="127">
        <v>5400</v>
      </c>
      <c r="K4701" s="331">
        <f t="shared" si="388"/>
        <v>928800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hidden="1" customHeight="1">
      <c r="A4702" s="304" t="str">
        <f>IF(B4702&lt;&gt;"",IF(AND(B4702&gt;=_TM1,B4702&lt;=_TM2,OR(TH!L4702="1111",TH!M4702="1111")),TH!D4702,""),"")</f>
        <v/>
      </c>
      <c r="B4702" s="11">
        <f t="shared" si="389"/>
        <v>8</v>
      </c>
      <c r="C4702" s="111">
        <f t="shared" si="387"/>
        <v>42589</v>
      </c>
      <c r="D4702" s="327" t="s">
        <v>1527</v>
      </c>
      <c r="E4702" s="364">
        <v>42589</v>
      </c>
      <c r="F4702" s="21" t="s">
        <v>1363</v>
      </c>
      <c r="G4702" s="308" t="s">
        <v>1359</v>
      </c>
      <c r="H4702" s="330" t="s">
        <v>1178</v>
      </c>
      <c r="I4702" s="127">
        <v>172</v>
      </c>
      <c r="J4702" s="127">
        <v>8000</v>
      </c>
      <c r="K4702" s="331">
        <f t="shared" si="388"/>
        <v>1376000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hidden="1" customHeight="1">
      <c r="A4703" s="304" t="str">
        <f>IF(B4703&lt;&gt;"",IF(AND(B4703&gt;=_TM1,B4703&lt;=_TM2,OR(TH!L4703="1111",TH!M4703="1111")),TH!D4703,""),"")</f>
        <v/>
      </c>
      <c r="B4703" s="11">
        <f t="shared" si="389"/>
        <v>8</v>
      </c>
      <c r="C4703" s="111">
        <f t="shared" si="387"/>
        <v>42589</v>
      </c>
      <c r="D4703" s="327" t="s">
        <v>1527</v>
      </c>
      <c r="E4703" s="364">
        <v>42589</v>
      </c>
      <c r="F4703" s="21" t="s">
        <v>1364</v>
      </c>
      <c r="G4703" s="308" t="s">
        <v>1359</v>
      </c>
      <c r="H4703" s="330" t="s">
        <v>1178</v>
      </c>
      <c r="I4703" s="127">
        <v>172</v>
      </c>
      <c r="J4703" s="127">
        <v>6200</v>
      </c>
      <c r="K4703" s="331">
        <f t="shared" si="388"/>
        <v>1066400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hidden="1" customHeight="1">
      <c r="A4704" s="304" t="str">
        <f>IF(B4704&lt;&gt;"",IF(AND(B4704&gt;=_TM1,B4704&lt;=_TM2,OR(TH!L4704="1111",TH!M4704="1111")),TH!D4704,""),"")</f>
        <v/>
      </c>
      <c r="B4704" s="11">
        <f t="shared" si="389"/>
        <v>8</v>
      </c>
      <c r="C4704" s="111">
        <f t="shared" si="387"/>
        <v>42589</v>
      </c>
      <c r="D4704" s="327" t="s">
        <v>1527</v>
      </c>
      <c r="E4704" s="364">
        <v>42589</v>
      </c>
      <c r="F4704" s="366" t="s">
        <v>1365</v>
      </c>
      <c r="G4704" s="308" t="s">
        <v>1359</v>
      </c>
      <c r="H4704" s="330" t="s">
        <v>1178</v>
      </c>
      <c r="I4704" s="127">
        <v>200</v>
      </c>
      <c r="J4704" s="127">
        <v>7900</v>
      </c>
      <c r="K4704" s="331">
        <f t="shared" si="388"/>
        <v>1580000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hidden="1" customHeight="1">
      <c r="A4705" s="304" t="str">
        <f>IF(B4705&lt;&gt;"",IF(AND(B4705&gt;=_TM1,B4705&lt;=_TM2,OR(TH!L4705="1111",TH!M4705="1111")),TH!D4705,""),"")</f>
        <v/>
      </c>
      <c r="B4705" s="11">
        <f t="shared" si="389"/>
        <v>8</v>
      </c>
      <c r="C4705" s="111">
        <f t="shared" si="387"/>
        <v>42589</v>
      </c>
      <c r="D4705" s="327" t="s">
        <v>1527</v>
      </c>
      <c r="E4705" s="364">
        <v>42589</v>
      </c>
      <c r="F4705" s="339" t="s">
        <v>1366</v>
      </c>
      <c r="G4705" s="308" t="s">
        <v>1359</v>
      </c>
      <c r="H4705" s="330" t="s">
        <v>1178</v>
      </c>
      <c r="I4705" s="127">
        <v>200</v>
      </c>
      <c r="J4705" s="127">
        <v>5600</v>
      </c>
      <c r="K4705" s="331">
        <f t="shared" si="388"/>
        <v>1120000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hidden="1" customHeight="1">
      <c r="A4706" s="304" t="str">
        <f>IF(B4706&lt;&gt;"",IF(AND(B4706&gt;=_TM1,B4706&lt;=_TM2,OR(TH!L4706="1111",TH!M4706="1111")),TH!D4706,""),"")</f>
        <v/>
      </c>
      <c r="B4706" s="11">
        <f t="shared" si="389"/>
        <v>8</v>
      </c>
      <c r="C4706" s="111">
        <f t="shared" si="387"/>
        <v>42595</v>
      </c>
      <c r="D4706" s="327" t="s">
        <v>1527</v>
      </c>
      <c r="E4706" s="364">
        <v>42595</v>
      </c>
      <c r="F4706" s="21" t="s">
        <v>565</v>
      </c>
      <c r="G4706" s="308" t="s">
        <v>1367</v>
      </c>
      <c r="H4706" s="330" t="s">
        <v>1178</v>
      </c>
      <c r="I4706" s="127">
        <v>1100</v>
      </c>
      <c r="J4706" s="127">
        <v>11500</v>
      </c>
      <c r="K4706" s="331">
        <f t="shared" si="388"/>
        <v>12650000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hidden="1" customHeight="1">
      <c r="A4707" s="304" t="str">
        <f>IF(B4707&lt;&gt;"",IF(AND(B4707&gt;=_TM1,B4707&lt;=_TM2,OR(TH!L4707="1111",TH!M4707="1111")),TH!D4707,""),"")</f>
        <v/>
      </c>
      <c r="B4707" s="11">
        <f t="shared" si="389"/>
        <v>8</v>
      </c>
      <c r="C4707" s="111">
        <f t="shared" si="387"/>
        <v>42595</v>
      </c>
      <c r="D4707" s="327" t="s">
        <v>1527</v>
      </c>
      <c r="E4707" s="364">
        <v>42595</v>
      </c>
      <c r="F4707" s="339" t="s">
        <v>1169</v>
      </c>
      <c r="G4707" s="308" t="s">
        <v>1367</v>
      </c>
      <c r="H4707" s="330" t="s">
        <v>1178</v>
      </c>
      <c r="I4707" s="127">
        <v>1100</v>
      </c>
      <c r="J4707" s="127">
        <v>520</v>
      </c>
      <c r="K4707" s="331">
        <f t="shared" si="388"/>
        <v>572000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hidden="1" customHeight="1">
      <c r="A4708" s="304" t="str">
        <f>IF(B4708&lt;&gt;"",IF(AND(B4708&gt;=_TM1,B4708&lt;=_TM2,OR(TH!L4708="1111",TH!M4708="1111")),TH!D4708,""),"")</f>
        <v/>
      </c>
      <c r="B4708" s="11">
        <f t="shared" si="389"/>
        <v>8</v>
      </c>
      <c r="C4708" s="111">
        <f t="shared" si="387"/>
        <v>42597</v>
      </c>
      <c r="D4708" s="327" t="s">
        <v>1527</v>
      </c>
      <c r="E4708" s="364">
        <v>42597</v>
      </c>
      <c r="F4708" s="21" t="s">
        <v>1369</v>
      </c>
      <c r="G4708" s="308" t="s">
        <v>1368</v>
      </c>
      <c r="H4708" s="330" t="s">
        <v>1178</v>
      </c>
      <c r="I4708" s="127">
        <v>172</v>
      </c>
      <c r="J4708" s="127">
        <v>10300</v>
      </c>
      <c r="K4708" s="331">
        <f t="shared" si="388"/>
        <v>1771600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hidden="1" customHeight="1">
      <c r="A4709" s="304" t="str">
        <f>IF(B4709&lt;&gt;"",IF(AND(B4709&gt;=_TM1,B4709&lt;=_TM2,OR(TH!L4709="1111",TH!M4709="1111")),TH!D4709,""),"")</f>
        <v/>
      </c>
      <c r="B4709" s="11">
        <f t="shared" si="389"/>
        <v>8</v>
      </c>
      <c r="C4709" s="111">
        <f t="shared" si="387"/>
        <v>42597</v>
      </c>
      <c r="D4709" s="327" t="s">
        <v>1527</v>
      </c>
      <c r="E4709" s="364">
        <v>42597</v>
      </c>
      <c r="F4709" s="339" t="s">
        <v>1370</v>
      </c>
      <c r="G4709" s="308" t="s">
        <v>1368</v>
      </c>
      <c r="H4709" s="330" t="s">
        <v>1178</v>
      </c>
      <c r="I4709" s="127">
        <v>172</v>
      </c>
      <c r="J4709" s="127">
        <v>12500</v>
      </c>
      <c r="K4709" s="331">
        <f t="shared" si="388"/>
        <v>2150000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hidden="1" customHeight="1">
      <c r="A4710" s="304" t="str">
        <f>IF(B4710&lt;&gt;"",IF(AND(B4710&gt;=_TM1,B4710&lt;=_TM2,OR(TH!L4710="1111",TH!M4710="1111")),TH!D4710,""),"")</f>
        <v/>
      </c>
      <c r="B4710" s="11">
        <f t="shared" si="389"/>
        <v>8</v>
      </c>
      <c r="C4710" s="111">
        <f t="shared" si="387"/>
        <v>42597</v>
      </c>
      <c r="D4710" s="327" t="s">
        <v>1527</v>
      </c>
      <c r="E4710" s="364">
        <v>42597</v>
      </c>
      <c r="F4710" s="21" t="s">
        <v>1372</v>
      </c>
      <c r="G4710" s="308" t="s">
        <v>1368</v>
      </c>
      <c r="H4710" s="330" t="s">
        <v>1178</v>
      </c>
      <c r="I4710" s="127">
        <v>172</v>
      </c>
      <c r="J4710" s="127">
        <v>5800</v>
      </c>
      <c r="K4710" s="331">
        <f t="shared" si="388"/>
        <v>997600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hidden="1" customHeight="1">
      <c r="A4711" s="304" t="str">
        <f>IF(B4711&lt;&gt;"",IF(AND(B4711&gt;=_TM1,B4711&lt;=_TM2,OR(TH!L4711="1111",TH!M4711="1111")),TH!D4711,""),"")</f>
        <v/>
      </c>
      <c r="B4711" s="11">
        <f t="shared" si="389"/>
        <v>8</v>
      </c>
      <c r="C4711" s="111">
        <f t="shared" si="387"/>
        <v>42597</v>
      </c>
      <c r="D4711" s="327" t="s">
        <v>1527</v>
      </c>
      <c r="E4711" s="364">
        <v>42597</v>
      </c>
      <c r="F4711" s="339" t="s">
        <v>1371</v>
      </c>
      <c r="G4711" s="308" t="s">
        <v>1368</v>
      </c>
      <c r="H4711" s="330" t="s">
        <v>1178</v>
      </c>
      <c r="I4711" s="127">
        <v>172</v>
      </c>
      <c r="J4711" s="127">
        <v>10250</v>
      </c>
      <c r="K4711" s="331">
        <f t="shared" si="388"/>
        <v>1763000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hidden="1" customHeight="1">
      <c r="A4712" s="304" t="str">
        <f>IF(B4712&lt;&gt;"",IF(AND(B4712&gt;=_TM1,B4712&lt;=_TM2,OR(TH!L4712="1111",TH!M4712="1111")),TH!D4712,""),"")</f>
        <v/>
      </c>
      <c r="B4712" s="11">
        <f t="shared" si="389"/>
        <v>8</v>
      </c>
      <c r="C4712" s="111">
        <f t="shared" si="387"/>
        <v>42597</v>
      </c>
      <c r="D4712" s="327" t="s">
        <v>1527</v>
      </c>
      <c r="E4712" s="364">
        <v>42597</v>
      </c>
      <c r="F4712" s="21" t="s">
        <v>1373</v>
      </c>
      <c r="G4712" s="308" t="s">
        <v>1368</v>
      </c>
      <c r="H4712" s="330" t="s">
        <v>1178</v>
      </c>
      <c r="I4712" s="127">
        <v>172</v>
      </c>
      <c r="J4712" s="127">
        <v>11150</v>
      </c>
      <c r="K4712" s="331">
        <f t="shared" si="388"/>
        <v>1917800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hidden="1" customHeight="1">
      <c r="A4713" s="304" t="str">
        <f>IF(B4713&lt;&gt;"",IF(AND(B4713&gt;=_TM1,B4713&lt;=_TM2,OR(TH!L4713="1111",TH!M4713="1111")),TH!D4713,""),"")</f>
        <v/>
      </c>
      <c r="B4713" s="11">
        <f t="shared" si="389"/>
        <v>8</v>
      </c>
      <c r="C4713" s="111">
        <f t="shared" si="387"/>
        <v>42597</v>
      </c>
      <c r="D4713" s="327" t="s">
        <v>1527</v>
      </c>
      <c r="E4713" s="364">
        <v>42597</v>
      </c>
      <c r="F4713" s="21" t="s">
        <v>1374</v>
      </c>
      <c r="G4713" s="308" t="s">
        <v>1368</v>
      </c>
      <c r="H4713" s="330" t="s">
        <v>1178</v>
      </c>
      <c r="I4713" s="127">
        <v>172</v>
      </c>
      <c r="J4713" s="127">
        <v>6700</v>
      </c>
      <c r="K4713" s="331">
        <f t="shared" si="388"/>
        <v>1152400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hidden="1" customHeight="1">
      <c r="A4714" s="304" t="str">
        <f>IF(B4714&lt;&gt;"",IF(AND(B4714&gt;=_TM1,B4714&lt;=_TM2,OR(TH!L4714="1111",TH!M4714="1111")),TH!D4714,""),"")</f>
        <v/>
      </c>
      <c r="B4714" s="11">
        <f t="shared" si="389"/>
        <v>8</v>
      </c>
      <c r="C4714" s="111">
        <f t="shared" si="387"/>
        <v>42597</v>
      </c>
      <c r="D4714" s="327" t="s">
        <v>1527</v>
      </c>
      <c r="E4714" s="364">
        <v>42597</v>
      </c>
      <c r="F4714" s="339" t="s">
        <v>1375</v>
      </c>
      <c r="G4714" s="308" t="s">
        <v>1368</v>
      </c>
      <c r="H4714" s="330" t="s">
        <v>1178</v>
      </c>
      <c r="I4714" s="127">
        <v>200</v>
      </c>
      <c r="J4714" s="127">
        <v>9350</v>
      </c>
      <c r="K4714" s="331">
        <f t="shared" si="388"/>
        <v>1870000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hidden="1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87"/>
        <v>42597</v>
      </c>
      <c r="D4715" s="327" t="s">
        <v>1527</v>
      </c>
      <c r="E4715" s="364">
        <v>42597</v>
      </c>
      <c r="F4715" s="21" t="s">
        <v>1376</v>
      </c>
      <c r="G4715" s="308" t="s">
        <v>1368</v>
      </c>
      <c r="H4715" s="330" t="s">
        <v>1178</v>
      </c>
      <c r="I4715" s="127">
        <v>200</v>
      </c>
      <c r="J4715" s="127">
        <v>11080</v>
      </c>
      <c r="K4715" s="331">
        <f t="shared" si="388"/>
        <v>2216000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/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hidden="1" customHeight="1">
      <c r="A4716" s="304" t="str">
        <f>IF(B4716&lt;&gt;"",IF(AND(B4716&gt;=_TM1,B4716&lt;=_TM2,OR(TH!L4716="1111",TH!M4716="1111")),TH!D4716,""),"")</f>
        <v/>
      </c>
      <c r="B4716" s="11">
        <f t="shared" ref="B4716:B4759" si="393">IF(C4716&lt;&gt;"",MONTH(C4716),"")</f>
        <v>8</v>
      </c>
      <c r="C4716" s="111">
        <f t="shared" ref="C4716:C4759" si="394">E4716</f>
        <v>42597</v>
      </c>
      <c r="D4716" s="327" t="s">
        <v>1527</v>
      </c>
      <c r="E4716" s="364">
        <v>42597</v>
      </c>
      <c r="F4716" s="339" t="s">
        <v>1377</v>
      </c>
      <c r="G4716" s="308" t="s">
        <v>1368</v>
      </c>
      <c r="H4716" s="330" t="s">
        <v>1178</v>
      </c>
      <c r="I4716" s="127">
        <v>200</v>
      </c>
      <c r="J4716" s="127">
        <v>6145</v>
      </c>
      <c r="K4716" s="331">
        <f t="shared" ref="K4716:K4759" si="395">ROUND(I4716*J4716,0)</f>
        <v>1229000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hidden="1" customHeight="1">
      <c r="A4717" s="304" t="str">
        <f>IF(B4717&lt;&gt;"",IF(AND(B4717&gt;=_TM1,B4717&lt;=_TM2,OR(TH!L4717="1111",TH!M4717="1111")),TH!D4717,""),"")</f>
        <v/>
      </c>
      <c r="B4717" s="11">
        <f t="shared" si="393"/>
        <v>8</v>
      </c>
      <c r="C4717" s="111">
        <f t="shared" si="394"/>
        <v>42598</v>
      </c>
      <c r="D4717" s="327" t="s">
        <v>1527</v>
      </c>
      <c r="E4717" s="364">
        <v>42598</v>
      </c>
      <c r="F4717" s="21" t="s">
        <v>322</v>
      </c>
      <c r="G4717" s="308" t="s">
        <v>1378</v>
      </c>
      <c r="H4717" s="330" t="s">
        <v>1178</v>
      </c>
      <c r="I4717" s="127">
        <v>460</v>
      </c>
      <c r="J4717" s="127">
        <v>10500</v>
      </c>
      <c r="K4717" s="331">
        <f t="shared" si="395"/>
        <v>4830000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>x</v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hidden="1" customHeight="1">
      <c r="A4718" s="304" t="str">
        <f>IF(B4718&lt;&gt;"",IF(AND(B4718&gt;=_TM1,B4718&lt;=_TM2,OR(TH!L4718="1111",TH!M4718="1111")),TH!D4718,""),"")</f>
        <v/>
      </c>
      <c r="B4718" s="11">
        <f t="shared" si="393"/>
        <v>8</v>
      </c>
      <c r="C4718" s="111">
        <f t="shared" si="394"/>
        <v>42598</v>
      </c>
      <c r="D4718" s="327" t="s">
        <v>1527</v>
      </c>
      <c r="E4718" s="364">
        <v>42598</v>
      </c>
      <c r="F4718" s="21" t="s">
        <v>1347</v>
      </c>
      <c r="G4718" s="308" t="s">
        <v>1379</v>
      </c>
      <c r="H4718" s="330" t="s">
        <v>1178</v>
      </c>
      <c r="I4718" s="127">
        <v>70</v>
      </c>
      <c r="J4718" s="127">
        <v>26700</v>
      </c>
      <c r="K4718" s="331">
        <f t="shared" si="395"/>
        <v>1869000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hidden="1" customHeight="1">
      <c r="A4719" s="304" t="str">
        <f>IF(B4719&lt;&gt;"",IF(AND(B4719&gt;=_TM1,B4719&lt;=_TM2,OR(TH!L4719="1111",TH!M4719="1111")),TH!D4719,""),"")</f>
        <v/>
      </c>
      <c r="B4719" s="11">
        <f t="shared" si="393"/>
        <v>8</v>
      </c>
      <c r="C4719" s="111">
        <f t="shared" si="394"/>
        <v>42598</v>
      </c>
      <c r="D4719" s="327" t="s">
        <v>1527</v>
      </c>
      <c r="E4719" s="364">
        <v>42598</v>
      </c>
      <c r="F4719" s="21" t="s">
        <v>1348</v>
      </c>
      <c r="G4719" s="308" t="s">
        <v>1379</v>
      </c>
      <c r="H4719" s="330" t="s">
        <v>1178</v>
      </c>
      <c r="I4719" s="127">
        <v>90</v>
      </c>
      <c r="J4719" s="127">
        <v>33000</v>
      </c>
      <c r="K4719" s="331">
        <f t="shared" si="395"/>
        <v>2970000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hidden="1" customHeight="1">
      <c r="A4720" s="304" t="str">
        <f>IF(B4720&lt;&gt;"",IF(AND(B4720&gt;=_TM1,B4720&lt;=_TM2,OR(TH!L4720="1111",TH!M4720="1111")),TH!D4720,""),"")</f>
        <v/>
      </c>
      <c r="B4720" s="11">
        <f t="shared" si="393"/>
        <v>8</v>
      </c>
      <c r="C4720" s="111">
        <f t="shared" si="394"/>
        <v>42598</v>
      </c>
      <c r="D4720" s="327" t="s">
        <v>1527</v>
      </c>
      <c r="E4720" s="364">
        <v>42598</v>
      </c>
      <c r="F4720" s="339" t="s">
        <v>1383</v>
      </c>
      <c r="G4720" s="308" t="s">
        <v>1381</v>
      </c>
      <c r="H4720" s="330" t="s">
        <v>1178</v>
      </c>
      <c r="I4720" s="127">
        <v>700</v>
      </c>
      <c r="J4720" s="127">
        <v>360</v>
      </c>
      <c r="K4720" s="331">
        <f t="shared" si="395"/>
        <v>252000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hidden="1" customHeight="1">
      <c r="A4721" s="304" t="str">
        <f>IF(B4721&lt;&gt;"",IF(AND(B4721&gt;=_TM1,B4721&lt;=_TM2,OR(TH!L4721="1111",TH!M4721="1111")),TH!D4721,""),"")</f>
        <v/>
      </c>
      <c r="B4721" s="11">
        <f t="shared" si="393"/>
        <v>8</v>
      </c>
      <c r="C4721" s="111">
        <f t="shared" si="394"/>
        <v>42598</v>
      </c>
      <c r="D4721" s="327" t="s">
        <v>1527</v>
      </c>
      <c r="E4721" s="364">
        <v>42598</v>
      </c>
      <c r="F4721" s="21" t="s">
        <v>1384</v>
      </c>
      <c r="G4721" s="308" t="s">
        <v>1381</v>
      </c>
      <c r="H4721" s="330" t="s">
        <v>1178</v>
      </c>
      <c r="I4721" s="127">
        <v>3500</v>
      </c>
      <c r="J4721" s="127">
        <v>300</v>
      </c>
      <c r="K4721" s="331">
        <f t="shared" si="395"/>
        <v>1050000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hidden="1" customHeight="1">
      <c r="A4722" s="304" t="str">
        <f>IF(B4722&lt;&gt;"",IF(AND(B4722&gt;=_TM1,B4722&lt;=_TM2,OR(TH!L4722="1111",TH!M4722="1111")),TH!D4722,""),"")</f>
        <v/>
      </c>
      <c r="B4722" s="11">
        <f t="shared" si="393"/>
        <v>8</v>
      </c>
      <c r="C4722" s="111">
        <f t="shared" si="394"/>
        <v>42601</v>
      </c>
      <c r="D4722" s="327" t="s">
        <v>1527</v>
      </c>
      <c r="E4722" s="364">
        <v>42601</v>
      </c>
      <c r="F4722" s="21" t="s">
        <v>1386</v>
      </c>
      <c r="G4722" s="308" t="s">
        <v>1385</v>
      </c>
      <c r="H4722" s="330" t="s">
        <v>1178</v>
      </c>
      <c r="I4722" s="127">
        <v>400</v>
      </c>
      <c r="J4722" s="127">
        <v>9400</v>
      </c>
      <c r="K4722" s="331">
        <f t="shared" si="395"/>
        <v>3760000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/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hidden="1" customHeight="1">
      <c r="A4723" s="304" t="str">
        <f>IF(B4723&lt;&gt;"",IF(AND(B4723&gt;=_TM1,B4723&lt;=_TM2,OR(TH!L4723="1111",TH!M4723="1111")),TH!D4723,""),"")</f>
        <v/>
      </c>
      <c r="B4723" s="11">
        <f t="shared" si="393"/>
        <v>8</v>
      </c>
      <c r="C4723" s="111">
        <f t="shared" si="394"/>
        <v>42601</v>
      </c>
      <c r="D4723" s="327" t="s">
        <v>1527</v>
      </c>
      <c r="E4723" s="364">
        <v>42601</v>
      </c>
      <c r="F4723" s="366" t="s">
        <v>350</v>
      </c>
      <c r="G4723" s="308" t="s">
        <v>1389</v>
      </c>
      <c r="H4723" s="330" t="s">
        <v>1178</v>
      </c>
      <c r="I4723" s="127">
        <v>210</v>
      </c>
      <c r="J4723" s="127">
        <v>8500</v>
      </c>
      <c r="K4723" s="331">
        <f t="shared" si="395"/>
        <v>1785000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/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hidden="1" customHeight="1">
      <c r="A4724" s="304" t="str">
        <f>IF(B4724&lt;&gt;"",IF(AND(B4724&gt;=_TM1,B4724&lt;=_TM2,OR(TH!L4724="1111",TH!M4724="1111")),TH!D4724,""),"")</f>
        <v/>
      </c>
      <c r="B4724" s="11">
        <f t="shared" si="393"/>
        <v>8</v>
      </c>
      <c r="C4724" s="111">
        <f t="shared" si="394"/>
        <v>42604</v>
      </c>
      <c r="D4724" s="327" t="s">
        <v>1527</v>
      </c>
      <c r="E4724" s="364">
        <v>42604</v>
      </c>
      <c r="F4724" s="339" t="s">
        <v>322</v>
      </c>
      <c r="G4724" s="308" t="s">
        <v>1391</v>
      </c>
      <c r="H4724" s="330" t="s">
        <v>1178</v>
      </c>
      <c r="I4724" s="127">
        <v>4400</v>
      </c>
      <c r="J4724" s="127">
        <v>17575</v>
      </c>
      <c r="K4724" s="331">
        <f t="shared" si="395"/>
        <v>77330000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>x</v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hidden="1" customHeight="1">
      <c r="A4725" s="304" t="str">
        <f>IF(B4725&lt;&gt;"",IF(AND(B4725&gt;=_TM1,B4725&lt;=_TM2,OR(TH!L4725="1111",TH!M4725="1111")),TH!D4725,""),"")</f>
        <v/>
      </c>
      <c r="B4725" s="11">
        <f t="shared" si="393"/>
        <v>8</v>
      </c>
      <c r="C4725" s="111">
        <f t="shared" si="394"/>
        <v>42604</v>
      </c>
      <c r="D4725" s="327" t="s">
        <v>1527</v>
      </c>
      <c r="E4725" s="364">
        <v>42604</v>
      </c>
      <c r="F4725" s="21" t="s">
        <v>321</v>
      </c>
      <c r="G4725" s="308" t="s">
        <v>1391</v>
      </c>
      <c r="H4725" s="330" t="s">
        <v>1178</v>
      </c>
      <c r="I4725" s="127">
        <v>4100</v>
      </c>
      <c r="J4725" s="127">
        <v>17575</v>
      </c>
      <c r="K4725" s="331">
        <f t="shared" si="395"/>
        <v>72057500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>x</v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hidden="1" customHeight="1">
      <c r="A4726" s="304" t="str">
        <f>IF(B4726&lt;&gt;"",IF(AND(B4726&gt;=_TM1,B4726&lt;=_TM2,OR(TH!L4726="1111",TH!M4726="1111")),TH!D4726,""),"")</f>
        <v/>
      </c>
      <c r="B4726" s="11">
        <f t="shared" si="393"/>
        <v>8</v>
      </c>
      <c r="C4726" s="111">
        <f t="shared" si="394"/>
        <v>42605</v>
      </c>
      <c r="D4726" s="327" t="s">
        <v>1527</v>
      </c>
      <c r="E4726" s="364">
        <v>42605</v>
      </c>
      <c r="F4726" s="339" t="s">
        <v>1394</v>
      </c>
      <c r="G4726" s="308" t="s">
        <v>1392</v>
      </c>
      <c r="H4726" s="330" t="s">
        <v>1178</v>
      </c>
      <c r="I4726" s="127">
        <v>300</v>
      </c>
      <c r="J4726" s="127">
        <v>10500</v>
      </c>
      <c r="K4726" s="331">
        <f t="shared" si="395"/>
        <v>3150000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hidden="1" customHeight="1">
      <c r="A4727" s="304" t="str">
        <f>IF(B4727&lt;&gt;"",IF(AND(B4727&gt;=_TM1,B4727&lt;=_TM2,OR(TH!L4727="1111",TH!M4727="1111")),TH!D4727,""),"")</f>
        <v/>
      </c>
      <c r="B4727" s="11">
        <f t="shared" si="393"/>
        <v>8</v>
      </c>
      <c r="C4727" s="111">
        <f t="shared" si="394"/>
        <v>42607</v>
      </c>
      <c r="D4727" s="327" t="s">
        <v>1527</v>
      </c>
      <c r="E4727" s="364">
        <v>42607</v>
      </c>
      <c r="F4727" s="21" t="s">
        <v>1397</v>
      </c>
      <c r="G4727" s="308" t="s">
        <v>1395</v>
      </c>
      <c r="H4727" s="330" t="s">
        <v>1178</v>
      </c>
      <c r="I4727" s="127">
        <v>60</v>
      </c>
      <c r="J4727" s="127">
        <v>8100</v>
      </c>
      <c r="K4727" s="331">
        <f t="shared" si="395"/>
        <v>486000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hidden="1" customHeight="1">
      <c r="A4728" s="304" t="str">
        <f>IF(B4728&lt;&gt;"",IF(AND(B4728&gt;=_TM1,B4728&lt;=_TM2,OR(TH!L4728="1111",TH!M4728="1111")),TH!D4728,""),"")</f>
        <v/>
      </c>
      <c r="B4728" s="11">
        <f t="shared" si="393"/>
        <v>8</v>
      </c>
      <c r="C4728" s="111">
        <f t="shared" si="394"/>
        <v>42609</v>
      </c>
      <c r="D4728" s="327" t="s">
        <v>1527</v>
      </c>
      <c r="E4728" s="364">
        <v>42609</v>
      </c>
      <c r="F4728" s="339" t="s">
        <v>1400</v>
      </c>
      <c r="G4728" s="308" t="s">
        <v>1399</v>
      </c>
      <c r="H4728" s="330" t="s">
        <v>1178</v>
      </c>
      <c r="I4728" s="127">
        <v>10</v>
      </c>
      <c r="J4728" s="127">
        <v>18100</v>
      </c>
      <c r="K4728" s="331">
        <f t="shared" si="395"/>
        <v>181000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hidden="1" customHeight="1">
      <c r="A4729" s="304" t="str">
        <f>IF(B4729&lt;&gt;"",IF(AND(B4729&gt;=_TM1,B4729&lt;=_TM2,OR(TH!L4729="1111",TH!M4729="1111")),TH!D4729,""),"")</f>
        <v/>
      </c>
      <c r="B4729" s="11">
        <f t="shared" si="393"/>
        <v>8</v>
      </c>
      <c r="C4729" s="111">
        <f t="shared" si="394"/>
        <v>42611</v>
      </c>
      <c r="D4729" s="327" t="s">
        <v>1527</v>
      </c>
      <c r="E4729" s="364">
        <v>42611</v>
      </c>
      <c r="F4729" s="21" t="s">
        <v>1404</v>
      </c>
      <c r="G4729" s="308" t="s">
        <v>1401</v>
      </c>
      <c r="H4729" s="330" t="s">
        <v>1178</v>
      </c>
      <c r="I4729" s="127">
        <v>26</v>
      </c>
      <c r="J4729" s="127">
        <v>115100</v>
      </c>
      <c r="K4729" s="331">
        <f t="shared" si="395"/>
        <v>2992600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hidden="1" customHeight="1">
      <c r="A4730" s="304" t="str">
        <f>IF(B4730&lt;&gt;"",IF(AND(B4730&gt;=_TM1,B4730&lt;=_TM2,OR(TH!L4730="1111",TH!M4730="1111")),TH!D4730,""),"")</f>
        <v/>
      </c>
      <c r="B4730" s="11">
        <f t="shared" si="393"/>
        <v>8</v>
      </c>
      <c r="C4730" s="111">
        <f t="shared" si="394"/>
        <v>42611</v>
      </c>
      <c r="D4730" s="327" t="s">
        <v>1527</v>
      </c>
      <c r="E4730" s="364">
        <v>42611</v>
      </c>
      <c r="F4730" s="339" t="s">
        <v>1403</v>
      </c>
      <c r="G4730" s="308" t="s">
        <v>1402</v>
      </c>
      <c r="H4730" s="330" t="s">
        <v>1178</v>
      </c>
      <c r="I4730" s="127">
        <v>26</v>
      </c>
      <c r="J4730" s="127">
        <v>8000</v>
      </c>
      <c r="K4730" s="331">
        <f t="shared" si="395"/>
        <v>208000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hidden="1" customHeight="1">
      <c r="A4731" s="304" t="str">
        <f>IF(B4731&lt;&gt;"",IF(AND(B4731&gt;=_TM1,B4731&lt;=_TM2,OR(TH!L4731="1111",TH!M4731="1111")),TH!D4731,""),"")</f>
        <v/>
      </c>
      <c r="B4731" s="11">
        <f t="shared" si="393"/>
        <v>8</v>
      </c>
      <c r="C4731" s="111">
        <f t="shared" si="394"/>
        <v>42611</v>
      </c>
      <c r="D4731" s="327" t="s">
        <v>1527</v>
      </c>
      <c r="E4731" s="364">
        <v>42611</v>
      </c>
      <c r="F4731" s="21" t="s">
        <v>1405</v>
      </c>
      <c r="G4731" s="308" t="s">
        <v>1402</v>
      </c>
      <c r="H4731" s="330" t="s">
        <v>1178</v>
      </c>
      <c r="I4731" s="127">
        <v>35</v>
      </c>
      <c r="J4731" s="127">
        <v>51100</v>
      </c>
      <c r="K4731" s="331">
        <f t="shared" si="395"/>
        <v>1788500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hidden="1" customHeight="1">
      <c r="A4732" s="304" t="str">
        <f>IF(B4732&lt;&gt;"",IF(AND(B4732&gt;=_TM1,B4732&lt;=_TM2,OR(TH!L4732="1111",TH!M4732="1111")),TH!D4732,""),"")</f>
        <v/>
      </c>
      <c r="B4732" s="11">
        <f t="shared" si="393"/>
        <v>8</v>
      </c>
      <c r="C4732" s="111">
        <f t="shared" si="394"/>
        <v>42611</v>
      </c>
      <c r="D4732" s="327" t="s">
        <v>1527</v>
      </c>
      <c r="E4732" s="364">
        <v>42611</v>
      </c>
      <c r="F4732" s="21" t="s">
        <v>1406</v>
      </c>
      <c r="G4732" s="308" t="s">
        <v>1402</v>
      </c>
      <c r="H4732" s="330" t="s">
        <v>1178</v>
      </c>
      <c r="I4732" s="127">
        <v>5</v>
      </c>
      <c r="J4732" s="127">
        <v>107000</v>
      </c>
      <c r="K4732" s="331">
        <f t="shared" si="395"/>
        <v>535000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hidden="1" customHeight="1">
      <c r="A4733" s="304" t="str">
        <f>IF(B4733&lt;&gt;"",IF(AND(B4733&gt;=_TM1,B4733&lt;=_TM2,OR(TH!L4733="1111",TH!M4733="1111")),TH!D4733,""),"")</f>
        <v/>
      </c>
      <c r="B4733" s="11">
        <f t="shared" si="393"/>
        <v>8</v>
      </c>
      <c r="C4733" s="111">
        <f t="shared" si="394"/>
        <v>42611</v>
      </c>
      <c r="D4733" s="327" t="s">
        <v>1527</v>
      </c>
      <c r="E4733" s="364">
        <v>42611</v>
      </c>
      <c r="F4733" s="339" t="s">
        <v>1407</v>
      </c>
      <c r="G4733" s="308" t="s">
        <v>1402</v>
      </c>
      <c r="H4733" s="330" t="s">
        <v>1178</v>
      </c>
      <c r="I4733" s="127">
        <v>26</v>
      </c>
      <c r="J4733" s="127">
        <v>60000</v>
      </c>
      <c r="K4733" s="331">
        <f t="shared" si="395"/>
        <v>1560000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hidden="1" customHeight="1">
      <c r="A4734" s="304" t="str">
        <f>IF(B4734&lt;&gt;"",IF(AND(B4734&gt;=_TM1,B4734&lt;=_TM2,OR(TH!L4734="1111",TH!M4734="1111")),TH!D4734,""),"")</f>
        <v/>
      </c>
      <c r="B4734" s="11">
        <f t="shared" si="393"/>
        <v>8</v>
      </c>
      <c r="C4734" s="111">
        <f t="shared" si="394"/>
        <v>42611</v>
      </c>
      <c r="D4734" s="327" t="s">
        <v>1527</v>
      </c>
      <c r="E4734" s="364">
        <v>42611</v>
      </c>
      <c r="F4734" s="21" t="s">
        <v>1408</v>
      </c>
      <c r="G4734" s="308" t="s">
        <v>1402</v>
      </c>
      <c r="H4734" s="330" t="s">
        <v>1178</v>
      </c>
      <c r="I4734" s="127">
        <v>20</v>
      </c>
      <c r="J4734" s="127">
        <v>46200</v>
      </c>
      <c r="K4734" s="331">
        <f t="shared" si="395"/>
        <v>924000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hidden="1" customHeight="1">
      <c r="A4735" s="304" t="str">
        <f>IF(B4735&lt;&gt;"",IF(AND(B4735&gt;=_TM1,B4735&lt;=_TM2,OR(TH!L4735="1111",TH!M4735="1111")),TH!D4735,""),"")</f>
        <v/>
      </c>
      <c r="B4735" s="11">
        <f t="shared" si="393"/>
        <v>8</v>
      </c>
      <c r="C4735" s="111">
        <f t="shared" si="394"/>
        <v>42611</v>
      </c>
      <c r="D4735" s="327" t="s">
        <v>1527</v>
      </c>
      <c r="E4735" s="364">
        <v>42611</v>
      </c>
      <c r="F4735" s="339" t="s">
        <v>1409</v>
      </c>
      <c r="G4735" s="308" t="s">
        <v>1402</v>
      </c>
      <c r="H4735" s="330" t="s">
        <v>1178</v>
      </c>
      <c r="I4735" s="127">
        <v>2</v>
      </c>
      <c r="J4735" s="127">
        <v>39300</v>
      </c>
      <c r="K4735" s="331">
        <f t="shared" si="395"/>
        <v>78600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hidden="1" customHeight="1">
      <c r="A4736" s="304" t="str">
        <f>IF(B4736&lt;&gt;"",IF(AND(B4736&gt;=_TM1,B4736&lt;=_TM2,OR(TH!L4736="1111",TH!M4736="1111")),TH!D4736,""),"")</f>
        <v/>
      </c>
      <c r="B4736" s="11">
        <f t="shared" si="393"/>
        <v>8</v>
      </c>
      <c r="C4736" s="111">
        <f t="shared" si="394"/>
        <v>42611</v>
      </c>
      <c r="D4736" s="327" t="s">
        <v>1527</v>
      </c>
      <c r="E4736" s="364">
        <v>42611</v>
      </c>
      <c r="F4736" s="21" t="s">
        <v>1410</v>
      </c>
      <c r="G4736" s="308" t="s">
        <v>1402</v>
      </c>
      <c r="H4736" s="330" t="s">
        <v>1178</v>
      </c>
      <c r="I4736" s="127">
        <v>1</v>
      </c>
      <c r="J4736" s="127">
        <v>36000</v>
      </c>
      <c r="K4736" s="331">
        <f t="shared" si="395"/>
        <v>36000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hidden="1" customHeight="1">
      <c r="A4737" s="304" t="str">
        <f>IF(B4737&lt;&gt;"",IF(AND(B4737&gt;=_TM1,B4737&lt;=_TM2,OR(TH!L4737="1111",TH!M4737="1111")),TH!D4737,""),"")</f>
        <v/>
      </c>
      <c r="B4737" s="11">
        <f t="shared" si="393"/>
        <v>8</v>
      </c>
      <c r="C4737" s="111">
        <f t="shared" si="394"/>
        <v>42611</v>
      </c>
      <c r="D4737" s="327" t="s">
        <v>1527</v>
      </c>
      <c r="E4737" s="364">
        <v>42611</v>
      </c>
      <c r="F4737" s="21" t="s">
        <v>1411</v>
      </c>
      <c r="G4737" s="308" t="s">
        <v>1402</v>
      </c>
      <c r="H4737" s="330" t="s">
        <v>1178</v>
      </c>
      <c r="I4737" s="127">
        <v>3</v>
      </c>
      <c r="J4737" s="127">
        <v>50556.666666666664</v>
      </c>
      <c r="K4737" s="331">
        <f t="shared" si="395"/>
        <v>151670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hidden="1" customHeight="1">
      <c r="A4738" s="304" t="str">
        <f>IF(B4738&lt;&gt;"",IF(AND(B4738&gt;=_TM1,B4738&lt;=_TM2,OR(TH!L4738="1111",TH!M4738="1111")),TH!D4738,""),"")</f>
        <v/>
      </c>
      <c r="B4738" s="11">
        <f t="shared" si="393"/>
        <v>8</v>
      </c>
      <c r="C4738" s="111">
        <f t="shared" si="394"/>
        <v>42611</v>
      </c>
      <c r="D4738" s="327" t="s">
        <v>1527</v>
      </c>
      <c r="E4738" s="364">
        <v>42611</v>
      </c>
      <c r="F4738" s="339" t="s">
        <v>1412</v>
      </c>
      <c r="G4738" s="308" t="s">
        <v>1402</v>
      </c>
      <c r="H4738" s="330" t="s">
        <v>1178</v>
      </c>
      <c r="I4738" s="127">
        <v>2</v>
      </c>
      <c r="J4738" s="127">
        <v>92500</v>
      </c>
      <c r="K4738" s="331">
        <f t="shared" si="395"/>
        <v>185000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hidden="1" customHeight="1">
      <c r="A4739" s="304" t="str">
        <f>IF(B4739&lt;&gt;"",IF(AND(B4739&gt;=_TM1,B4739&lt;=_TM2,OR(TH!L4739="1111",TH!M4739="1111")),TH!D4739,""),"")</f>
        <v/>
      </c>
      <c r="B4739" s="11">
        <f t="shared" si="393"/>
        <v>8</v>
      </c>
      <c r="C4739" s="111">
        <f t="shared" si="394"/>
        <v>42611</v>
      </c>
      <c r="D4739" s="327" t="s">
        <v>1527</v>
      </c>
      <c r="E4739" s="364">
        <v>42611</v>
      </c>
      <c r="F4739" s="21" t="s">
        <v>1413</v>
      </c>
      <c r="G4739" s="308" t="s">
        <v>1402</v>
      </c>
      <c r="H4739" s="330" t="s">
        <v>1178</v>
      </c>
      <c r="I4739" s="127">
        <v>5</v>
      </c>
      <c r="J4739" s="127">
        <v>60000</v>
      </c>
      <c r="K4739" s="331">
        <f t="shared" si="395"/>
        <v>300000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hidden="1" customHeight="1">
      <c r="A4740" s="304" t="str">
        <f>IF(B4740&lt;&gt;"",IF(AND(B4740&gt;=_TM1,B4740&lt;=_TM2,OR(TH!L4740="1111",TH!M4740="1111")),TH!D4740,""),"")</f>
        <v/>
      </c>
      <c r="B4740" s="11">
        <f t="shared" si="393"/>
        <v>8</v>
      </c>
      <c r="C4740" s="111">
        <f t="shared" si="394"/>
        <v>42611</v>
      </c>
      <c r="D4740" s="327" t="s">
        <v>1527</v>
      </c>
      <c r="E4740" s="364">
        <v>42611</v>
      </c>
      <c r="F4740" s="21" t="s">
        <v>1414</v>
      </c>
      <c r="G4740" s="308" t="s">
        <v>1402</v>
      </c>
      <c r="H4740" s="330" t="s">
        <v>1178</v>
      </c>
      <c r="I4740" s="127">
        <v>6</v>
      </c>
      <c r="J4740" s="127">
        <v>58500</v>
      </c>
      <c r="K4740" s="331">
        <f t="shared" si="395"/>
        <v>351000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hidden="1" customHeight="1">
      <c r="A4741" s="304" t="str">
        <f>IF(B4741&lt;&gt;"",IF(AND(B4741&gt;=_TM1,B4741&lt;=_TM2,OR(TH!L4741="1111",TH!M4741="1111")),TH!D4741,""),"")</f>
        <v/>
      </c>
      <c r="B4741" s="11">
        <f t="shared" si="393"/>
        <v>8</v>
      </c>
      <c r="C4741" s="111">
        <f t="shared" si="394"/>
        <v>42611</v>
      </c>
      <c r="D4741" s="327" t="s">
        <v>1527</v>
      </c>
      <c r="E4741" s="364">
        <v>42611</v>
      </c>
      <c r="F4741" s="21" t="s">
        <v>1415</v>
      </c>
      <c r="G4741" s="308" t="s">
        <v>1402</v>
      </c>
      <c r="H4741" s="330" t="s">
        <v>1178</v>
      </c>
      <c r="I4741" s="127">
        <v>2</v>
      </c>
      <c r="J4741" s="127">
        <v>111000</v>
      </c>
      <c r="K4741" s="331">
        <f t="shared" si="395"/>
        <v>222000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hidden="1" customHeight="1">
      <c r="A4742" s="304" t="str">
        <f>IF(B4742&lt;&gt;"",IF(AND(B4742&gt;=_TM1,B4742&lt;=_TM2,OR(TH!L4742="1111",TH!M4742="1111")),TH!D4742,""),"")</f>
        <v/>
      </c>
      <c r="B4742" s="11">
        <f t="shared" si="393"/>
        <v>8</v>
      </c>
      <c r="C4742" s="111">
        <f t="shared" si="394"/>
        <v>42611</v>
      </c>
      <c r="D4742" s="327" t="s">
        <v>1527</v>
      </c>
      <c r="E4742" s="364">
        <v>42611</v>
      </c>
      <c r="F4742" s="339" t="s">
        <v>1416</v>
      </c>
      <c r="G4742" s="308" t="s">
        <v>1402</v>
      </c>
      <c r="H4742" s="330" t="s">
        <v>1178</v>
      </c>
      <c r="I4742" s="127">
        <v>50</v>
      </c>
      <c r="J4742" s="127">
        <v>46000</v>
      </c>
      <c r="K4742" s="331">
        <f t="shared" si="395"/>
        <v>2300000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hidden="1" customHeight="1">
      <c r="A4743" s="304" t="str">
        <f>IF(B4743&lt;&gt;"",IF(AND(B4743&gt;=_TM1,B4743&lt;=_TM2,OR(TH!L4743="1111",TH!M4743="1111")),TH!D4743,""),"")</f>
        <v/>
      </c>
      <c r="B4743" s="11">
        <f t="shared" si="393"/>
        <v>8</v>
      </c>
      <c r="C4743" s="111">
        <f t="shared" si="394"/>
        <v>42611</v>
      </c>
      <c r="D4743" s="327" t="s">
        <v>1527</v>
      </c>
      <c r="E4743" s="364">
        <v>42611</v>
      </c>
      <c r="F4743" s="21" t="s">
        <v>1417</v>
      </c>
      <c r="G4743" s="308" t="s">
        <v>1401</v>
      </c>
      <c r="H4743" s="330" t="s">
        <v>1178</v>
      </c>
      <c r="I4743" s="127">
        <v>3</v>
      </c>
      <c r="J4743" s="127">
        <v>17200</v>
      </c>
      <c r="K4743" s="331">
        <f t="shared" si="395"/>
        <v>51600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hidden="1" customHeight="1">
      <c r="A4744" s="304" t="str">
        <f>IF(B4744&lt;&gt;"",IF(AND(B4744&gt;=_TM1,B4744&lt;=_TM2,OR(TH!L4744="1111",TH!M4744="1111")),TH!D4744,""),"")</f>
        <v/>
      </c>
      <c r="B4744" s="11">
        <f t="shared" si="393"/>
        <v>8</v>
      </c>
      <c r="C4744" s="111">
        <f t="shared" si="394"/>
        <v>42611</v>
      </c>
      <c r="D4744" s="327" t="s">
        <v>1527</v>
      </c>
      <c r="E4744" s="364">
        <v>42611</v>
      </c>
      <c r="F4744" s="21" t="s">
        <v>1418</v>
      </c>
      <c r="G4744" s="308" t="s">
        <v>1402</v>
      </c>
      <c r="H4744" s="330" t="s">
        <v>1178</v>
      </c>
      <c r="I4744" s="127">
        <v>3</v>
      </c>
      <c r="J4744" s="127">
        <v>86000</v>
      </c>
      <c r="K4744" s="331">
        <f t="shared" si="395"/>
        <v>258000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hidden="1" customHeight="1">
      <c r="A4745" s="304" t="str">
        <f>IF(B4745&lt;&gt;"",IF(AND(B4745&gt;=_TM1,B4745&lt;=_TM2,OR(TH!L4745="1111",TH!M4745="1111")),TH!D4745,""),"")</f>
        <v/>
      </c>
      <c r="B4745" s="11">
        <f t="shared" si="393"/>
        <v>8</v>
      </c>
      <c r="C4745" s="111">
        <f t="shared" si="394"/>
        <v>42611</v>
      </c>
      <c r="D4745" s="327" t="s">
        <v>1527</v>
      </c>
      <c r="E4745" s="364">
        <v>42611</v>
      </c>
      <c r="F4745" s="366" t="s">
        <v>1419</v>
      </c>
      <c r="G4745" s="308" t="s">
        <v>1402</v>
      </c>
      <c r="H4745" s="330" t="s">
        <v>1178</v>
      </c>
      <c r="I4745" s="127">
        <v>4</v>
      </c>
      <c r="J4745" s="127">
        <v>35000</v>
      </c>
      <c r="K4745" s="331">
        <f t="shared" si="395"/>
        <v>140000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hidden="1" customHeight="1">
      <c r="A4746" s="304" t="str">
        <f>IF(B4746&lt;&gt;"",IF(AND(B4746&gt;=_TM1,B4746&lt;=_TM2,OR(TH!L4746="1111",TH!M4746="1111")),TH!D4746,""),"")</f>
        <v/>
      </c>
      <c r="B4746" s="11">
        <f t="shared" si="393"/>
        <v>8</v>
      </c>
      <c r="C4746" s="111">
        <f t="shared" si="394"/>
        <v>42611</v>
      </c>
      <c r="D4746" s="327" t="s">
        <v>1527</v>
      </c>
      <c r="E4746" s="364">
        <v>42611</v>
      </c>
      <c r="F4746" s="339" t="s">
        <v>1420</v>
      </c>
      <c r="G4746" s="308" t="s">
        <v>1402</v>
      </c>
      <c r="H4746" s="330" t="s">
        <v>1178</v>
      </c>
      <c r="I4746" s="127">
        <v>4</v>
      </c>
      <c r="J4746" s="127">
        <v>47000</v>
      </c>
      <c r="K4746" s="331">
        <f t="shared" si="395"/>
        <v>188000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hidden="1" customHeight="1">
      <c r="A4747" s="304" t="str">
        <f>IF(B4747&lt;&gt;"",IF(AND(B4747&gt;=_TM1,B4747&lt;=_TM2,OR(TH!L4747="1111",TH!M4747="1111")),TH!D4747,""),"")</f>
        <v/>
      </c>
      <c r="B4747" s="11">
        <f t="shared" si="393"/>
        <v>8</v>
      </c>
      <c r="C4747" s="111">
        <f t="shared" si="394"/>
        <v>42611</v>
      </c>
      <c r="D4747" s="327" t="s">
        <v>1527</v>
      </c>
      <c r="E4747" s="364">
        <v>42611</v>
      </c>
      <c r="F4747" s="21" t="s">
        <v>1421</v>
      </c>
      <c r="G4747" s="308" t="s">
        <v>1402</v>
      </c>
      <c r="H4747" s="330" t="s">
        <v>1178</v>
      </c>
      <c r="I4747" s="127">
        <v>20</v>
      </c>
      <c r="J4747" s="127">
        <v>47500</v>
      </c>
      <c r="K4747" s="331">
        <f t="shared" si="395"/>
        <v>950000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hidden="1" customHeight="1">
      <c r="A4748" s="304" t="str">
        <f>IF(B4748&lt;&gt;"",IF(AND(B4748&gt;=_TM1,B4748&lt;=_TM2,OR(TH!L4748="1111",TH!M4748="1111")),TH!D4748,""),"")</f>
        <v/>
      </c>
      <c r="B4748" s="11">
        <f t="shared" si="393"/>
        <v>8</v>
      </c>
      <c r="C4748" s="111">
        <f t="shared" si="394"/>
        <v>42611</v>
      </c>
      <c r="D4748" s="327" t="s">
        <v>1527</v>
      </c>
      <c r="E4748" s="364">
        <v>42611</v>
      </c>
      <c r="F4748" s="339" t="s">
        <v>1408</v>
      </c>
      <c r="G4748" s="308" t="s">
        <v>1402</v>
      </c>
      <c r="H4748" s="330" t="s">
        <v>1178</v>
      </c>
      <c r="I4748" s="127">
        <v>1</v>
      </c>
      <c r="J4748" s="127">
        <v>46200</v>
      </c>
      <c r="K4748" s="331">
        <f t="shared" si="395"/>
        <v>46200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hidden="1" customHeight="1">
      <c r="A4749" s="304" t="str">
        <f>IF(B4749&lt;&gt;"",IF(AND(B4749&gt;=_TM1,B4749&lt;=_TM2,OR(TH!L4749="1111",TH!M4749="1111")),TH!D4749,""),"")</f>
        <v/>
      </c>
      <c r="B4749" s="11">
        <f t="shared" si="393"/>
        <v>8</v>
      </c>
      <c r="C4749" s="111">
        <f t="shared" si="394"/>
        <v>42611</v>
      </c>
      <c r="D4749" s="327" t="s">
        <v>1527</v>
      </c>
      <c r="E4749" s="364">
        <v>42611</v>
      </c>
      <c r="F4749" s="21" t="s">
        <v>1416</v>
      </c>
      <c r="G4749" s="308" t="s">
        <v>1402</v>
      </c>
      <c r="H4749" s="330" t="s">
        <v>1178</v>
      </c>
      <c r="I4749" s="127">
        <v>2</v>
      </c>
      <c r="J4749" s="127">
        <v>46000</v>
      </c>
      <c r="K4749" s="331">
        <f t="shared" si="395"/>
        <v>92000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hidden="1" customHeight="1">
      <c r="A4750" s="304" t="str">
        <f>IF(B4750&lt;&gt;"",IF(AND(B4750&gt;=_TM1,B4750&lt;=_TM2,OR(TH!L4750="1111",TH!M4750="1111")),TH!D4750,""),"")</f>
        <v/>
      </c>
      <c r="B4750" s="11">
        <f t="shared" si="393"/>
        <v>8</v>
      </c>
      <c r="C4750" s="111">
        <f t="shared" si="394"/>
        <v>42611</v>
      </c>
      <c r="D4750" s="327" t="s">
        <v>1527</v>
      </c>
      <c r="E4750" s="364">
        <v>42611</v>
      </c>
      <c r="F4750" s="339" t="s">
        <v>1422</v>
      </c>
      <c r="G4750" s="308" t="s">
        <v>1402</v>
      </c>
      <c r="H4750" s="330" t="s">
        <v>1178</v>
      </c>
      <c r="I4750" s="127">
        <v>10</v>
      </c>
      <c r="J4750" s="127">
        <v>162000</v>
      </c>
      <c r="K4750" s="331">
        <f t="shared" si="395"/>
        <v>1620000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hidden="1" customHeight="1">
      <c r="A4751" s="304" t="str">
        <f>IF(B4751&lt;&gt;"",IF(AND(B4751&gt;=_TM1,B4751&lt;=_TM2,OR(TH!L4751="1111",TH!M4751="1111")),TH!D4751,""),"")</f>
        <v/>
      </c>
      <c r="B4751" s="11">
        <f t="shared" si="393"/>
        <v>8</v>
      </c>
      <c r="C4751" s="111">
        <f t="shared" si="394"/>
        <v>42611</v>
      </c>
      <c r="D4751" s="327" t="s">
        <v>1527</v>
      </c>
      <c r="E4751" s="364">
        <v>42611</v>
      </c>
      <c r="F4751" s="21" t="s">
        <v>1423</v>
      </c>
      <c r="G4751" s="308" t="s">
        <v>1402</v>
      </c>
      <c r="H4751" s="330" t="s">
        <v>1178</v>
      </c>
      <c r="I4751" s="127">
        <v>10</v>
      </c>
      <c r="J4751" s="127">
        <v>27000</v>
      </c>
      <c r="K4751" s="331">
        <f t="shared" si="395"/>
        <v>270000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hidden="1" customHeight="1">
      <c r="A4752" s="304" t="str">
        <f>IF(B4752&lt;&gt;"",IF(AND(B4752&gt;=_TM1,B4752&lt;=_TM2,OR(TH!L4752="1111",TH!M4752="1111")),TH!D4752,""),"")</f>
        <v/>
      </c>
      <c r="B4752" s="11">
        <f t="shared" si="393"/>
        <v>8</v>
      </c>
      <c r="C4752" s="111">
        <f t="shared" si="394"/>
        <v>42611</v>
      </c>
      <c r="D4752" s="327" t="s">
        <v>1527</v>
      </c>
      <c r="E4752" s="364">
        <v>42611</v>
      </c>
      <c r="F4752" s="339" t="s">
        <v>1424</v>
      </c>
      <c r="G4752" s="308" t="s">
        <v>1402</v>
      </c>
      <c r="H4752" s="330" t="s">
        <v>1178</v>
      </c>
      <c r="I4752" s="127">
        <v>1</v>
      </c>
      <c r="J4752" s="127">
        <v>60000</v>
      </c>
      <c r="K4752" s="331">
        <f t="shared" si="395"/>
        <v>60000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hidden="1" customHeight="1">
      <c r="A4753" s="304" t="str">
        <f>IF(B4753&lt;&gt;"",IF(AND(B4753&gt;=_TM1,B4753&lt;=_TM2,OR(TH!L4753="1111",TH!M4753="1111")),TH!D4753,""),"")</f>
        <v/>
      </c>
      <c r="B4753" s="11">
        <f t="shared" si="393"/>
        <v>8</v>
      </c>
      <c r="C4753" s="111">
        <f t="shared" si="394"/>
        <v>42612</v>
      </c>
      <c r="D4753" s="327" t="s">
        <v>1527</v>
      </c>
      <c r="E4753" s="364">
        <v>42612</v>
      </c>
      <c r="F4753" s="21" t="s">
        <v>744</v>
      </c>
      <c r="G4753" s="308" t="s">
        <v>1402</v>
      </c>
      <c r="H4753" s="330" t="s">
        <v>1178</v>
      </c>
      <c r="I4753" s="127">
        <v>12</v>
      </c>
      <c r="J4753" s="127">
        <v>48182</v>
      </c>
      <c r="K4753" s="331">
        <f t="shared" si="395"/>
        <v>578184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hidden="1" customHeight="1">
      <c r="A4754" s="304" t="str">
        <f>IF(B4754&lt;&gt;"",IF(AND(B4754&gt;=_TM1,B4754&lt;=_TM2,OR(TH!L4754="1111",TH!M4754="1111")),TH!D4754,""),"")</f>
        <v/>
      </c>
      <c r="B4754" s="11">
        <f t="shared" si="393"/>
        <v>8</v>
      </c>
      <c r="C4754" s="111">
        <f t="shared" si="394"/>
        <v>42612</v>
      </c>
      <c r="D4754" s="327" t="s">
        <v>1527</v>
      </c>
      <c r="E4754" s="364">
        <v>42612</v>
      </c>
      <c r="F4754" s="21" t="s">
        <v>364</v>
      </c>
      <c r="G4754" s="308" t="s">
        <v>1402</v>
      </c>
      <c r="H4754" s="330" t="s">
        <v>1178</v>
      </c>
      <c r="I4754" s="127">
        <v>28</v>
      </c>
      <c r="J4754" s="127">
        <v>51000</v>
      </c>
      <c r="K4754" s="331">
        <f t="shared" si="395"/>
        <v>1428000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hidden="1" customHeight="1">
      <c r="A4755" s="304" t="str">
        <f>IF(B4755&lt;&gt;"",IF(AND(B4755&gt;=_TM1,B4755&lt;=_TM2,OR(TH!L4755="1111",TH!M4755="1111")),TH!D4755,""),"")</f>
        <v/>
      </c>
      <c r="B4755" s="11">
        <f t="shared" si="393"/>
        <v>8</v>
      </c>
      <c r="C4755" s="111">
        <f t="shared" si="394"/>
        <v>42612</v>
      </c>
      <c r="D4755" s="327" t="s">
        <v>1527</v>
      </c>
      <c r="E4755" s="364">
        <v>42612</v>
      </c>
      <c r="F4755" s="339" t="s">
        <v>339</v>
      </c>
      <c r="G4755" s="308" t="s">
        <v>1402</v>
      </c>
      <c r="H4755" s="330" t="s">
        <v>1178</v>
      </c>
      <c r="I4755" s="127">
        <v>75</v>
      </c>
      <c r="J4755" s="127">
        <v>66868</v>
      </c>
      <c r="K4755" s="331">
        <f t="shared" si="395"/>
        <v>5015100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hidden="1" customHeight="1">
      <c r="A4756" s="304" t="str">
        <f>IF(B4756&lt;&gt;"",IF(AND(B4756&gt;=_TM1,B4756&lt;=_TM2,OR(TH!L4756="1111",TH!M4756="1111")),TH!D4756,""),"")</f>
        <v/>
      </c>
      <c r="B4756" s="11">
        <f t="shared" si="393"/>
        <v>8</v>
      </c>
      <c r="C4756" s="111">
        <f t="shared" si="394"/>
        <v>42612</v>
      </c>
      <c r="D4756" s="327" t="s">
        <v>1527</v>
      </c>
      <c r="E4756" s="364">
        <v>42612</v>
      </c>
      <c r="F4756" s="21" t="s">
        <v>574</v>
      </c>
      <c r="G4756" s="308" t="s">
        <v>1402</v>
      </c>
      <c r="H4756" s="330" t="s">
        <v>1178</v>
      </c>
      <c r="I4756" s="127">
        <v>56</v>
      </c>
      <c r="J4756" s="127">
        <v>38417</v>
      </c>
      <c r="K4756" s="331">
        <f t="shared" si="395"/>
        <v>2151352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hidden="1" customHeight="1">
      <c r="A4757" s="304" t="str">
        <f>IF(B4757&lt;&gt;"",IF(AND(B4757&gt;=_TM1,B4757&lt;=_TM2,OR(TH!L4757="1111",TH!M4757="1111")),TH!D4757,""),"")</f>
        <v/>
      </c>
      <c r="B4757" s="11">
        <f t="shared" si="393"/>
        <v>8</v>
      </c>
      <c r="C4757" s="111">
        <f t="shared" si="394"/>
        <v>42612</v>
      </c>
      <c r="D4757" s="327" t="s">
        <v>1527</v>
      </c>
      <c r="E4757" s="364">
        <v>42612</v>
      </c>
      <c r="F4757" s="339" t="s">
        <v>341</v>
      </c>
      <c r="G4757" s="308" t="s">
        <v>1402</v>
      </c>
      <c r="H4757" s="330" t="s">
        <v>1178</v>
      </c>
      <c r="I4757" s="127">
        <v>12</v>
      </c>
      <c r="J4757" s="127">
        <v>91500</v>
      </c>
      <c r="K4757" s="331">
        <f t="shared" si="395"/>
        <v>1098000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hidden="1" customHeight="1">
      <c r="A4758" s="304" t="str">
        <f>IF(B4758&lt;&gt;"",IF(AND(B4758&gt;=_TM1,B4758&lt;=_TM2,OR(TH!L4758="1111",TH!M4758="1111")),TH!D4758,""),"")</f>
        <v/>
      </c>
      <c r="B4758" s="11">
        <f t="shared" si="393"/>
        <v>8</v>
      </c>
      <c r="C4758" s="111">
        <f t="shared" si="394"/>
        <v>42612</v>
      </c>
      <c r="D4758" s="327" t="s">
        <v>1527</v>
      </c>
      <c r="E4758" s="364">
        <v>42612</v>
      </c>
      <c r="F4758" s="21" t="s">
        <v>335</v>
      </c>
      <c r="G4758" s="308" t="s">
        <v>1402</v>
      </c>
      <c r="H4758" s="330" t="s">
        <v>1178</v>
      </c>
      <c r="I4758" s="127">
        <v>24</v>
      </c>
      <c r="J4758" s="127">
        <v>130943</v>
      </c>
      <c r="K4758" s="331">
        <f t="shared" si="395"/>
        <v>3142632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hidden="1" customHeight="1">
      <c r="A4759" s="304" t="str">
        <f>IF(B4759&lt;&gt;"",IF(AND(B4759&gt;=_TM1,B4759&lt;=_TM2,OR(TH!L4759="1111",TH!M4759="1111")),TH!D4759,""),"")</f>
        <v/>
      </c>
      <c r="B4759" s="11">
        <f t="shared" si="393"/>
        <v>8</v>
      </c>
      <c r="C4759" s="111">
        <f t="shared" si="394"/>
        <v>42612</v>
      </c>
      <c r="D4759" s="327" t="s">
        <v>1527</v>
      </c>
      <c r="E4759" s="364">
        <v>42612</v>
      </c>
      <c r="F4759" s="21" t="s">
        <v>1425</v>
      </c>
      <c r="G4759" s="308" t="s">
        <v>1402</v>
      </c>
      <c r="H4759" s="330" t="s">
        <v>1178</v>
      </c>
      <c r="I4759" s="127">
        <v>40</v>
      </c>
      <c r="J4759" s="127">
        <v>54000</v>
      </c>
      <c r="K4759" s="331">
        <f t="shared" si="395"/>
        <v>2160000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hidden="1" customHeight="1">
      <c r="A4760" s="304" t="str">
        <f>IF(B4760&lt;&gt;"",IF(AND(B4760&gt;=_TM1,B4760&lt;=_TM2,OR(TH!L4760="1111",TH!M4760="1111")),TH!D4760,""),"")</f>
        <v/>
      </c>
      <c r="B4760" s="11">
        <f t="shared" si="389"/>
        <v>8</v>
      </c>
      <c r="C4760" s="111">
        <f t="shared" si="387"/>
        <v>42612</v>
      </c>
      <c r="D4760" s="327" t="s">
        <v>1527</v>
      </c>
      <c r="E4760" s="364">
        <v>42612</v>
      </c>
      <c r="F4760" s="339" t="s">
        <v>424</v>
      </c>
      <c r="G4760" s="308" t="s">
        <v>1402</v>
      </c>
      <c r="H4760" s="330" t="s">
        <v>1178</v>
      </c>
      <c r="I4760" s="127">
        <v>24</v>
      </c>
      <c r="J4760" s="127">
        <v>40500</v>
      </c>
      <c r="K4760" s="331">
        <f t="shared" si="388"/>
        <v>972000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hidden="1" customHeight="1">
      <c r="A4761" s="304" t="str">
        <f>IF(B4761&lt;&gt;"",IF(AND(B4761&gt;=_TM1,B4761&lt;=_TM2,OR(TH!L4761="1111",TH!M4761="1111")),TH!D4761,""),"")</f>
        <v/>
      </c>
      <c r="B4761" s="11">
        <f t="shared" si="389"/>
        <v>8</v>
      </c>
      <c r="C4761" s="111">
        <f t="shared" si="387"/>
        <v>42612</v>
      </c>
      <c r="D4761" s="327" t="s">
        <v>1527</v>
      </c>
      <c r="E4761" s="364">
        <v>42612</v>
      </c>
      <c r="F4761" s="21" t="s">
        <v>569</v>
      </c>
      <c r="G4761" s="308" t="s">
        <v>1402</v>
      </c>
      <c r="H4761" s="330" t="s">
        <v>1178</v>
      </c>
      <c r="I4761" s="127">
        <v>36</v>
      </c>
      <c r="J4761" s="127">
        <v>21000</v>
      </c>
      <c r="K4761" s="331">
        <f t="shared" si="388"/>
        <v>756000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hidden="1" customHeight="1">
      <c r="A4762" s="304" t="str">
        <f>IF(B4762&lt;&gt;"",IF(AND(B4762&gt;=_TM1,B4762&lt;=_TM2,OR(TH!L4762="1111",TH!M4762="1111")),TH!D4762,""),"")</f>
        <v/>
      </c>
      <c r="B4762" s="11">
        <f t="shared" si="389"/>
        <v>8</v>
      </c>
      <c r="C4762" s="111">
        <f t="shared" si="387"/>
        <v>42612</v>
      </c>
      <c r="D4762" s="327" t="s">
        <v>1527</v>
      </c>
      <c r="E4762" s="364">
        <v>42612</v>
      </c>
      <c r="F4762" s="21" t="s">
        <v>1426</v>
      </c>
      <c r="G4762" s="308" t="s">
        <v>1402</v>
      </c>
      <c r="H4762" s="330" t="s">
        <v>1178</v>
      </c>
      <c r="I4762" s="127">
        <v>18</v>
      </c>
      <c r="J4762" s="127">
        <v>20400</v>
      </c>
      <c r="K4762" s="331">
        <f t="shared" si="388"/>
        <v>367200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hidden="1" customHeight="1">
      <c r="A4763" s="304" t="str">
        <f>IF(B4763&lt;&gt;"",IF(AND(B4763&gt;=_TM1,B4763&lt;=_TM2,OR(TH!L4763="1111",TH!M4763="1111")),TH!D4763,""),"")</f>
        <v/>
      </c>
      <c r="B4763" s="11">
        <f t="shared" si="389"/>
        <v>8</v>
      </c>
      <c r="C4763" s="111">
        <f t="shared" si="387"/>
        <v>42612</v>
      </c>
      <c r="D4763" s="327" t="s">
        <v>1527</v>
      </c>
      <c r="E4763" s="364">
        <v>42612</v>
      </c>
      <c r="F4763" s="21" t="s">
        <v>436</v>
      </c>
      <c r="G4763" s="308" t="s">
        <v>1402</v>
      </c>
      <c r="H4763" s="330" t="s">
        <v>1178</v>
      </c>
      <c r="I4763" s="127">
        <v>24</v>
      </c>
      <c r="J4763" s="127">
        <v>9500</v>
      </c>
      <c r="K4763" s="331">
        <f t="shared" si="388"/>
        <v>228000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hidden="1" customHeight="1">
      <c r="A4764" s="304" t="str">
        <f>IF(B4764&lt;&gt;"",IF(AND(B4764&gt;=_TM1,B4764&lt;=_TM2,OR(TH!L4764="1111",TH!M4764="1111")),TH!D4764,""),"")</f>
        <v/>
      </c>
      <c r="B4764" s="11">
        <f t="shared" si="389"/>
        <v>8</v>
      </c>
      <c r="C4764" s="111">
        <f t="shared" si="387"/>
        <v>42612</v>
      </c>
      <c r="D4764" s="327" t="s">
        <v>1527</v>
      </c>
      <c r="E4764" s="364">
        <v>42612</v>
      </c>
      <c r="F4764" s="339" t="s">
        <v>676</v>
      </c>
      <c r="G4764" s="308" t="s">
        <v>1402</v>
      </c>
      <c r="H4764" s="330" t="s">
        <v>1178</v>
      </c>
      <c r="I4764" s="127">
        <v>12</v>
      </c>
      <c r="J4764" s="127">
        <v>7500</v>
      </c>
      <c r="K4764" s="331">
        <f t="shared" si="388"/>
        <v>90000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hidden="1" customHeight="1">
      <c r="A4765" s="304" t="str">
        <f>IF(B4765&lt;&gt;"",IF(AND(B4765&gt;=_TM1,B4765&lt;=_TM2,OR(TH!L4765="1111",TH!M4765="1111")),TH!D4765,""),"")</f>
        <v/>
      </c>
      <c r="B4765" s="11">
        <f t="shared" si="389"/>
        <v>8</v>
      </c>
      <c r="C4765" s="111">
        <f t="shared" si="387"/>
        <v>42612</v>
      </c>
      <c r="D4765" s="327" t="s">
        <v>1527</v>
      </c>
      <c r="E4765" s="364">
        <v>42612</v>
      </c>
      <c r="F4765" s="21" t="s">
        <v>1427</v>
      </c>
      <c r="G4765" s="308" t="s">
        <v>1402</v>
      </c>
      <c r="H4765" s="330" t="s">
        <v>1178</v>
      </c>
      <c r="I4765" s="127">
        <v>12</v>
      </c>
      <c r="J4765" s="127">
        <v>10200</v>
      </c>
      <c r="K4765" s="331">
        <f t="shared" si="388"/>
        <v>122400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hidden="1" customHeight="1">
      <c r="A4766" s="304" t="str">
        <f>IF(B4766&lt;&gt;"",IF(AND(B4766&gt;=_TM1,B4766&lt;=_TM2,OR(TH!L4766="1111",TH!M4766="1111")),TH!D4766,""),"")</f>
        <v/>
      </c>
      <c r="B4766" s="11">
        <f t="shared" si="389"/>
        <v>8</v>
      </c>
      <c r="C4766" s="111">
        <f t="shared" si="387"/>
        <v>42612</v>
      </c>
      <c r="D4766" s="327" t="s">
        <v>1527</v>
      </c>
      <c r="E4766" s="364">
        <v>42612</v>
      </c>
      <c r="F4766" s="21" t="s">
        <v>1428</v>
      </c>
      <c r="G4766" s="308" t="s">
        <v>1402</v>
      </c>
      <c r="H4766" s="330" t="s">
        <v>1178</v>
      </c>
      <c r="I4766" s="127">
        <v>18</v>
      </c>
      <c r="J4766" s="127">
        <v>7500</v>
      </c>
      <c r="K4766" s="331">
        <f t="shared" si="388"/>
        <v>135000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hidden="1" customHeight="1">
      <c r="A4767" s="304" t="str">
        <f>IF(B4767&lt;&gt;"",IF(AND(B4767&gt;=_TM1,B4767&lt;=_TM2,OR(TH!L4767="1111",TH!M4767="1111")),TH!D4767,""),"")</f>
        <v/>
      </c>
      <c r="B4767" s="11">
        <f t="shared" si="389"/>
        <v>8</v>
      </c>
      <c r="C4767" s="111">
        <f t="shared" si="387"/>
        <v>42612</v>
      </c>
      <c r="D4767" s="327" t="s">
        <v>1527</v>
      </c>
      <c r="E4767" s="364">
        <v>42612</v>
      </c>
      <c r="F4767" s="366" t="s">
        <v>1429</v>
      </c>
      <c r="G4767" s="308" t="s">
        <v>1402</v>
      </c>
      <c r="H4767" s="330" t="s">
        <v>1178</v>
      </c>
      <c r="I4767" s="127">
        <v>25</v>
      </c>
      <c r="J4767" s="127">
        <v>8100</v>
      </c>
      <c r="K4767" s="331">
        <f t="shared" si="388"/>
        <v>202500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hidden="1" customHeight="1">
      <c r="A4768" s="304" t="str">
        <f>IF(B4768&lt;&gt;"",IF(AND(B4768&gt;=_TM1,B4768&lt;=_TM2,OR(TH!L4768="1111",TH!M4768="1111")),TH!D4768,""),"")</f>
        <v/>
      </c>
      <c r="B4768" s="11">
        <f t="shared" si="389"/>
        <v>8</v>
      </c>
      <c r="C4768" s="111">
        <f t="shared" si="387"/>
        <v>42612</v>
      </c>
      <c r="D4768" s="327" t="s">
        <v>1527</v>
      </c>
      <c r="E4768" s="364">
        <v>42612</v>
      </c>
      <c r="F4768" s="339" t="s">
        <v>1430</v>
      </c>
      <c r="G4768" s="308" t="s">
        <v>1402</v>
      </c>
      <c r="H4768" s="330" t="s">
        <v>1178</v>
      </c>
      <c r="I4768" s="127">
        <v>10</v>
      </c>
      <c r="J4768" s="127">
        <v>75000</v>
      </c>
      <c r="K4768" s="331">
        <f t="shared" si="388"/>
        <v>750000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hidden="1" customHeight="1">
      <c r="A4769" s="304" t="str">
        <f>IF(B4769&lt;&gt;"",IF(AND(B4769&gt;=_TM1,B4769&lt;=_TM2,OR(TH!L4769="1111",TH!M4769="1111")),TH!D4769,""),"")</f>
        <v/>
      </c>
      <c r="B4769" s="11">
        <f t="shared" si="389"/>
        <v>8</v>
      </c>
      <c r="C4769" s="111">
        <f t="shared" si="387"/>
        <v>42612</v>
      </c>
      <c r="D4769" s="327" t="s">
        <v>1527</v>
      </c>
      <c r="E4769" s="364">
        <v>42612</v>
      </c>
      <c r="F4769" s="21" t="s">
        <v>374</v>
      </c>
      <c r="G4769" s="308" t="s">
        <v>1402</v>
      </c>
      <c r="H4769" s="330" t="s">
        <v>1178</v>
      </c>
      <c r="I4769" s="127">
        <v>30</v>
      </c>
      <c r="J4769" s="127">
        <v>25000</v>
      </c>
      <c r="K4769" s="331">
        <f t="shared" si="388"/>
        <v>750000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hidden="1" customHeight="1">
      <c r="A4770" s="304" t="str">
        <f>IF(B4770&lt;&gt;"",IF(AND(B4770&gt;=_TM1,B4770&lt;=_TM2,OR(TH!L4770="1111",TH!M4770="1111")),TH!D4770,""),"")</f>
        <v/>
      </c>
      <c r="B4770" s="11">
        <f t="shared" si="389"/>
        <v>8</v>
      </c>
      <c r="C4770" s="111">
        <f t="shared" si="387"/>
        <v>42612</v>
      </c>
      <c r="D4770" s="327" t="s">
        <v>1527</v>
      </c>
      <c r="E4770" s="364">
        <v>42612</v>
      </c>
      <c r="F4770" s="339" t="s">
        <v>382</v>
      </c>
      <c r="G4770" s="308" t="s">
        <v>1402</v>
      </c>
      <c r="H4770" s="330" t="s">
        <v>1178</v>
      </c>
      <c r="I4770" s="127">
        <v>64</v>
      </c>
      <c r="J4770" s="127">
        <v>25000</v>
      </c>
      <c r="K4770" s="331">
        <f t="shared" si="388"/>
        <v>1600000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hidden="1" customHeight="1">
      <c r="A4771" s="304" t="str">
        <f>IF(B4771&lt;&gt;"",IF(AND(B4771&gt;=_TM1,B4771&lt;=_TM2,OR(TH!L4771="1111",TH!M4771="1111")),TH!D4771,""),"")</f>
        <v/>
      </c>
      <c r="B4771" s="11">
        <f t="shared" si="389"/>
        <v>8</v>
      </c>
      <c r="C4771" s="111">
        <f t="shared" si="387"/>
        <v>42612</v>
      </c>
      <c r="D4771" s="327" t="s">
        <v>1527</v>
      </c>
      <c r="E4771" s="364">
        <v>42612</v>
      </c>
      <c r="F4771" s="21" t="s">
        <v>1431</v>
      </c>
      <c r="G4771" s="308" t="s">
        <v>1402</v>
      </c>
      <c r="H4771" s="330" t="s">
        <v>1178</v>
      </c>
      <c r="I4771" s="127">
        <v>20</v>
      </c>
      <c r="J4771" s="127">
        <v>51000</v>
      </c>
      <c r="K4771" s="331">
        <f t="shared" si="388"/>
        <v>1020000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hidden="1" customHeight="1">
      <c r="A4772" s="304" t="str">
        <f>IF(B4772&lt;&gt;"",IF(AND(B4772&gt;=_TM1,B4772&lt;=_TM2,OR(TH!L4772="1111",TH!M4772="1111")),TH!D4772,""),"")</f>
        <v/>
      </c>
      <c r="B4772" s="11">
        <f t="shared" si="389"/>
        <v>8</v>
      </c>
      <c r="C4772" s="111">
        <f t="shared" si="387"/>
        <v>42612</v>
      </c>
      <c r="D4772" s="327" t="s">
        <v>1527</v>
      </c>
      <c r="E4772" s="364">
        <v>42612</v>
      </c>
      <c r="F4772" s="339" t="s">
        <v>1432</v>
      </c>
      <c r="G4772" s="308" t="s">
        <v>1402</v>
      </c>
      <c r="H4772" s="330" t="s">
        <v>1178</v>
      </c>
      <c r="I4772" s="127">
        <v>53</v>
      </c>
      <c r="J4772" s="127">
        <v>26300</v>
      </c>
      <c r="K4772" s="331">
        <f t="shared" si="388"/>
        <v>1393900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hidden="1" customHeight="1">
      <c r="A4773" s="304" t="str">
        <f>IF(B4773&lt;&gt;"",IF(AND(B4773&gt;=_TM1,B4773&lt;=_TM2,OR(TH!L4773="1111",TH!M4773="1111")),TH!D4773,""),"")</f>
        <v/>
      </c>
      <c r="B4773" s="11">
        <f t="shared" si="389"/>
        <v>8</v>
      </c>
      <c r="C4773" s="111">
        <f t="shared" si="387"/>
        <v>42612</v>
      </c>
      <c r="D4773" s="327" t="s">
        <v>1527</v>
      </c>
      <c r="E4773" s="364">
        <v>42612</v>
      </c>
      <c r="F4773" s="21" t="s">
        <v>360</v>
      </c>
      <c r="G4773" s="308" t="s">
        <v>1402</v>
      </c>
      <c r="H4773" s="330" t="s">
        <v>1178</v>
      </c>
      <c r="I4773" s="127">
        <v>18</v>
      </c>
      <c r="J4773" s="127">
        <v>37500</v>
      </c>
      <c r="K4773" s="331">
        <f t="shared" si="388"/>
        <v>675000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hidden="1" customHeight="1">
      <c r="A4774" s="304" t="str">
        <f>IF(B4774&lt;&gt;"",IF(AND(B4774&gt;=_TM1,B4774&lt;=_TM2,OR(TH!L4774="1111",TH!M4774="1111")),TH!D4774,""),"")</f>
        <v/>
      </c>
      <c r="B4774" s="11">
        <f t="shared" si="389"/>
        <v>8</v>
      </c>
      <c r="C4774" s="111">
        <f t="shared" si="387"/>
        <v>42612</v>
      </c>
      <c r="D4774" s="327" t="s">
        <v>1527</v>
      </c>
      <c r="E4774" s="364">
        <v>42612</v>
      </c>
      <c r="F4774" s="339" t="s">
        <v>740</v>
      </c>
      <c r="G4774" s="308" t="s">
        <v>1402</v>
      </c>
      <c r="H4774" s="330" t="s">
        <v>1178</v>
      </c>
      <c r="I4774" s="127">
        <v>10</v>
      </c>
      <c r="J4774" s="127">
        <v>43000</v>
      </c>
      <c r="K4774" s="331">
        <f t="shared" si="388"/>
        <v>430000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hidden="1" customHeight="1">
      <c r="A4775" s="304" t="str">
        <f>IF(B4775&lt;&gt;"",IF(AND(B4775&gt;=_TM1,B4775&lt;=_TM2,OR(TH!L4775="1111",TH!M4775="1111")),TH!D4775,""),"")</f>
        <v/>
      </c>
      <c r="B4775" s="11">
        <f t="shared" si="389"/>
        <v>8</v>
      </c>
      <c r="C4775" s="111">
        <f t="shared" si="387"/>
        <v>42612</v>
      </c>
      <c r="D4775" s="327" t="s">
        <v>1527</v>
      </c>
      <c r="E4775" s="364">
        <v>42612</v>
      </c>
      <c r="F4775" s="21" t="s">
        <v>873</v>
      </c>
      <c r="G4775" s="308" t="s">
        <v>1402</v>
      </c>
      <c r="H4775" s="330" t="s">
        <v>1178</v>
      </c>
      <c r="I4775" s="127">
        <v>50</v>
      </c>
      <c r="J4775" s="127">
        <v>41000</v>
      </c>
      <c r="K4775" s="331">
        <f t="shared" si="388"/>
        <v>2050000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hidden="1" customHeight="1">
      <c r="A4776" s="304" t="str">
        <f>IF(B4776&lt;&gt;"",IF(AND(B4776&gt;=_TM1,B4776&lt;=_TM2,OR(TH!L4776="1111",TH!M4776="1111")),TH!D4776,""),"")</f>
        <v/>
      </c>
      <c r="B4776" s="11">
        <f t="shared" si="389"/>
        <v>8</v>
      </c>
      <c r="C4776" s="111">
        <f t="shared" si="387"/>
        <v>42612</v>
      </c>
      <c r="D4776" s="327" t="s">
        <v>1527</v>
      </c>
      <c r="E4776" s="364">
        <v>42612</v>
      </c>
      <c r="F4776" s="21" t="s">
        <v>873</v>
      </c>
      <c r="G4776" s="308" t="s">
        <v>1402</v>
      </c>
      <c r="H4776" s="330" t="s">
        <v>1178</v>
      </c>
      <c r="I4776" s="127">
        <v>24</v>
      </c>
      <c r="J4776" s="127">
        <v>41000</v>
      </c>
      <c r="K4776" s="331">
        <f t="shared" si="388"/>
        <v>984000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hidden="1" customHeight="1">
      <c r="A4777" s="304" t="str">
        <f>IF(B4777&lt;&gt;"",IF(AND(B4777&gt;=_TM1,B4777&lt;=_TM2,OR(TH!L4777="1111",TH!M4777="1111")),TH!D4777,""),"")</f>
        <v/>
      </c>
      <c r="B4777" s="11">
        <f t="shared" si="389"/>
        <v>8</v>
      </c>
      <c r="C4777" s="111">
        <f t="shared" si="387"/>
        <v>42612</v>
      </c>
      <c r="D4777" s="327" t="s">
        <v>1527</v>
      </c>
      <c r="E4777" s="364">
        <v>42612</v>
      </c>
      <c r="F4777" s="339" t="s">
        <v>1433</v>
      </c>
      <c r="G4777" s="308" t="s">
        <v>1402</v>
      </c>
      <c r="H4777" s="330" t="s">
        <v>1178</v>
      </c>
      <c r="I4777" s="127">
        <v>18</v>
      </c>
      <c r="J4777" s="127">
        <v>74200</v>
      </c>
      <c r="K4777" s="331">
        <f t="shared" si="388"/>
        <v>1335600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hidden="1" customHeight="1">
      <c r="A4778" s="304" t="str">
        <f>IF(B4778&lt;&gt;"",IF(AND(B4778&gt;=_TM1,B4778&lt;=_TM2,OR(TH!L4778="1111",TH!M4778="1111")),TH!D4778,""),"")</f>
        <v/>
      </c>
      <c r="B4778" s="11">
        <f t="shared" si="389"/>
        <v>8</v>
      </c>
      <c r="C4778" s="111">
        <f t="shared" si="387"/>
        <v>42612</v>
      </c>
      <c r="D4778" s="327" t="s">
        <v>1527</v>
      </c>
      <c r="E4778" s="364">
        <v>42612</v>
      </c>
      <c r="F4778" s="21" t="s">
        <v>1433</v>
      </c>
      <c r="G4778" s="308" t="s">
        <v>1402</v>
      </c>
      <c r="H4778" s="330" t="s">
        <v>1178</v>
      </c>
      <c r="I4778" s="127">
        <v>20</v>
      </c>
      <c r="J4778" s="127">
        <v>74200</v>
      </c>
      <c r="K4778" s="331">
        <f t="shared" si="388"/>
        <v>1484000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hidden="1" customHeight="1">
      <c r="A4779" s="304" t="str">
        <f>IF(B4779&lt;&gt;"",IF(AND(B4779&gt;=_TM1,B4779&lt;=_TM2,OR(TH!L4779="1111",TH!M4779="1111")),TH!D4779,""),"")</f>
        <v/>
      </c>
      <c r="B4779" s="11">
        <f t="shared" si="389"/>
        <v>8</v>
      </c>
      <c r="C4779" s="111">
        <f t="shared" si="387"/>
        <v>42612</v>
      </c>
      <c r="D4779" s="327" t="s">
        <v>1527</v>
      </c>
      <c r="E4779" s="364">
        <v>42612</v>
      </c>
      <c r="F4779" s="339" t="s">
        <v>1434</v>
      </c>
      <c r="G4779" s="308" t="s">
        <v>1402</v>
      </c>
      <c r="H4779" s="330" t="s">
        <v>1178</v>
      </c>
      <c r="I4779" s="127">
        <v>10</v>
      </c>
      <c r="J4779" s="127">
        <v>55800</v>
      </c>
      <c r="K4779" s="331">
        <f t="shared" si="388"/>
        <v>558000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hidden="1" customHeight="1">
      <c r="A4780" s="304" t="str">
        <f>IF(B4780&lt;&gt;"",IF(AND(B4780&gt;=_TM1,B4780&lt;=_TM2,OR(TH!L4780="1111",TH!M4780="1111")),TH!D4780,""),"")</f>
        <v/>
      </c>
      <c r="B4780" s="11">
        <f t="shared" si="389"/>
        <v>8</v>
      </c>
      <c r="C4780" s="111">
        <f t="shared" si="387"/>
        <v>42612</v>
      </c>
      <c r="D4780" s="327" t="s">
        <v>1527</v>
      </c>
      <c r="E4780" s="364">
        <v>42612</v>
      </c>
      <c r="F4780" s="21" t="s">
        <v>413</v>
      </c>
      <c r="G4780" s="308" t="s">
        <v>1402</v>
      </c>
      <c r="H4780" s="330" t="s">
        <v>1178</v>
      </c>
      <c r="I4780" s="127">
        <v>8</v>
      </c>
      <c r="J4780" s="127">
        <v>46000</v>
      </c>
      <c r="K4780" s="331">
        <f t="shared" si="388"/>
        <v>368000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hidden="1" customHeight="1">
      <c r="A4781" s="304" t="str">
        <f>IF(B4781&lt;&gt;"",IF(AND(B4781&gt;=_TM1,B4781&lt;=_TM2,OR(TH!L4781="1111",TH!M4781="1111")),TH!D4781,""),"")</f>
        <v/>
      </c>
      <c r="B4781" s="11">
        <f t="shared" si="389"/>
        <v>8</v>
      </c>
      <c r="C4781" s="111">
        <f t="shared" si="387"/>
        <v>42612</v>
      </c>
      <c r="D4781" s="327" t="s">
        <v>1527</v>
      </c>
      <c r="E4781" s="364">
        <v>42612</v>
      </c>
      <c r="F4781" s="21" t="s">
        <v>1435</v>
      </c>
      <c r="G4781" s="308" t="s">
        <v>1402</v>
      </c>
      <c r="H4781" s="330" t="s">
        <v>1178</v>
      </c>
      <c r="I4781" s="127">
        <v>8</v>
      </c>
      <c r="J4781" s="127">
        <v>43200</v>
      </c>
      <c r="K4781" s="331">
        <f t="shared" si="388"/>
        <v>345600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hidden="1" customHeight="1">
      <c r="A4782" s="304" t="str">
        <f>IF(B4782&lt;&gt;"",IF(AND(B4782&gt;=_TM1,B4782&lt;=_TM2,OR(TH!L4782="1111",TH!M4782="1111")),TH!D4782,""),"")</f>
        <v/>
      </c>
      <c r="B4782" s="11">
        <f t="shared" ref="B4782:B4803" si="396">IF(C4782&lt;&gt;"",MONTH(C4782),"")</f>
        <v>8</v>
      </c>
      <c r="C4782" s="111">
        <f t="shared" ref="C4782:C4803" si="397">E4782</f>
        <v>42612</v>
      </c>
      <c r="D4782" s="327" t="s">
        <v>1527</v>
      </c>
      <c r="E4782" s="364">
        <v>42612</v>
      </c>
      <c r="F4782" s="339" t="s">
        <v>1436</v>
      </c>
      <c r="G4782" s="308" t="s">
        <v>1402</v>
      </c>
      <c r="H4782" s="330" t="s">
        <v>1178</v>
      </c>
      <c r="I4782" s="127">
        <v>14</v>
      </c>
      <c r="J4782" s="127">
        <v>43000</v>
      </c>
      <c r="K4782" s="331">
        <f t="shared" ref="K4782:K4803" si="398">ROUND(I4782*J4782,0)</f>
        <v>602000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hidden="1" customHeight="1">
      <c r="A4783" s="304" t="str">
        <f>IF(B4783&lt;&gt;"",IF(AND(B4783&gt;=_TM1,B4783&lt;=_TM2,OR(TH!L4783="1111",TH!M4783="1111")),TH!D4783,""),"")</f>
        <v/>
      </c>
      <c r="B4783" s="11">
        <f t="shared" si="396"/>
        <v>8</v>
      </c>
      <c r="C4783" s="111">
        <f t="shared" si="397"/>
        <v>42612</v>
      </c>
      <c r="D4783" s="327" t="s">
        <v>1527</v>
      </c>
      <c r="E4783" s="364">
        <v>42612</v>
      </c>
      <c r="F4783" s="21" t="s">
        <v>1436</v>
      </c>
      <c r="G4783" s="308" t="s">
        <v>1402</v>
      </c>
      <c r="H4783" s="330" t="s">
        <v>1178</v>
      </c>
      <c r="I4783" s="127">
        <v>40</v>
      </c>
      <c r="J4783" s="127">
        <v>43000</v>
      </c>
      <c r="K4783" s="331">
        <f t="shared" si="398"/>
        <v>1720000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hidden="1" customHeight="1">
      <c r="A4784" s="304" t="str">
        <f>IF(B4784&lt;&gt;"",IF(AND(B4784&gt;=_TM1,B4784&lt;=_TM2,OR(TH!L4784="1111",TH!M4784="1111")),TH!D4784,""),"")</f>
        <v/>
      </c>
      <c r="B4784" s="11">
        <f t="shared" si="396"/>
        <v>8</v>
      </c>
      <c r="C4784" s="111">
        <f t="shared" si="397"/>
        <v>42612</v>
      </c>
      <c r="D4784" s="327" t="s">
        <v>1527</v>
      </c>
      <c r="E4784" s="364">
        <v>42612</v>
      </c>
      <c r="F4784" s="21" t="s">
        <v>1437</v>
      </c>
      <c r="G4784" s="308" t="s">
        <v>1402</v>
      </c>
      <c r="H4784" s="330" t="s">
        <v>1178</v>
      </c>
      <c r="I4784" s="127">
        <v>4</v>
      </c>
      <c r="J4784" s="127">
        <v>71500</v>
      </c>
      <c r="K4784" s="331">
        <f t="shared" si="398"/>
        <v>286000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hidden="1" customHeight="1">
      <c r="A4785" s="304" t="str">
        <f>IF(B4785&lt;&gt;"",IF(AND(B4785&gt;=_TM1,B4785&lt;=_TM2,OR(TH!L4785="1111",TH!M4785="1111")),TH!D4785,""),"")</f>
        <v/>
      </c>
      <c r="B4785" s="11">
        <f t="shared" si="396"/>
        <v>8</v>
      </c>
      <c r="C4785" s="111">
        <f t="shared" si="397"/>
        <v>42612</v>
      </c>
      <c r="D4785" s="327" t="s">
        <v>1527</v>
      </c>
      <c r="E4785" s="364">
        <v>42612</v>
      </c>
      <c r="F4785" s="21" t="s">
        <v>1438</v>
      </c>
      <c r="G4785" s="308" t="s">
        <v>1402</v>
      </c>
      <c r="H4785" s="330" t="s">
        <v>1178</v>
      </c>
      <c r="I4785" s="127">
        <v>6</v>
      </c>
      <c r="J4785" s="127">
        <v>94300</v>
      </c>
      <c r="K4785" s="331">
        <f t="shared" si="398"/>
        <v>565800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hidden="1" customHeight="1">
      <c r="A4786" s="304" t="str">
        <f>IF(B4786&lt;&gt;"",IF(AND(B4786&gt;=_TM1,B4786&lt;=_TM2,OR(TH!L4786="1111",TH!M4786="1111")),TH!D4786,""),"")</f>
        <v/>
      </c>
      <c r="B4786" s="11">
        <f t="shared" si="396"/>
        <v>8</v>
      </c>
      <c r="C4786" s="111">
        <f t="shared" si="397"/>
        <v>42612</v>
      </c>
      <c r="D4786" s="327" t="s">
        <v>1527</v>
      </c>
      <c r="E4786" s="364">
        <v>42612</v>
      </c>
      <c r="F4786" s="339" t="s">
        <v>1439</v>
      </c>
      <c r="G4786" s="308" t="s">
        <v>1402</v>
      </c>
      <c r="H4786" s="330" t="s">
        <v>1178</v>
      </c>
      <c r="I4786" s="127">
        <v>8</v>
      </c>
      <c r="J4786" s="127">
        <v>24700</v>
      </c>
      <c r="K4786" s="331">
        <f t="shared" si="398"/>
        <v>197600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hidden="1" customHeight="1">
      <c r="A4787" s="304" t="str">
        <f>IF(B4787&lt;&gt;"",IF(AND(B4787&gt;=_TM1,B4787&lt;=_TM2,OR(TH!L4787="1111",TH!M4787="1111")),TH!D4787,""),"")</f>
        <v/>
      </c>
      <c r="B4787" s="11">
        <f t="shared" si="396"/>
        <v>8</v>
      </c>
      <c r="C4787" s="111">
        <f t="shared" si="397"/>
        <v>42612</v>
      </c>
      <c r="D4787" s="327" t="s">
        <v>1527</v>
      </c>
      <c r="E4787" s="364">
        <v>42612</v>
      </c>
      <c r="F4787" s="21" t="s">
        <v>594</v>
      </c>
      <c r="G4787" s="308" t="s">
        <v>1402</v>
      </c>
      <c r="H4787" s="330" t="s">
        <v>1178</v>
      </c>
      <c r="I4787" s="127">
        <v>16</v>
      </c>
      <c r="J4787" s="127">
        <v>21200</v>
      </c>
      <c r="K4787" s="331">
        <f t="shared" si="398"/>
        <v>339200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hidden="1" customHeight="1">
      <c r="A4788" s="304" t="str">
        <f>IF(B4788&lt;&gt;"",IF(AND(B4788&gt;=_TM1,B4788&lt;=_TM2,OR(TH!L4788="1111",TH!M4788="1111")),TH!D4788,""),"")</f>
        <v/>
      </c>
      <c r="B4788" s="11">
        <f t="shared" si="396"/>
        <v>8</v>
      </c>
      <c r="C4788" s="111">
        <f t="shared" si="397"/>
        <v>42612</v>
      </c>
      <c r="D4788" s="327" t="s">
        <v>1527</v>
      </c>
      <c r="E4788" s="364">
        <v>42612</v>
      </c>
      <c r="F4788" s="21" t="s">
        <v>347</v>
      </c>
      <c r="G4788" s="308" t="s">
        <v>1402</v>
      </c>
      <c r="H4788" s="330" t="s">
        <v>1178</v>
      </c>
      <c r="I4788" s="127">
        <v>13</v>
      </c>
      <c r="J4788" s="127">
        <v>40000</v>
      </c>
      <c r="K4788" s="331">
        <f t="shared" si="398"/>
        <v>520000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hidden="1" customHeight="1">
      <c r="A4789" s="304" t="str">
        <f>IF(B4789&lt;&gt;"",IF(AND(B4789&gt;=_TM1,B4789&lt;=_TM2,OR(TH!L4789="1111",TH!M4789="1111")),TH!D4789,""),"")</f>
        <v/>
      </c>
      <c r="B4789" s="11">
        <f t="shared" si="396"/>
        <v>8</v>
      </c>
      <c r="C4789" s="111">
        <f t="shared" si="397"/>
        <v>42612</v>
      </c>
      <c r="D4789" s="327" t="s">
        <v>1527</v>
      </c>
      <c r="E4789" s="364">
        <v>42612</v>
      </c>
      <c r="F4789" s="366" t="s">
        <v>335</v>
      </c>
      <c r="G4789" s="308" t="s">
        <v>1402</v>
      </c>
      <c r="H4789" s="330" t="s">
        <v>1178</v>
      </c>
      <c r="I4789" s="127">
        <v>10</v>
      </c>
      <c r="J4789" s="127">
        <v>137835</v>
      </c>
      <c r="K4789" s="331">
        <f t="shared" si="398"/>
        <v>1378350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hidden="1" customHeight="1">
      <c r="A4790" s="304" t="str">
        <f>IF(B4790&lt;&gt;"",IF(AND(B4790&gt;=_TM1,B4790&lt;=_TM2,OR(TH!L4790="1111",TH!M4790="1111")),TH!D4790,""),"")</f>
        <v/>
      </c>
      <c r="B4790" s="11">
        <f t="shared" si="396"/>
        <v>8</v>
      </c>
      <c r="C4790" s="111">
        <f t="shared" si="397"/>
        <v>42612</v>
      </c>
      <c r="D4790" s="327" t="s">
        <v>1527</v>
      </c>
      <c r="E4790" s="364">
        <v>42612</v>
      </c>
      <c r="F4790" s="339" t="s">
        <v>356</v>
      </c>
      <c r="G4790" s="308" t="s">
        <v>1402</v>
      </c>
      <c r="H4790" s="330" t="s">
        <v>1178</v>
      </c>
      <c r="I4790" s="127">
        <v>10</v>
      </c>
      <c r="J4790" s="127">
        <v>51500</v>
      </c>
      <c r="K4790" s="331">
        <f t="shared" si="398"/>
        <v>515000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hidden="1" customHeight="1">
      <c r="A4791" s="304" t="str">
        <f>IF(B4791&lt;&gt;"",IF(AND(B4791&gt;=_TM1,B4791&lt;=_TM2,OR(TH!L4791="1111",TH!M4791="1111")),TH!D4791,""),"")</f>
        <v/>
      </c>
      <c r="B4791" s="11">
        <f t="shared" si="396"/>
        <v>8</v>
      </c>
      <c r="C4791" s="111">
        <f t="shared" si="397"/>
        <v>42612</v>
      </c>
      <c r="D4791" s="327" t="s">
        <v>1527</v>
      </c>
      <c r="E4791" s="364">
        <v>42612</v>
      </c>
      <c r="F4791" s="21" t="s">
        <v>589</v>
      </c>
      <c r="G4791" s="308" t="s">
        <v>1402</v>
      </c>
      <c r="H4791" s="330" t="s">
        <v>1178</v>
      </c>
      <c r="I4791" s="127">
        <v>16</v>
      </c>
      <c r="J4791" s="127">
        <v>87000</v>
      </c>
      <c r="K4791" s="331">
        <f t="shared" si="398"/>
        <v>1392000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hidden="1" customHeight="1">
      <c r="A4792" s="304" t="str">
        <f>IF(B4792&lt;&gt;"",IF(AND(B4792&gt;=_TM1,B4792&lt;=_TM2,OR(TH!L4792="1111",TH!M4792="1111")),TH!D4792,""),"")</f>
        <v/>
      </c>
      <c r="B4792" s="11">
        <f t="shared" si="396"/>
        <v>8</v>
      </c>
      <c r="C4792" s="111">
        <f t="shared" si="397"/>
        <v>42612</v>
      </c>
      <c r="D4792" s="327" t="s">
        <v>1527</v>
      </c>
      <c r="E4792" s="364">
        <v>42612</v>
      </c>
      <c r="F4792" s="339" t="s">
        <v>382</v>
      </c>
      <c r="G4792" s="308" t="s">
        <v>1402</v>
      </c>
      <c r="H4792" s="330" t="s">
        <v>1178</v>
      </c>
      <c r="I4792" s="127">
        <v>60</v>
      </c>
      <c r="J4792" s="127">
        <v>25000</v>
      </c>
      <c r="K4792" s="331">
        <f t="shared" si="398"/>
        <v>1500000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hidden="1" customHeight="1">
      <c r="A4793" s="304" t="str">
        <f>IF(B4793&lt;&gt;"",IF(AND(B4793&gt;=_TM1,B4793&lt;=_TM2,OR(TH!L4793="1111",TH!M4793="1111")),TH!D4793,""),"")</f>
        <v/>
      </c>
      <c r="B4793" s="11">
        <f t="shared" si="396"/>
        <v>8</v>
      </c>
      <c r="C4793" s="111">
        <f t="shared" si="397"/>
        <v>42612</v>
      </c>
      <c r="D4793" s="327" t="s">
        <v>1527</v>
      </c>
      <c r="E4793" s="364">
        <v>42612</v>
      </c>
      <c r="F4793" s="21" t="s">
        <v>339</v>
      </c>
      <c r="G4793" s="308" t="s">
        <v>1402</v>
      </c>
      <c r="H4793" s="330" t="s">
        <v>1178</v>
      </c>
      <c r="I4793" s="127">
        <v>25</v>
      </c>
      <c r="J4793" s="127">
        <v>82100</v>
      </c>
      <c r="K4793" s="331">
        <f t="shared" si="398"/>
        <v>2052500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hidden="1" customHeight="1">
      <c r="A4794" s="304" t="str">
        <f>IF(B4794&lt;&gt;"",IF(AND(B4794&gt;=_TM1,B4794&lt;=_TM2,OR(TH!L4794="1111",TH!M4794="1111")),TH!D4794,""),"")</f>
        <v/>
      </c>
      <c r="B4794" s="11">
        <f t="shared" si="396"/>
        <v>8</v>
      </c>
      <c r="C4794" s="111">
        <f t="shared" si="397"/>
        <v>42612</v>
      </c>
      <c r="D4794" s="327" t="s">
        <v>1527</v>
      </c>
      <c r="E4794" s="364">
        <v>42612</v>
      </c>
      <c r="F4794" s="339" t="s">
        <v>346</v>
      </c>
      <c r="G4794" s="308" t="s">
        <v>1402</v>
      </c>
      <c r="H4794" s="330" t="s">
        <v>1178</v>
      </c>
      <c r="I4794" s="127">
        <v>8</v>
      </c>
      <c r="J4794" s="127">
        <v>84590</v>
      </c>
      <c r="K4794" s="331">
        <f t="shared" si="398"/>
        <v>676720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hidden="1" customHeight="1">
      <c r="A4795" s="304" t="str">
        <f>IF(B4795&lt;&gt;"",IF(AND(B4795&gt;=_TM1,B4795&lt;=_TM2,OR(TH!L4795="1111",TH!M4795="1111")),TH!D4795,""),"")</f>
        <v/>
      </c>
      <c r="B4795" s="11">
        <f t="shared" si="396"/>
        <v>8</v>
      </c>
      <c r="C4795" s="111">
        <f t="shared" si="397"/>
        <v>42612</v>
      </c>
      <c r="D4795" s="327" t="s">
        <v>1527</v>
      </c>
      <c r="E4795" s="364">
        <v>42612</v>
      </c>
      <c r="F4795" s="21" t="s">
        <v>738</v>
      </c>
      <c r="G4795" s="308" t="s">
        <v>1402</v>
      </c>
      <c r="H4795" s="330" t="s">
        <v>1178</v>
      </c>
      <c r="I4795" s="127">
        <v>40</v>
      </c>
      <c r="J4795" s="127">
        <v>19400</v>
      </c>
      <c r="K4795" s="331">
        <f t="shared" si="398"/>
        <v>776000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hidden="1" customHeight="1">
      <c r="A4796" s="304" t="str">
        <f>IF(B4796&lt;&gt;"",IF(AND(B4796&gt;=_TM1,B4796&lt;=_TM2,OR(TH!L4796="1111",TH!M4796="1111")),TH!D4796,""),"")</f>
        <v/>
      </c>
      <c r="B4796" s="11">
        <f t="shared" si="396"/>
        <v>8</v>
      </c>
      <c r="C4796" s="111">
        <f t="shared" si="397"/>
        <v>42612</v>
      </c>
      <c r="D4796" s="327" t="s">
        <v>1527</v>
      </c>
      <c r="E4796" s="364">
        <v>42612</v>
      </c>
      <c r="F4796" s="339" t="s">
        <v>732</v>
      </c>
      <c r="G4796" s="308" t="s">
        <v>1402</v>
      </c>
      <c r="H4796" s="330" t="s">
        <v>1178</v>
      </c>
      <c r="I4796" s="127">
        <v>40</v>
      </c>
      <c r="J4796" s="127">
        <v>20200</v>
      </c>
      <c r="K4796" s="331">
        <f t="shared" si="398"/>
        <v>808000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hidden="1" customHeight="1">
      <c r="A4797" s="304" t="str">
        <f>IF(B4797&lt;&gt;"",IF(AND(B4797&gt;=_TM1,B4797&lt;=_TM2,OR(TH!L4797="1111",TH!M4797="1111")),TH!D4797,""),"")</f>
        <v/>
      </c>
      <c r="B4797" s="11">
        <f t="shared" si="396"/>
        <v>8</v>
      </c>
      <c r="C4797" s="111">
        <f t="shared" si="397"/>
        <v>42612</v>
      </c>
      <c r="D4797" s="327" t="s">
        <v>1527</v>
      </c>
      <c r="E4797" s="364">
        <v>42612</v>
      </c>
      <c r="F4797" s="21" t="s">
        <v>385</v>
      </c>
      <c r="G4797" s="308" t="s">
        <v>1402</v>
      </c>
      <c r="H4797" s="330" t="s">
        <v>1178</v>
      </c>
      <c r="I4797" s="127">
        <v>30</v>
      </c>
      <c r="J4797" s="127">
        <v>29000</v>
      </c>
      <c r="K4797" s="331">
        <f t="shared" si="398"/>
        <v>870000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hidden="1" customHeight="1">
      <c r="A4798" s="304" t="str">
        <f>IF(B4798&lt;&gt;"",IF(AND(B4798&gt;=_TM1,B4798&lt;=_TM2,OR(TH!L4798="1111",TH!M4798="1111")),TH!D4798,""),"")</f>
        <v/>
      </c>
      <c r="B4798" s="11">
        <f t="shared" si="396"/>
        <v>8</v>
      </c>
      <c r="C4798" s="111">
        <f t="shared" si="397"/>
        <v>42612</v>
      </c>
      <c r="D4798" s="327" t="s">
        <v>1527</v>
      </c>
      <c r="E4798" s="364">
        <v>42612</v>
      </c>
      <c r="F4798" s="21" t="s">
        <v>682</v>
      </c>
      <c r="G4798" s="308" t="s">
        <v>1402</v>
      </c>
      <c r="H4798" s="330" t="s">
        <v>1178</v>
      </c>
      <c r="I4798" s="127">
        <v>50</v>
      </c>
      <c r="J4798" s="127">
        <v>49100</v>
      </c>
      <c r="K4798" s="331">
        <f t="shared" si="398"/>
        <v>2455000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hidden="1" customHeight="1">
      <c r="A4799" s="304" t="str">
        <f>IF(B4799&lt;&gt;"",IF(AND(B4799&gt;=_TM1,B4799&lt;=_TM2,OR(TH!L4799="1111",TH!M4799="1111")),TH!D4799,""),"")</f>
        <v/>
      </c>
      <c r="B4799" s="11">
        <f t="shared" si="396"/>
        <v>8</v>
      </c>
      <c r="C4799" s="111">
        <f t="shared" si="397"/>
        <v>42612</v>
      </c>
      <c r="D4799" s="327" t="s">
        <v>1527</v>
      </c>
      <c r="E4799" s="364">
        <v>42612</v>
      </c>
      <c r="F4799" s="339" t="s">
        <v>1440</v>
      </c>
      <c r="G4799" s="308" t="s">
        <v>1402</v>
      </c>
      <c r="H4799" s="330" t="s">
        <v>1178</v>
      </c>
      <c r="I4799" s="127">
        <v>8</v>
      </c>
      <c r="J4799" s="127">
        <v>51300</v>
      </c>
      <c r="K4799" s="331">
        <f t="shared" si="398"/>
        <v>410400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hidden="1" customHeight="1">
      <c r="A4800" s="304" t="str">
        <f>IF(B4800&lt;&gt;"",IF(AND(B4800&gt;=_TM1,B4800&lt;=_TM2,OR(TH!L4800="1111",TH!M4800="1111")),TH!D4800,""),"")</f>
        <v/>
      </c>
      <c r="B4800" s="11">
        <f t="shared" si="396"/>
        <v>8</v>
      </c>
      <c r="C4800" s="111">
        <f t="shared" si="397"/>
        <v>42612</v>
      </c>
      <c r="D4800" s="327" t="s">
        <v>1527</v>
      </c>
      <c r="E4800" s="364">
        <v>42612</v>
      </c>
      <c r="F4800" s="21" t="s">
        <v>1441</v>
      </c>
      <c r="G4800" s="308" t="s">
        <v>1402</v>
      </c>
      <c r="H4800" s="330" t="s">
        <v>1178</v>
      </c>
      <c r="I4800" s="127">
        <v>8</v>
      </c>
      <c r="J4800" s="127">
        <v>47300</v>
      </c>
      <c r="K4800" s="331">
        <f t="shared" si="398"/>
        <v>378400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hidden="1" customHeight="1">
      <c r="A4801" s="304" t="str">
        <f>IF(B4801&lt;&gt;"",IF(AND(B4801&gt;=_TM1,B4801&lt;=_TM2,OR(TH!L4801="1111",TH!M4801="1111")),TH!D4801,""),"")</f>
        <v/>
      </c>
      <c r="B4801" s="11">
        <f t="shared" si="396"/>
        <v>8</v>
      </c>
      <c r="C4801" s="111">
        <f t="shared" si="397"/>
        <v>42612</v>
      </c>
      <c r="D4801" s="327" t="s">
        <v>1527</v>
      </c>
      <c r="E4801" s="364">
        <v>42612</v>
      </c>
      <c r="F4801" s="339" t="s">
        <v>1442</v>
      </c>
      <c r="G4801" s="308" t="s">
        <v>1402</v>
      </c>
      <c r="H4801" s="330" t="s">
        <v>1178</v>
      </c>
      <c r="I4801" s="127">
        <v>8</v>
      </c>
      <c r="J4801" s="127">
        <v>131100</v>
      </c>
      <c r="K4801" s="331">
        <f t="shared" si="398"/>
        <v>1048800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hidden="1" customHeight="1">
      <c r="A4802" s="304" t="str">
        <f>IF(B4802&lt;&gt;"",IF(AND(B4802&gt;=_TM1,B4802&lt;=_TM2,OR(TH!L4802="1111",TH!M4802="1111")),TH!D4802,""),"")</f>
        <v/>
      </c>
      <c r="B4802" s="11">
        <f t="shared" si="396"/>
        <v>8</v>
      </c>
      <c r="C4802" s="111">
        <f t="shared" si="397"/>
        <v>42612</v>
      </c>
      <c r="D4802" s="327" t="s">
        <v>1527</v>
      </c>
      <c r="E4802" s="364">
        <v>42612</v>
      </c>
      <c r="F4802" s="21" t="s">
        <v>732</v>
      </c>
      <c r="G4802" s="308" t="s">
        <v>1402</v>
      </c>
      <c r="H4802" s="330" t="s">
        <v>1178</v>
      </c>
      <c r="I4802" s="127">
        <v>16</v>
      </c>
      <c r="J4802" s="127">
        <v>20200</v>
      </c>
      <c r="K4802" s="331">
        <f t="shared" si="398"/>
        <v>323200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</row>
    <row r="4803" spans="1:29" ht="15.75" hidden="1" customHeight="1">
      <c r="A4803" s="304" t="str">
        <f>IF(B4803&lt;&gt;"",IF(AND(B4803&gt;=_TM1,B4803&lt;=_TM2,OR(TH!L4803="1111",TH!M4803="1111")),TH!D4803,""),"")</f>
        <v/>
      </c>
      <c r="B4803" s="11">
        <f t="shared" si="396"/>
        <v>8</v>
      </c>
      <c r="C4803" s="111">
        <f t="shared" si="397"/>
        <v>42612</v>
      </c>
      <c r="D4803" s="327" t="s">
        <v>1527</v>
      </c>
      <c r="E4803" s="364">
        <v>42612</v>
      </c>
      <c r="F4803" s="21" t="s">
        <v>1430</v>
      </c>
      <c r="G4803" s="308" t="s">
        <v>1402</v>
      </c>
      <c r="H4803" s="330" t="s">
        <v>1178</v>
      </c>
      <c r="I4803" s="127">
        <v>10</v>
      </c>
      <c r="J4803" s="127">
        <v>75000</v>
      </c>
      <c r="K4803" s="331">
        <f t="shared" si="398"/>
        <v>750000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hidden="1" customHeight="1">
      <c r="A4804" s="304" t="str">
        <f>IF(B4804&lt;&gt;"",IF(AND(B4804&gt;=_TM1,B4804&lt;=_TM2,OR(TH!L4804="1111",TH!M4804="1111")),TH!D4804,""),"")</f>
        <v/>
      </c>
      <c r="B4804" s="11">
        <f t="shared" ref="B4804:B4805" si="399">IF(C4804&lt;&gt;"",MONTH(C4804),"")</f>
        <v>8</v>
      </c>
      <c r="C4804" s="111">
        <f t="shared" ref="C4804:C4805" si="400">E4804</f>
        <v>42612</v>
      </c>
      <c r="D4804" s="327" t="s">
        <v>1527</v>
      </c>
      <c r="E4804" s="364">
        <v>42612</v>
      </c>
      <c r="F4804" s="339" t="s">
        <v>370</v>
      </c>
      <c r="G4804" s="308" t="s">
        <v>1402</v>
      </c>
      <c r="H4804" s="330" t="s">
        <v>1178</v>
      </c>
      <c r="I4804" s="127">
        <v>24</v>
      </c>
      <c r="J4804" s="127">
        <v>35000</v>
      </c>
      <c r="K4804" s="331">
        <f t="shared" ref="K4804:K4805" si="401">ROUND(I4804*J4804,0)</f>
        <v>840000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  <c r="AB4804" s="356"/>
      <c r="AC4804" s="356"/>
    </row>
    <row r="4805" spans="1:29" ht="15.75" hidden="1" customHeight="1">
      <c r="A4805" s="304" t="str">
        <f>IF(B4805&lt;&gt;"",IF(AND(B4805&gt;=_TM1,B4805&lt;=_TM2,OR(TH!L4805="1111",TH!M4805="1111")),TH!D4805,""),"")</f>
        <v/>
      </c>
      <c r="B4805" s="11">
        <f t="shared" si="399"/>
        <v>8</v>
      </c>
      <c r="C4805" s="111">
        <f t="shared" si="400"/>
        <v>42612</v>
      </c>
      <c r="D4805" s="327" t="s">
        <v>1527</v>
      </c>
      <c r="E4805" s="364">
        <v>42612</v>
      </c>
      <c r="F4805" s="21" t="s">
        <v>405</v>
      </c>
      <c r="G4805" s="308" t="s">
        <v>1402</v>
      </c>
      <c r="H4805" s="330" t="s">
        <v>1178</v>
      </c>
      <c r="I4805" s="127">
        <v>16</v>
      </c>
      <c r="J4805" s="127">
        <v>98560</v>
      </c>
      <c r="K4805" s="331">
        <f t="shared" si="401"/>
        <v>1576960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/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hidden="1" customHeight="1">
      <c r="A4806" s="304" t="str">
        <f>IF(B4806&lt;&gt;"",IF(AND(B4806&gt;=_TM1,B4806&lt;=_TM2,OR(TH!L4806="1111",TH!M4806="1111")),TH!D4806,""),"")</f>
        <v/>
      </c>
      <c r="B4806" s="11">
        <f t="shared" ref="B4806:B4823" si="402">IF(C4806&lt;&gt;"",MONTH(C4806),"")</f>
        <v>9</v>
      </c>
      <c r="C4806" s="111">
        <f t="shared" ref="C4806:C4823" si="403">E4806</f>
        <v>42619</v>
      </c>
      <c r="D4806" s="327" t="s">
        <v>1527</v>
      </c>
      <c r="E4806" s="364">
        <v>42619</v>
      </c>
      <c r="F4806" s="339" t="s">
        <v>1534</v>
      </c>
      <c r="G4806" s="308" t="s">
        <v>1533</v>
      </c>
      <c r="H4806" s="330" t="s">
        <v>1178</v>
      </c>
      <c r="I4806" s="127">
        <v>500</v>
      </c>
      <c r="J4806" s="127">
        <v>16102</v>
      </c>
      <c r="K4806" s="331">
        <f t="shared" ref="K4806:K4837" si="404">ROUND(I4806*J4806,0)</f>
        <v>8051000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hidden="1" customHeight="1">
      <c r="A4807" s="304" t="str">
        <f>IF(B4807&lt;&gt;"",IF(AND(B4807&gt;=_TM1,B4807&lt;=_TM2,OR(TH!L4807="1111",TH!M4807="1111")),TH!D4807,""),"")</f>
        <v/>
      </c>
      <c r="B4807" s="11">
        <f t="shared" si="402"/>
        <v>9</v>
      </c>
      <c r="C4807" s="111">
        <f t="shared" si="403"/>
        <v>42622</v>
      </c>
      <c r="D4807" s="327" t="s">
        <v>1527</v>
      </c>
      <c r="E4807" s="364">
        <v>42622</v>
      </c>
      <c r="F4807" s="21" t="s">
        <v>322</v>
      </c>
      <c r="G4807" s="308" t="s">
        <v>1536</v>
      </c>
      <c r="H4807" s="330" t="s">
        <v>1178</v>
      </c>
      <c r="I4807" s="127">
        <v>1000</v>
      </c>
      <c r="J4807" s="127">
        <v>9975</v>
      </c>
      <c r="K4807" s="331">
        <f t="shared" si="404"/>
        <v>9975000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hidden="1" customHeight="1">
      <c r="A4808" s="304" t="str">
        <f>IF(B4808&lt;&gt;"",IF(AND(B4808&gt;=_TM1,B4808&lt;=_TM2,OR(TH!L4808="1111",TH!M4808="1111")),TH!D4808,""),"")</f>
        <v/>
      </c>
      <c r="B4808" s="11">
        <f t="shared" si="402"/>
        <v>9</v>
      </c>
      <c r="C4808" s="111">
        <f t="shared" si="403"/>
        <v>42625</v>
      </c>
      <c r="D4808" s="327" t="s">
        <v>1527</v>
      </c>
      <c r="E4808" s="364">
        <v>42625</v>
      </c>
      <c r="F4808" s="339" t="s">
        <v>1541</v>
      </c>
      <c r="G4808" s="308" t="s">
        <v>1540</v>
      </c>
      <c r="H4808" s="330" t="s">
        <v>1178</v>
      </c>
      <c r="I4808" s="127">
        <v>1000</v>
      </c>
      <c r="J4808" s="127">
        <v>16806</v>
      </c>
      <c r="K4808" s="331">
        <f t="shared" si="404"/>
        <v>16806000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hidden="1" customHeight="1">
      <c r="A4809" s="304" t="str">
        <f>IF(B4809&lt;&gt;"",IF(AND(B4809&gt;=_TM1,B4809&lt;=_TM2,OR(TH!L4809="1111",TH!M4809="1111")),TH!D4809,""),"")</f>
        <v/>
      </c>
      <c r="B4809" s="11">
        <f t="shared" si="402"/>
        <v>9</v>
      </c>
      <c r="C4809" s="111">
        <f t="shared" si="403"/>
        <v>42626</v>
      </c>
      <c r="D4809" s="327" t="s">
        <v>1527</v>
      </c>
      <c r="E4809" s="364">
        <v>42626</v>
      </c>
      <c r="F4809" s="21" t="s">
        <v>322</v>
      </c>
      <c r="G4809" s="308" t="s">
        <v>1542</v>
      </c>
      <c r="H4809" s="330" t="s">
        <v>1178</v>
      </c>
      <c r="I4809" s="127">
        <v>490</v>
      </c>
      <c r="J4809" s="127">
        <v>9975</v>
      </c>
      <c r="K4809" s="331">
        <f t="shared" si="404"/>
        <v>4887750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>x</v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hidden="1" customHeight="1">
      <c r="A4810" s="304" t="str">
        <f>IF(B4810&lt;&gt;"",IF(AND(B4810&gt;=_TM1,B4810&lt;=_TM2,OR(TH!L4810="1111",TH!M4810="1111")),TH!D4810,""),"")</f>
        <v/>
      </c>
      <c r="B4810" s="11">
        <f t="shared" si="402"/>
        <v>9</v>
      </c>
      <c r="C4810" s="111">
        <f t="shared" si="403"/>
        <v>42629</v>
      </c>
      <c r="D4810" s="327" t="s">
        <v>1527</v>
      </c>
      <c r="E4810" s="364">
        <v>42629</v>
      </c>
      <c r="F4810" s="21" t="s">
        <v>1546</v>
      </c>
      <c r="G4810" s="308" t="s">
        <v>1543</v>
      </c>
      <c r="H4810" s="330" t="s">
        <v>1178</v>
      </c>
      <c r="I4810" s="127">
        <v>6</v>
      </c>
      <c r="J4810" s="127">
        <v>42719</v>
      </c>
      <c r="K4810" s="331">
        <f t="shared" si="404"/>
        <v>256314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hidden="1" customHeight="1">
      <c r="A4811" s="304" t="str">
        <f>IF(B4811&lt;&gt;"",IF(AND(B4811&gt;=_TM1,B4811&lt;=_TM2,OR(TH!L4811="1111",TH!M4811="1111")),TH!D4811,""),"")</f>
        <v/>
      </c>
      <c r="B4811" s="11">
        <f t="shared" si="402"/>
        <v>9</v>
      </c>
      <c r="C4811" s="111">
        <f t="shared" si="403"/>
        <v>42629</v>
      </c>
      <c r="D4811" s="327" t="s">
        <v>1527</v>
      </c>
      <c r="E4811" s="364">
        <v>42629</v>
      </c>
      <c r="F4811" s="339" t="s">
        <v>1547</v>
      </c>
      <c r="G4811" s="308" t="s">
        <v>1543</v>
      </c>
      <c r="H4811" s="330" t="s">
        <v>1178</v>
      </c>
      <c r="I4811" s="127">
        <v>1</v>
      </c>
      <c r="J4811" s="127">
        <v>61456</v>
      </c>
      <c r="K4811" s="331">
        <f t="shared" si="404"/>
        <v>61456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hidden="1" customHeight="1">
      <c r="A4812" s="304" t="str">
        <f>IF(B4812&lt;&gt;"",IF(AND(B4812&gt;=_TM1,B4812&lt;=_TM2,OR(TH!L4812="1111",TH!M4812="1111")),TH!D4812,""),"")</f>
        <v/>
      </c>
      <c r="B4812" s="11">
        <f t="shared" si="402"/>
        <v>9</v>
      </c>
      <c r="C4812" s="111">
        <f t="shared" si="403"/>
        <v>42629</v>
      </c>
      <c r="D4812" s="327" t="s">
        <v>1527</v>
      </c>
      <c r="E4812" s="364">
        <v>42629</v>
      </c>
      <c r="F4812" s="21" t="s">
        <v>1548</v>
      </c>
      <c r="G4812" s="308" t="s">
        <v>1543</v>
      </c>
      <c r="H4812" s="330" t="s">
        <v>1178</v>
      </c>
      <c r="I4812" s="127">
        <v>1</v>
      </c>
      <c r="J4812" s="127">
        <v>92950</v>
      </c>
      <c r="K4812" s="331">
        <f t="shared" si="404"/>
        <v>92950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hidden="1" customHeight="1">
      <c r="A4813" s="304" t="str">
        <f>IF(B4813&lt;&gt;"",IF(AND(B4813&gt;=_TM1,B4813&lt;=_TM2,OR(TH!L4813="1111",TH!M4813="1111")),TH!D4813,""),"")</f>
        <v/>
      </c>
      <c r="B4813" s="11">
        <f t="shared" si="402"/>
        <v>9</v>
      </c>
      <c r="C4813" s="111">
        <f t="shared" si="403"/>
        <v>42629</v>
      </c>
      <c r="D4813" s="327" t="s">
        <v>1527</v>
      </c>
      <c r="E4813" s="364">
        <v>42629</v>
      </c>
      <c r="F4813" s="21" t="s">
        <v>588</v>
      </c>
      <c r="G4813" s="308" t="s">
        <v>1543</v>
      </c>
      <c r="H4813" s="330" t="s">
        <v>1178</v>
      </c>
      <c r="I4813" s="127">
        <v>4</v>
      </c>
      <c r="J4813" s="127">
        <v>26468</v>
      </c>
      <c r="K4813" s="331">
        <f t="shared" si="404"/>
        <v>105872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/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hidden="1" customHeight="1">
      <c r="A4814" s="304" t="str">
        <f>IF(B4814&lt;&gt;"",IF(AND(B4814&gt;=_TM1,B4814&lt;=_TM2,OR(TH!L4814="1111",TH!M4814="1111")),TH!D4814,""),"")</f>
        <v/>
      </c>
      <c r="B4814" s="11">
        <f t="shared" si="402"/>
        <v>9</v>
      </c>
      <c r="C4814" s="111">
        <f t="shared" si="403"/>
        <v>42629</v>
      </c>
      <c r="D4814" s="327" t="s">
        <v>1527</v>
      </c>
      <c r="E4814" s="364">
        <v>42629</v>
      </c>
      <c r="F4814" s="21" t="s">
        <v>1549</v>
      </c>
      <c r="G4814" s="308" t="s">
        <v>1543</v>
      </c>
      <c r="H4814" s="330" t="s">
        <v>1178</v>
      </c>
      <c r="I4814" s="127">
        <v>1</v>
      </c>
      <c r="J4814" s="127">
        <v>74374</v>
      </c>
      <c r="K4814" s="331">
        <f t="shared" si="404"/>
        <v>74374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/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hidden="1" customHeight="1">
      <c r="A4815" s="304" t="str">
        <f>IF(B4815&lt;&gt;"",IF(AND(B4815&gt;=_TM1,B4815&lt;=_TM2,OR(TH!L4815="1111",TH!M4815="1111")),TH!D4815,""),"")</f>
        <v/>
      </c>
      <c r="B4815" s="11">
        <f t="shared" si="402"/>
        <v>9</v>
      </c>
      <c r="C4815" s="111">
        <f t="shared" si="403"/>
        <v>42634</v>
      </c>
      <c r="D4815" s="327" t="s">
        <v>1527</v>
      </c>
      <c r="E4815" s="364">
        <v>42634</v>
      </c>
      <c r="F4815" s="339" t="s">
        <v>322</v>
      </c>
      <c r="G4815" s="308" t="s">
        <v>1552</v>
      </c>
      <c r="H4815" s="330" t="s">
        <v>1178</v>
      </c>
      <c r="I4815" s="127">
        <v>4400</v>
      </c>
      <c r="J4815" s="127">
        <v>17575</v>
      </c>
      <c r="K4815" s="331">
        <f t="shared" si="404"/>
        <v>77330000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>x</v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hidden="1" customHeight="1">
      <c r="A4816" s="304" t="str">
        <f>IF(B4816&lt;&gt;"",IF(AND(B4816&gt;=_TM1,B4816&lt;=_TM2,OR(TH!L4816="1111",TH!M4816="1111")),TH!D4816,""),"")</f>
        <v/>
      </c>
      <c r="B4816" s="11">
        <f t="shared" si="402"/>
        <v>9</v>
      </c>
      <c r="C4816" s="111">
        <f t="shared" si="403"/>
        <v>42634</v>
      </c>
      <c r="D4816" s="327" t="s">
        <v>1527</v>
      </c>
      <c r="E4816" s="364">
        <v>42634</v>
      </c>
      <c r="F4816" s="21" t="s">
        <v>321</v>
      </c>
      <c r="G4816" s="308" t="s">
        <v>1552</v>
      </c>
      <c r="H4816" s="330" t="s">
        <v>1178</v>
      </c>
      <c r="I4816" s="127">
        <v>4200</v>
      </c>
      <c r="J4816" s="127">
        <v>17575</v>
      </c>
      <c r="K4816" s="331">
        <f t="shared" si="404"/>
        <v>73815000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>x</v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hidden="1" customHeight="1">
      <c r="A4817" s="304" t="str">
        <f>IF(B4817&lt;&gt;"",IF(AND(B4817&gt;=_TM1,B4817&lt;=_TM2,OR(TH!L4817="1111",TH!M4817="1111")),TH!D4817,""),"")</f>
        <v/>
      </c>
      <c r="B4817" s="11">
        <f t="shared" si="402"/>
        <v>9</v>
      </c>
      <c r="C4817" s="111">
        <f t="shared" si="403"/>
        <v>42636</v>
      </c>
      <c r="D4817" s="327" t="s">
        <v>1527</v>
      </c>
      <c r="E4817" s="364">
        <v>42636</v>
      </c>
      <c r="F4817" s="21" t="s">
        <v>1554</v>
      </c>
      <c r="G4817" s="308" t="s">
        <v>1553</v>
      </c>
      <c r="H4817" s="330" t="s">
        <v>1178</v>
      </c>
      <c r="I4817" s="127">
        <v>4100</v>
      </c>
      <c r="J4817" s="127">
        <v>7300</v>
      </c>
      <c r="K4817" s="331">
        <f t="shared" si="404"/>
        <v>29930000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/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hidden="1" customHeight="1">
      <c r="A4818" s="304" t="str">
        <f>IF(B4818&lt;&gt;"",IF(AND(B4818&gt;=_TM1,B4818&lt;=_TM2,OR(TH!L4818="1111",TH!M4818="1111")),TH!D4818,""),"")</f>
        <v/>
      </c>
      <c r="B4818" s="11">
        <f t="shared" si="402"/>
        <v>9</v>
      </c>
      <c r="C4818" s="111">
        <f t="shared" si="403"/>
        <v>42642</v>
      </c>
      <c r="D4818" s="327" t="s">
        <v>1527</v>
      </c>
      <c r="E4818" s="364">
        <v>42642</v>
      </c>
      <c r="F4818" s="366" t="s">
        <v>1557</v>
      </c>
      <c r="G4818" s="308" t="s">
        <v>1555</v>
      </c>
      <c r="H4818" s="330" t="s">
        <v>1178</v>
      </c>
      <c r="I4818" s="127">
        <v>300</v>
      </c>
      <c r="J4818" s="127">
        <v>7900</v>
      </c>
      <c r="K4818" s="331">
        <f t="shared" si="404"/>
        <v>2370000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hidden="1" customHeight="1">
      <c r="A4819" s="304" t="str">
        <f>IF(B4819&lt;&gt;"",IF(AND(B4819&gt;=_TM1,B4819&lt;=_TM2,OR(TH!L4819="1111",TH!M4819="1111")),TH!D4819,""),"")</f>
        <v/>
      </c>
      <c r="B4819" s="11">
        <f t="shared" si="402"/>
        <v>9</v>
      </c>
      <c r="C4819" s="111">
        <f t="shared" si="403"/>
        <v>42642</v>
      </c>
      <c r="D4819" s="327" t="s">
        <v>1527</v>
      </c>
      <c r="E4819" s="364">
        <v>42642</v>
      </c>
      <c r="F4819" s="339" t="s">
        <v>322</v>
      </c>
      <c r="G4819" s="308" t="s">
        <v>1556</v>
      </c>
      <c r="H4819" s="330" t="s">
        <v>1178</v>
      </c>
      <c r="I4819" s="127">
        <v>120</v>
      </c>
      <c r="J4819" s="127">
        <v>17575</v>
      </c>
      <c r="K4819" s="331">
        <f t="shared" si="404"/>
        <v>2109000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>x</v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hidden="1" customHeight="1">
      <c r="A4820" s="304" t="str">
        <f>IF(B4820&lt;&gt;"",IF(AND(B4820&gt;=_TM1,B4820&lt;=_TM2,OR(TH!L4820="1111",TH!M4820="1111")),TH!D4820,""),"")</f>
        <v/>
      </c>
      <c r="B4820" s="11">
        <f t="shared" si="402"/>
        <v>9</v>
      </c>
      <c r="C4820" s="111">
        <f t="shared" si="403"/>
        <v>42642</v>
      </c>
      <c r="D4820" s="327" t="s">
        <v>1527</v>
      </c>
      <c r="E4820" s="364">
        <v>42642</v>
      </c>
      <c r="F4820" s="21" t="s">
        <v>1561</v>
      </c>
      <c r="G4820" s="308" t="s">
        <v>1559</v>
      </c>
      <c r="H4820" s="330" t="s">
        <v>1178</v>
      </c>
      <c r="I4820" s="127">
        <v>2300</v>
      </c>
      <c r="J4820" s="127">
        <v>5700</v>
      </c>
      <c r="K4820" s="331">
        <f t="shared" si="404"/>
        <v>13110000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hidden="1" customHeight="1">
      <c r="A4821" s="304" t="str">
        <f>IF(B4821&lt;&gt;"",IF(AND(B4821&gt;=_TM1,B4821&lt;=_TM2,OR(TH!L4821="1111",TH!M4821="1111")),TH!D4821,""),"")</f>
        <v/>
      </c>
      <c r="B4821" s="11">
        <f t="shared" si="402"/>
        <v>9</v>
      </c>
      <c r="C4821" s="111">
        <f t="shared" si="403"/>
        <v>42642</v>
      </c>
      <c r="D4821" s="327" t="s">
        <v>1527</v>
      </c>
      <c r="E4821" s="364">
        <v>42642</v>
      </c>
      <c r="F4821" s="339" t="s">
        <v>1563</v>
      </c>
      <c r="G4821" s="308" t="s">
        <v>1559</v>
      </c>
      <c r="H4821" s="330" t="s">
        <v>1178</v>
      </c>
      <c r="I4821" s="127">
        <v>2500</v>
      </c>
      <c r="J4821" s="127">
        <v>8400</v>
      </c>
      <c r="K4821" s="331">
        <f t="shared" si="404"/>
        <v>21000000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hidden="1" customHeight="1">
      <c r="A4822" s="304" t="str">
        <f>IF(B4822&lt;&gt;"",IF(AND(B4822&gt;=_TM1,B4822&lt;=_TM2,OR(TH!L4822="1111",TH!M4822="1111")),TH!D4822,""),"")</f>
        <v/>
      </c>
      <c r="B4822" s="11">
        <f t="shared" si="402"/>
        <v>9</v>
      </c>
      <c r="C4822" s="111">
        <f t="shared" si="403"/>
        <v>42642</v>
      </c>
      <c r="D4822" s="327" t="s">
        <v>1527</v>
      </c>
      <c r="E4822" s="364">
        <v>42642</v>
      </c>
      <c r="F4822" s="339" t="s">
        <v>1837</v>
      </c>
      <c r="G4822" s="308" t="s">
        <v>1564</v>
      </c>
      <c r="H4822" s="330" t="s">
        <v>1178</v>
      </c>
      <c r="I4822" s="127">
        <v>1600</v>
      </c>
      <c r="J4822" s="127">
        <v>5150</v>
      </c>
      <c r="K4822" s="331">
        <f t="shared" si="404"/>
        <v>8240000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hidden="1" customHeight="1">
      <c r="A4823" s="304" t="str">
        <f>IF(B4823&lt;&gt;"",IF(AND(B4823&gt;=_TM1,B4823&lt;=_TM2,OR(TH!L4823="1111",TH!M4823="1111")),TH!D4823,""),"")</f>
        <v/>
      </c>
      <c r="B4823" s="11">
        <f t="shared" si="402"/>
        <v>9</v>
      </c>
      <c r="C4823" s="111">
        <f t="shared" si="403"/>
        <v>42643</v>
      </c>
      <c r="D4823" s="327" t="s">
        <v>1527</v>
      </c>
      <c r="E4823" s="364">
        <v>42643</v>
      </c>
      <c r="F4823" s="339" t="s">
        <v>1591</v>
      </c>
      <c r="G4823" s="342" t="s">
        <v>1636</v>
      </c>
      <c r="H4823" s="330" t="s">
        <v>1178</v>
      </c>
      <c r="I4823" s="127">
        <v>38250</v>
      </c>
      <c r="J4823" s="127">
        <v>7250</v>
      </c>
      <c r="K4823" s="331">
        <f t="shared" si="404"/>
        <v>277312500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hidden="1" customHeight="1">
      <c r="A4824" s="304" t="str">
        <f>IF(B4824&lt;&gt;"",IF(AND(B4824&gt;=_TM1,B4824&lt;=_TM2,OR(TH!L4824="1111",TH!M4824="1111")),TH!D4824,""),"")</f>
        <v/>
      </c>
      <c r="B4824" s="11">
        <f t="shared" ref="B4824:B4842" si="405">IF(C4824&lt;&gt;"",MONTH(C4824),"")</f>
        <v>9</v>
      </c>
      <c r="C4824" s="111">
        <f t="shared" ref="C4824:C4842" si="406">E4824</f>
        <v>42643</v>
      </c>
      <c r="D4824" s="327" t="s">
        <v>1527</v>
      </c>
      <c r="E4824" s="364">
        <v>42643</v>
      </c>
      <c r="F4824" s="21" t="s">
        <v>367</v>
      </c>
      <c r="G4824" s="308" t="s">
        <v>1637</v>
      </c>
      <c r="H4824" s="330" t="s">
        <v>1178</v>
      </c>
      <c r="I4824" s="127">
        <v>140</v>
      </c>
      <c r="J4824" s="127">
        <v>17100</v>
      </c>
      <c r="K4824" s="331">
        <f t="shared" si="404"/>
        <v>2394000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hidden="1" customHeight="1">
      <c r="A4825" s="304" t="str">
        <f>IF(B4825&lt;&gt;"",IF(AND(B4825&gt;=_TM1,B4825&lt;=_TM2,OR(TH!L4825="1111",TH!M4825="1111")),TH!D4825,""),"")</f>
        <v/>
      </c>
      <c r="B4825" s="11">
        <f t="shared" si="405"/>
        <v>9</v>
      </c>
      <c r="C4825" s="111">
        <f t="shared" si="406"/>
        <v>42643</v>
      </c>
      <c r="D4825" s="327" t="s">
        <v>1527</v>
      </c>
      <c r="E4825" s="364">
        <v>42643</v>
      </c>
      <c r="F4825" s="339" t="s">
        <v>1592</v>
      </c>
      <c r="G4825" s="308" t="s">
        <v>1637</v>
      </c>
      <c r="H4825" s="330" t="s">
        <v>1178</v>
      </c>
      <c r="I4825" s="127">
        <v>54</v>
      </c>
      <c r="J4825" s="127">
        <v>19000</v>
      </c>
      <c r="K4825" s="331">
        <f t="shared" si="404"/>
        <v>1026000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hidden="1" customHeight="1">
      <c r="A4826" s="304" t="str">
        <f>IF(B4826&lt;&gt;"",IF(AND(B4826&gt;=_TM1,B4826&lt;=_TM2,OR(TH!L4826="1111",TH!M4826="1111")),TH!D4826,""),"")</f>
        <v/>
      </c>
      <c r="B4826" s="11">
        <f t="shared" si="405"/>
        <v>9</v>
      </c>
      <c r="C4826" s="111">
        <f t="shared" si="406"/>
        <v>42643</v>
      </c>
      <c r="D4826" s="327" t="s">
        <v>1527</v>
      </c>
      <c r="E4826" s="364">
        <v>42643</v>
      </c>
      <c r="F4826" s="21" t="s">
        <v>1593</v>
      </c>
      <c r="G4826" s="308" t="s">
        <v>1637</v>
      </c>
      <c r="H4826" s="330" t="s">
        <v>1178</v>
      </c>
      <c r="I4826" s="127">
        <v>14</v>
      </c>
      <c r="J4826" s="127">
        <v>19100</v>
      </c>
      <c r="K4826" s="331">
        <f t="shared" si="404"/>
        <v>267400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hidden="1" customHeight="1">
      <c r="A4827" s="304" t="str">
        <f>IF(B4827&lt;&gt;"",IF(AND(B4827&gt;=_TM1,B4827&lt;=_TM2,OR(TH!L4827="1111",TH!M4827="1111")),TH!D4827,""),"")</f>
        <v/>
      </c>
      <c r="B4827" s="11">
        <f t="shared" si="405"/>
        <v>9</v>
      </c>
      <c r="C4827" s="111">
        <f t="shared" si="406"/>
        <v>42643</v>
      </c>
      <c r="D4827" s="327" t="s">
        <v>1527</v>
      </c>
      <c r="E4827" s="364">
        <v>42643</v>
      </c>
      <c r="F4827" s="21" t="s">
        <v>1594</v>
      </c>
      <c r="G4827" s="308" t="s">
        <v>1637</v>
      </c>
      <c r="H4827" s="330" t="s">
        <v>1178</v>
      </c>
      <c r="I4827" s="127">
        <v>280</v>
      </c>
      <c r="J4827" s="127">
        <v>20000</v>
      </c>
      <c r="K4827" s="331">
        <f t="shared" si="404"/>
        <v>5600000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hidden="1" customHeight="1">
      <c r="A4828" s="304" t="str">
        <f>IF(B4828&lt;&gt;"",IF(AND(B4828&gt;=_TM1,B4828&lt;=_TM2,OR(TH!L4828="1111",TH!M4828="1111")),TH!D4828,""),"")</f>
        <v/>
      </c>
      <c r="B4828" s="11">
        <f t="shared" si="405"/>
        <v>9</v>
      </c>
      <c r="C4828" s="111">
        <f t="shared" si="406"/>
        <v>42643</v>
      </c>
      <c r="D4828" s="327" t="s">
        <v>1527</v>
      </c>
      <c r="E4828" s="364">
        <v>42643</v>
      </c>
      <c r="F4828" s="339" t="s">
        <v>382</v>
      </c>
      <c r="G4828" s="308" t="s">
        <v>1637</v>
      </c>
      <c r="H4828" s="330" t="s">
        <v>1178</v>
      </c>
      <c r="I4828" s="127">
        <v>115</v>
      </c>
      <c r="J4828" s="127">
        <v>20000</v>
      </c>
      <c r="K4828" s="331">
        <f t="shared" si="404"/>
        <v>2300000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hidden="1" customHeight="1">
      <c r="A4829" s="304" t="str">
        <f>IF(B4829&lt;&gt;"",IF(AND(B4829&gt;=_TM1,B4829&lt;=_TM2,OR(TH!L4829="1111",TH!M4829="1111")),TH!D4829,""),"")</f>
        <v/>
      </c>
      <c r="B4829" s="11">
        <f t="shared" si="405"/>
        <v>9</v>
      </c>
      <c r="C4829" s="111">
        <f t="shared" si="406"/>
        <v>42643</v>
      </c>
      <c r="D4829" s="327" t="s">
        <v>1527</v>
      </c>
      <c r="E4829" s="364">
        <v>42643</v>
      </c>
      <c r="F4829" s="21" t="s">
        <v>1595</v>
      </c>
      <c r="G4829" s="308" t="s">
        <v>1637</v>
      </c>
      <c r="H4829" s="330" t="s">
        <v>1178</v>
      </c>
      <c r="I4829" s="127">
        <v>4</v>
      </c>
      <c r="J4829" s="127">
        <v>20100</v>
      </c>
      <c r="K4829" s="331">
        <f t="shared" si="404"/>
        <v>80400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hidden="1" customHeight="1">
      <c r="A4830" s="304" t="str">
        <f>IF(B4830&lt;&gt;"",IF(AND(B4830&gt;=_TM1,B4830&lt;=_TM2,OR(TH!L4830="1111",TH!M4830="1111")),TH!D4830,""),"")</f>
        <v/>
      </c>
      <c r="B4830" s="11">
        <f t="shared" si="405"/>
        <v>9</v>
      </c>
      <c r="C4830" s="111">
        <f t="shared" si="406"/>
        <v>42643</v>
      </c>
      <c r="D4830" s="327" t="s">
        <v>1527</v>
      </c>
      <c r="E4830" s="364">
        <v>42643</v>
      </c>
      <c r="F4830" s="339" t="s">
        <v>569</v>
      </c>
      <c r="G4830" s="308" t="s">
        <v>1637</v>
      </c>
      <c r="H4830" s="330" t="s">
        <v>1178</v>
      </c>
      <c r="I4830" s="127">
        <v>48</v>
      </c>
      <c r="J4830" s="127">
        <v>20200</v>
      </c>
      <c r="K4830" s="331">
        <f t="shared" si="404"/>
        <v>969600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hidden="1" customHeight="1">
      <c r="A4831" s="304" t="str">
        <f>IF(B4831&lt;&gt;"",IF(AND(B4831&gt;=_TM1,B4831&lt;=_TM2,OR(TH!L4831="1111",TH!M4831="1111")),TH!D4831,""),"")</f>
        <v/>
      </c>
      <c r="B4831" s="11">
        <f t="shared" si="405"/>
        <v>9</v>
      </c>
      <c r="C4831" s="111">
        <f t="shared" si="406"/>
        <v>42643</v>
      </c>
      <c r="D4831" s="327" t="s">
        <v>1527</v>
      </c>
      <c r="E4831" s="364">
        <v>42643</v>
      </c>
      <c r="F4831" s="21" t="s">
        <v>1596</v>
      </c>
      <c r="G4831" s="308" t="s">
        <v>1637</v>
      </c>
      <c r="H4831" s="330" t="s">
        <v>1178</v>
      </c>
      <c r="I4831" s="127">
        <v>30</v>
      </c>
      <c r="J4831" s="127">
        <v>20300</v>
      </c>
      <c r="K4831" s="331">
        <f t="shared" si="404"/>
        <v>609000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hidden="1" customHeight="1">
      <c r="A4832" s="304" t="str">
        <f>IF(B4832&lt;&gt;"",IF(AND(B4832&gt;=_TM1,B4832&lt;=_TM2,OR(TH!L4832="1111",TH!M4832="1111")),TH!D4832,""),"")</f>
        <v/>
      </c>
      <c r="B4832" s="11">
        <f t="shared" si="405"/>
        <v>9</v>
      </c>
      <c r="C4832" s="111">
        <f t="shared" si="406"/>
        <v>42643</v>
      </c>
      <c r="D4832" s="327" t="s">
        <v>1527</v>
      </c>
      <c r="E4832" s="364">
        <v>42643</v>
      </c>
      <c r="F4832" s="21" t="s">
        <v>1597</v>
      </c>
      <c r="G4832" s="308" t="s">
        <v>1637</v>
      </c>
      <c r="H4832" s="330" t="s">
        <v>1178</v>
      </c>
      <c r="I4832" s="127">
        <v>12</v>
      </c>
      <c r="J4832" s="127">
        <v>20500</v>
      </c>
      <c r="K4832" s="331">
        <f t="shared" si="404"/>
        <v>246000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hidden="1" customHeight="1">
      <c r="A4833" s="304" t="str">
        <f>IF(B4833&lt;&gt;"",IF(AND(B4833&gt;=_TM1,B4833&lt;=_TM2,OR(TH!L4833="1111",TH!M4833="1111")),TH!D4833,""),"")</f>
        <v/>
      </c>
      <c r="B4833" s="11">
        <f t="shared" si="405"/>
        <v>9</v>
      </c>
      <c r="C4833" s="111">
        <f t="shared" si="406"/>
        <v>42643</v>
      </c>
      <c r="D4833" s="327" t="s">
        <v>1527</v>
      </c>
      <c r="E4833" s="364">
        <v>42643</v>
      </c>
      <c r="F4833" s="339" t="s">
        <v>1598</v>
      </c>
      <c r="G4833" s="308" t="s">
        <v>1637</v>
      </c>
      <c r="H4833" s="330" t="s">
        <v>1178</v>
      </c>
      <c r="I4833" s="127">
        <v>14</v>
      </c>
      <c r="J4833" s="127">
        <v>20700</v>
      </c>
      <c r="K4833" s="331">
        <f t="shared" si="404"/>
        <v>289800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hidden="1" customHeight="1">
      <c r="A4834" s="304" t="str">
        <f>IF(B4834&lt;&gt;"",IF(AND(B4834&gt;=_TM1,B4834&lt;=_TM2,OR(TH!L4834="1111",TH!M4834="1111")),TH!D4834,""),"")</f>
        <v/>
      </c>
      <c r="B4834" s="11">
        <f t="shared" si="405"/>
        <v>9</v>
      </c>
      <c r="C4834" s="111">
        <f t="shared" si="406"/>
        <v>42643</v>
      </c>
      <c r="D4834" s="327" t="s">
        <v>1527</v>
      </c>
      <c r="E4834" s="364">
        <v>42643</v>
      </c>
      <c r="F4834" s="21" t="s">
        <v>1599</v>
      </c>
      <c r="G4834" s="308" t="s">
        <v>1637</v>
      </c>
      <c r="H4834" s="330" t="s">
        <v>1178</v>
      </c>
      <c r="I4834" s="127">
        <v>14</v>
      </c>
      <c r="J4834" s="127">
        <v>21000</v>
      </c>
      <c r="K4834" s="331">
        <f t="shared" si="404"/>
        <v>294000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hidden="1" customHeight="1">
      <c r="A4835" s="304" t="str">
        <f>IF(B4835&lt;&gt;"",IF(AND(B4835&gt;=_TM1,B4835&lt;=_TM2,OR(TH!L4835="1111",TH!M4835="1111")),TH!D4835,""),"")</f>
        <v/>
      </c>
      <c r="B4835" s="11">
        <f t="shared" si="405"/>
        <v>9</v>
      </c>
      <c r="C4835" s="111">
        <f t="shared" si="406"/>
        <v>42643</v>
      </c>
      <c r="D4835" s="327" t="s">
        <v>1527</v>
      </c>
      <c r="E4835" s="364">
        <v>42643</v>
      </c>
      <c r="F4835" s="339" t="s">
        <v>1600</v>
      </c>
      <c r="G4835" s="308" t="s">
        <v>1637</v>
      </c>
      <c r="H4835" s="330" t="s">
        <v>1178</v>
      </c>
      <c r="I4835" s="127">
        <v>12</v>
      </c>
      <c r="J4835" s="127">
        <v>21000</v>
      </c>
      <c r="K4835" s="331">
        <f t="shared" si="404"/>
        <v>252000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hidden="1" customHeight="1">
      <c r="A4836" s="304" t="str">
        <f>IF(B4836&lt;&gt;"",IF(AND(B4836&gt;=_TM1,B4836&lt;=_TM2,OR(TH!L4836="1111",TH!M4836="1111")),TH!D4836,""),"")</f>
        <v/>
      </c>
      <c r="B4836" s="11">
        <f t="shared" si="405"/>
        <v>9</v>
      </c>
      <c r="C4836" s="111">
        <f t="shared" si="406"/>
        <v>42643</v>
      </c>
      <c r="D4836" s="327" t="s">
        <v>1527</v>
      </c>
      <c r="E4836" s="364">
        <v>42643</v>
      </c>
      <c r="F4836" s="21" t="s">
        <v>1600</v>
      </c>
      <c r="G4836" s="308" t="s">
        <v>1637</v>
      </c>
      <c r="H4836" s="330" t="s">
        <v>1178</v>
      </c>
      <c r="I4836" s="127">
        <v>60</v>
      </c>
      <c r="J4836" s="127">
        <v>21000</v>
      </c>
      <c r="K4836" s="331">
        <f t="shared" si="404"/>
        <v>1260000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hidden="1" customHeight="1">
      <c r="A4837" s="304" t="str">
        <f>IF(B4837&lt;&gt;"",IF(AND(B4837&gt;=_TM1,B4837&lt;=_TM2,OR(TH!L4837="1111",TH!M4837="1111")),TH!D4837,""),"")</f>
        <v/>
      </c>
      <c r="B4837" s="11">
        <f t="shared" si="405"/>
        <v>9</v>
      </c>
      <c r="C4837" s="111">
        <f t="shared" si="406"/>
        <v>42643</v>
      </c>
      <c r="D4837" s="327" t="s">
        <v>1527</v>
      </c>
      <c r="E4837" s="364">
        <v>42643</v>
      </c>
      <c r="F4837" s="21" t="s">
        <v>1601</v>
      </c>
      <c r="G4837" s="308" t="s">
        <v>1637</v>
      </c>
      <c r="H4837" s="330" t="s">
        <v>1178</v>
      </c>
      <c r="I4837" s="127">
        <v>60</v>
      </c>
      <c r="J4837" s="127">
        <v>22000</v>
      </c>
      <c r="K4837" s="331">
        <f t="shared" si="404"/>
        <v>1320000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hidden="1" customHeight="1">
      <c r="A4838" s="304" t="str">
        <f>IF(B4838&lt;&gt;"",IF(AND(B4838&gt;=_TM1,B4838&lt;=_TM2,OR(TH!L4838="1111",TH!M4838="1111")),TH!D4838,""),"")</f>
        <v/>
      </c>
      <c r="B4838" s="11">
        <f t="shared" si="405"/>
        <v>9</v>
      </c>
      <c r="C4838" s="111">
        <f t="shared" si="406"/>
        <v>42643</v>
      </c>
      <c r="D4838" s="327" t="s">
        <v>1527</v>
      </c>
      <c r="E4838" s="364">
        <v>42643</v>
      </c>
      <c r="F4838" s="21" t="s">
        <v>1601</v>
      </c>
      <c r="G4838" s="308" t="s">
        <v>1637</v>
      </c>
      <c r="H4838" s="330" t="s">
        <v>1178</v>
      </c>
      <c r="I4838" s="127">
        <v>60</v>
      </c>
      <c r="J4838" s="127">
        <v>22000</v>
      </c>
      <c r="K4838" s="331">
        <f t="shared" ref="K4838:K4842" si="407">ROUND(I4838*J4838,0)</f>
        <v>1320000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hidden="1" customHeight="1">
      <c r="A4839" s="304" t="str">
        <f>IF(B4839&lt;&gt;"",IF(AND(B4839&gt;=_TM1,B4839&lt;=_TM2,OR(TH!L4839="1111",TH!M4839="1111")),TH!D4839,""),"")</f>
        <v/>
      </c>
      <c r="B4839" s="11">
        <f t="shared" si="405"/>
        <v>9</v>
      </c>
      <c r="C4839" s="111">
        <f t="shared" si="406"/>
        <v>42643</v>
      </c>
      <c r="D4839" s="327" t="s">
        <v>1527</v>
      </c>
      <c r="E4839" s="364">
        <v>42643</v>
      </c>
      <c r="F4839" s="339" t="s">
        <v>369</v>
      </c>
      <c r="G4839" s="308" t="s">
        <v>1637</v>
      </c>
      <c r="H4839" s="330" t="s">
        <v>1178</v>
      </c>
      <c r="I4839" s="127">
        <v>85</v>
      </c>
      <c r="J4839" s="127">
        <v>22100</v>
      </c>
      <c r="K4839" s="331">
        <f t="shared" si="407"/>
        <v>1878500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hidden="1" customHeight="1">
      <c r="A4840" s="304" t="str">
        <f>IF(B4840&lt;&gt;"",IF(AND(B4840&gt;=_TM1,B4840&lt;=_TM2,OR(TH!L4840="1111",TH!M4840="1111")),TH!D4840,""),"")</f>
        <v/>
      </c>
      <c r="B4840" s="11">
        <f t="shared" si="405"/>
        <v>9</v>
      </c>
      <c r="C4840" s="111">
        <f t="shared" si="406"/>
        <v>42643</v>
      </c>
      <c r="D4840" s="327" t="s">
        <v>1527</v>
      </c>
      <c r="E4840" s="364">
        <v>42643</v>
      </c>
      <c r="F4840" s="21" t="s">
        <v>423</v>
      </c>
      <c r="G4840" s="308" t="s">
        <v>1637</v>
      </c>
      <c r="H4840" s="330" t="s">
        <v>1178</v>
      </c>
      <c r="I4840" s="127">
        <v>40</v>
      </c>
      <c r="J4840" s="127">
        <v>22700</v>
      </c>
      <c r="K4840" s="331">
        <f t="shared" si="407"/>
        <v>908000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hidden="1" customHeight="1">
      <c r="A4841" s="304" t="str">
        <f>IF(B4841&lt;&gt;"",IF(AND(B4841&gt;=_TM1,B4841&lt;=_TM2,OR(TH!L4841="1111",TH!M4841="1111")),TH!D4841,""),"")</f>
        <v/>
      </c>
      <c r="B4841" s="11">
        <f t="shared" si="405"/>
        <v>9</v>
      </c>
      <c r="C4841" s="111">
        <f t="shared" si="406"/>
        <v>42643</v>
      </c>
      <c r="D4841" s="327" t="s">
        <v>1527</v>
      </c>
      <c r="E4841" s="364">
        <v>42643</v>
      </c>
      <c r="F4841" s="21" t="s">
        <v>1602</v>
      </c>
      <c r="G4841" s="308" t="s">
        <v>1637</v>
      </c>
      <c r="H4841" s="330" t="s">
        <v>1178</v>
      </c>
      <c r="I4841" s="127">
        <v>46</v>
      </c>
      <c r="J4841" s="127">
        <v>22800</v>
      </c>
      <c r="K4841" s="331">
        <f t="shared" si="407"/>
        <v>1048800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hidden="1" customHeight="1">
      <c r="A4842" s="304" t="str">
        <f>IF(B4842&lt;&gt;"",IF(AND(B4842&gt;=_TM1,B4842&lt;=_TM2,OR(TH!L4842="1111",TH!M4842="1111")),TH!D4842,""),"")</f>
        <v/>
      </c>
      <c r="B4842" s="11">
        <f t="shared" si="405"/>
        <v>9</v>
      </c>
      <c r="C4842" s="111">
        <f t="shared" si="406"/>
        <v>42643</v>
      </c>
      <c r="D4842" s="327" t="s">
        <v>1527</v>
      </c>
      <c r="E4842" s="364">
        <v>42643</v>
      </c>
      <c r="F4842" s="339" t="s">
        <v>1603</v>
      </c>
      <c r="G4842" s="308" t="s">
        <v>1637</v>
      </c>
      <c r="H4842" s="330" t="s">
        <v>1178</v>
      </c>
      <c r="I4842" s="127">
        <v>6</v>
      </c>
      <c r="J4842" s="127">
        <v>22900</v>
      </c>
      <c r="K4842" s="331">
        <f t="shared" si="407"/>
        <v>137400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hidden="1" customHeight="1">
      <c r="A4843" s="304" t="str">
        <f>IF(B4843&lt;&gt;"",IF(AND(B4843&gt;=_TM1,B4843&lt;=_TM2,OR(TH!L4843="1111",TH!M4843="1111")),TH!D4843,""),"")</f>
        <v/>
      </c>
      <c r="B4843" s="11">
        <f t="shared" ref="B4843:B4860" si="408">IF(C4843&lt;&gt;"",MONTH(C4843),"")</f>
        <v>9</v>
      </c>
      <c r="C4843" s="111">
        <f t="shared" ref="C4843:C4860" si="409">E4843</f>
        <v>42643</v>
      </c>
      <c r="D4843" s="327" t="s">
        <v>1527</v>
      </c>
      <c r="E4843" s="364">
        <v>42643</v>
      </c>
      <c r="F4843" s="21" t="s">
        <v>355</v>
      </c>
      <c r="G4843" s="308" t="s">
        <v>1637</v>
      </c>
      <c r="H4843" s="330" t="s">
        <v>1178</v>
      </c>
      <c r="I4843" s="127">
        <v>6</v>
      </c>
      <c r="J4843" s="127">
        <v>23100</v>
      </c>
      <c r="K4843" s="331">
        <f t="shared" ref="K4843:K4860" si="410">ROUND(I4843*J4843,0)</f>
        <v>138600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hidden="1" customHeight="1">
      <c r="A4844" s="304" t="str">
        <f>IF(B4844&lt;&gt;"",IF(AND(B4844&gt;=_TM1,B4844&lt;=_TM2,OR(TH!L4844="1111",TH!M4844="1111")),TH!D4844,""),"")</f>
        <v/>
      </c>
      <c r="B4844" s="11">
        <f t="shared" si="408"/>
        <v>9</v>
      </c>
      <c r="C4844" s="111">
        <f t="shared" si="409"/>
        <v>42643</v>
      </c>
      <c r="D4844" s="327" t="s">
        <v>1527</v>
      </c>
      <c r="E4844" s="364">
        <v>42643</v>
      </c>
      <c r="F4844" s="339" t="s">
        <v>1604</v>
      </c>
      <c r="G4844" s="308" t="s">
        <v>1637</v>
      </c>
      <c r="H4844" s="330" t="s">
        <v>1178</v>
      </c>
      <c r="I4844" s="127">
        <v>12</v>
      </c>
      <c r="J4844" s="127">
        <v>24500</v>
      </c>
      <c r="K4844" s="331">
        <f t="shared" si="410"/>
        <v>294000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hidden="1" customHeight="1">
      <c r="A4845" s="304" t="str">
        <f>IF(B4845&lt;&gt;"",IF(AND(B4845&gt;=_TM1,B4845&lt;=_TM2,OR(TH!L4845="1111",TH!M4845="1111")),TH!D4845,""),"")</f>
        <v/>
      </c>
      <c r="B4845" s="11">
        <f t="shared" si="408"/>
        <v>9</v>
      </c>
      <c r="C4845" s="111">
        <f t="shared" si="409"/>
        <v>42643</v>
      </c>
      <c r="D4845" s="327" t="s">
        <v>1527</v>
      </c>
      <c r="E4845" s="364">
        <v>42643</v>
      </c>
      <c r="F4845" s="21" t="s">
        <v>374</v>
      </c>
      <c r="G4845" s="308" t="s">
        <v>1637</v>
      </c>
      <c r="H4845" s="330" t="s">
        <v>1178</v>
      </c>
      <c r="I4845" s="127">
        <v>50</v>
      </c>
      <c r="J4845" s="127">
        <v>25000</v>
      </c>
      <c r="K4845" s="331">
        <f t="shared" si="410"/>
        <v>1250000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hidden="1" customHeight="1">
      <c r="A4846" s="304" t="str">
        <f>IF(B4846&lt;&gt;"",IF(AND(B4846&gt;=_TM1,B4846&lt;=_TM2,OR(TH!L4846="1111",TH!M4846="1111")),TH!D4846,""),"")</f>
        <v/>
      </c>
      <c r="B4846" s="11">
        <f t="shared" si="408"/>
        <v>9</v>
      </c>
      <c r="C4846" s="111">
        <f t="shared" si="409"/>
        <v>42643</v>
      </c>
      <c r="D4846" s="327" t="s">
        <v>1527</v>
      </c>
      <c r="E4846" s="364">
        <v>42643</v>
      </c>
      <c r="F4846" s="21" t="s">
        <v>1605</v>
      </c>
      <c r="G4846" s="308" t="s">
        <v>1637</v>
      </c>
      <c r="H4846" s="330" t="s">
        <v>1178</v>
      </c>
      <c r="I4846" s="127">
        <v>4</v>
      </c>
      <c r="J4846" s="127">
        <v>25300</v>
      </c>
      <c r="K4846" s="331">
        <f t="shared" si="410"/>
        <v>101200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hidden="1" customHeight="1">
      <c r="A4847" s="304" t="str">
        <f>IF(B4847&lt;&gt;"",IF(AND(B4847&gt;=_TM1,B4847&lt;=_TM2,OR(TH!L4847="1111",TH!M4847="1111")),TH!D4847,""),"")</f>
        <v/>
      </c>
      <c r="B4847" s="11">
        <f t="shared" si="408"/>
        <v>9</v>
      </c>
      <c r="C4847" s="111">
        <f t="shared" si="409"/>
        <v>42643</v>
      </c>
      <c r="D4847" s="327" t="s">
        <v>1527</v>
      </c>
      <c r="E4847" s="364">
        <v>42643</v>
      </c>
      <c r="F4847" s="339" t="s">
        <v>356</v>
      </c>
      <c r="G4847" s="308" t="s">
        <v>1637</v>
      </c>
      <c r="H4847" s="330" t="s">
        <v>1178</v>
      </c>
      <c r="I4847" s="127">
        <v>12</v>
      </c>
      <c r="J4847" s="127">
        <v>27300</v>
      </c>
      <c r="K4847" s="331">
        <f t="shared" si="410"/>
        <v>327600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hidden="1" customHeight="1">
      <c r="A4848" s="304" t="str">
        <f>IF(B4848&lt;&gt;"",IF(AND(B4848&gt;=_TM1,B4848&lt;=_TM2,OR(TH!L4848="1111",TH!M4848="1111")),TH!D4848,""),"")</f>
        <v/>
      </c>
      <c r="B4848" s="11">
        <f t="shared" si="408"/>
        <v>9</v>
      </c>
      <c r="C4848" s="111">
        <f t="shared" si="409"/>
        <v>42643</v>
      </c>
      <c r="D4848" s="327" t="s">
        <v>1527</v>
      </c>
      <c r="E4848" s="364">
        <v>42643</v>
      </c>
      <c r="F4848" s="21" t="s">
        <v>1606</v>
      </c>
      <c r="G4848" s="308" t="s">
        <v>1637</v>
      </c>
      <c r="H4848" s="330" t="s">
        <v>1178</v>
      </c>
      <c r="I4848" s="127">
        <v>24</v>
      </c>
      <c r="J4848" s="127">
        <v>29400</v>
      </c>
      <c r="K4848" s="331">
        <f t="shared" si="410"/>
        <v>705600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hidden="1" customHeight="1">
      <c r="A4849" s="304" t="str">
        <f>IF(B4849&lt;&gt;"",IF(AND(B4849&gt;=_TM1,B4849&lt;=_TM2,OR(TH!L4849="1111",TH!M4849="1111")),TH!D4849,""),"")</f>
        <v/>
      </c>
      <c r="B4849" s="11">
        <f t="shared" si="408"/>
        <v>9</v>
      </c>
      <c r="C4849" s="111">
        <f t="shared" si="409"/>
        <v>42643</v>
      </c>
      <c r="D4849" s="327" t="s">
        <v>1527</v>
      </c>
      <c r="E4849" s="364">
        <v>42643</v>
      </c>
      <c r="F4849" s="339" t="s">
        <v>1607</v>
      </c>
      <c r="G4849" s="308" t="s">
        <v>1637</v>
      </c>
      <c r="H4849" s="330" t="s">
        <v>1178</v>
      </c>
      <c r="I4849" s="127">
        <v>40</v>
      </c>
      <c r="J4849" s="127">
        <v>31100</v>
      </c>
      <c r="K4849" s="331">
        <f t="shared" si="410"/>
        <v>1244000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hidden="1" customHeight="1">
      <c r="A4850" s="304" t="str">
        <f>IF(B4850&lt;&gt;"",IF(AND(B4850&gt;=_TM1,B4850&lt;=_TM2,OR(TH!L4850="1111",TH!M4850="1111")),TH!D4850,""),"")</f>
        <v/>
      </c>
      <c r="B4850" s="11">
        <f t="shared" si="408"/>
        <v>9</v>
      </c>
      <c r="C4850" s="111">
        <f t="shared" si="409"/>
        <v>42643</v>
      </c>
      <c r="D4850" s="327" t="s">
        <v>1527</v>
      </c>
      <c r="E4850" s="364">
        <v>42643</v>
      </c>
      <c r="F4850" s="21" t="s">
        <v>1608</v>
      </c>
      <c r="G4850" s="308" t="s">
        <v>1637</v>
      </c>
      <c r="H4850" s="330" t="s">
        <v>1178</v>
      </c>
      <c r="I4850" s="127">
        <v>24</v>
      </c>
      <c r="J4850" s="127">
        <v>32000</v>
      </c>
      <c r="K4850" s="331">
        <f t="shared" si="410"/>
        <v>768000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hidden="1" customHeight="1">
      <c r="A4851" s="304" t="str">
        <f>IF(B4851&lt;&gt;"",IF(AND(B4851&gt;=_TM1,B4851&lt;=_TM2,OR(TH!L4851="1111",TH!M4851="1111")),TH!D4851,""),"")</f>
        <v/>
      </c>
      <c r="B4851" s="11">
        <f t="shared" si="408"/>
        <v>9</v>
      </c>
      <c r="C4851" s="111">
        <f t="shared" si="409"/>
        <v>42643</v>
      </c>
      <c r="D4851" s="327" t="s">
        <v>1527</v>
      </c>
      <c r="E4851" s="364">
        <v>42643</v>
      </c>
      <c r="F4851" s="21" t="s">
        <v>1609</v>
      </c>
      <c r="G4851" s="308" t="s">
        <v>1637</v>
      </c>
      <c r="H4851" s="330" t="s">
        <v>1178</v>
      </c>
      <c r="I4851" s="127">
        <v>40</v>
      </c>
      <c r="J4851" s="127">
        <v>31980</v>
      </c>
      <c r="K4851" s="331">
        <f t="shared" si="410"/>
        <v>1279200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hidden="1" customHeight="1">
      <c r="A4852" s="304" t="str">
        <f>IF(B4852&lt;&gt;"",IF(AND(B4852&gt;=_TM1,B4852&lt;=_TM2,OR(TH!L4852="1111",TH!M4852="1111")),TH!D4852,""),"")</f>
        <v/>
      </c>
      <c r="B4852" s="11">
        <f t="shared" si="408"/>
        <v>9</v>
      </c>
      <c r="C4852" s="111">
        <f t="shared" si="409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8</v>
      </c>
      <c r="J4852" s="127">
        <v>34300</v>
      </c>
      <c r="K4852" s="331">
        <f t="shared" si="410"/>
        <v>274400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hidden="1" customHeight="1">
      <c r="A4853" s="304" t="str">
        <f>IF(B4853&lt;&gt;"",IF(AND(B4853&gt;=_TM1,B4853&lt;=_TM2,OR(TH!L4853="1111",TH!M4853="1111")),TH!D4853,""),"")</f>
        <v/>
      </c>
      <c r="B4853" s="11">
        <f t="shared" si="408"/>
        <v>9</v>
      </c>
      <c r="C4853" s="111">
        <f t="shared" si="409"/>
        <v>42643</v>
      </c>
      <c r="D4853" s="327" t="s">
        <v>1527</v>
      </c>
      <c r="E4853" s="364">
        <v>42643</v>
      </c>
      <c r="F4853" s="339" t="s">
        <v>370</v>
      </c>
      <c r="G4853" s="308" t="s">
        <v>1637</v>
      </c>
      <c r="H4853" s="330" t="s">
        <v>1178</v>
      </c>
      <c r="I4853" s="127">
        <v>26</v>
      </c>
      <c r="J4853" s="127">
        <v>35000</v>
      </c>
      <c r="K4853" s="331">
        <f t="shared" si="410"/>
        <v>910000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hidden="1" customHeight="1">
      <c r="A4854" s="304" t="str">
        <f>IF(B4854&lt;&gt;"",IF(AND(B4854&gt;=_TM1,B4854&lt;=_TM2,OR(TH!L4854="1111",TH!M4854="1111")),TH!D4854,""),"")</f>
        <v/>
      </c>
      <c r="B4854" s="11">
        <f t="shared" si="408"/>
        <v>9</v>
      </c>
      <c r="C4854" s="111">
        <f t="shared" si="409"/>
        <v>42643</v>
      </c>
      <c r="D4854" s="327" t="s">
        <v>1527</v>
      </c>
      <c r="E4854" s="364">
        <v>42643</v>
      </c>
      <c r="F4854" s="21" t="s">
        <v>1610</v>
      </c>
      <c r="G4854" s="308" t="s">
        <v>1637</v>
      </c>
      <c r="H4854" s="330" t="s">
        <v>1178</v>
      </c>
      <c r="I4854" s="127">
        <v>40</v>
      </c>
      <c r="J4854" s="127">
        <v>35100</v>
      </c>
      <c r="K4854" s="331">
        <f t="shared" si="410"/>
        <v>1404000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hidden="1" customHeight="1">
      <c r="A4855" s="304" t="str">
        <f>IF(B4855&lt;&gt;"",IF(AND(B4855&gt;=_TM1,B4855&lt;=_TM2,OR(TH!L4855="1111",TH!M4855="1111")),TH!D4855,""),"")</f>
        <v/>
      </c>
      <c r="B4855" s="11">
        <f t="shared" si="408"/>
        <v>9</v>
      </c>
      <c r="C4855" s="111">
        <f t="shared" si="409"/>
        <v>42643</v>
      </c>
      <c r="D4855" s="327" t="s">
        <v>1527</v>
      </c>
      <c r="E4855" s="364">
        <v>42643</v>
      </c>
      <c r="F4855" s="21" t="s">
        <v>368</v>
      </c>
      <c r="G4855" s="308" t="s">
        <v>1637</v>
      </c>
      <c r="H4855" s="330" t="s">
        <v>1178</v>
      </c>
      <c r="I4855" s="127">
        <v>80</v>
      </c>
      <c r="J4855" s="127">
        <v>35300</v>
      </c>
      <c r="K4855" s="331">
        <f t="shared" si="410"/>
        <v>2824000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hidden="1" customHeight="1">
      <c r="A4856" s="304" t="str">
        <f>IF(B4856&lt;&gt;"",IF(AND(B4856&gt;=_TM1,B4856&lt;=_TM2,OR(TH!L4856="1111",TH!M4856="1111")),TH!D4856,""),"")</f>
        <v/>
      </c>
      <c r="B4856" s="11">
        <f t="shared" si="408"/>
        <v>9</v>
      </c>
      <c r="C4856" s="111">
        <f t="shared" si="409"/>
        <v>42643</v>
      </c>
      <c r="D4856" s="327" t="s">
        <v>1527</v>
      </c>
      <c r="E4856" s="364">
        <v>42643</v>
      </c>
      <c r="F4856" s="339" t="s">
        <v>1611</v>
      </c>
      <c r="G4856" s="308" t="s">
        <v>1637</v>
      </c>
      <c r="H4856" s="330" t="s">
        <v>1178</v>
      </c>
      <c r="I4856" s="127">
        <v>75</v>
      </c>
      <c r="J4856" s="127">
        <v>37500</v>
      </c>
      <c r="K4856" s="331">
        <f t="shared" si="410"/>
        <v>2812500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hidden="1" customHeight="1">
      <c r="A4857" s="304" t="str">
        <f>IF(B4857&lt;&gt;"",IF(AND(B4857&gt;=_TM1,B4857&lt;=_TM2,OR(TH!L4857="1111",TH!M4857="1111")),TH!D4857,""),"")</f>
        <v/>
      </c>
      <c r="B4857" s="11">
        <f t="shared" si="408"/>
        <v>9</v>
      </c>
      <c r="C4857" s="111">
        <f t="shared" si="409"/>
        <v>42643</v>
      </c>
      <c r="D4857" s="327" t="s">
        <v>1527</v>
      </c>
      <c r="E4857" s="364">
        <v>42643</v>
      </c>
      <c r="F4857" s="21" t="s">
        <v>360</v>
      </c>
      <c r="G4857" s="308" t="s">
        <v>1637</v>
      </c>
      <c r="H4857" s="330" t="s">
        <v>1178</v>
      </c>
      <c r="I4857" s="127">
        <v>50</v>
      </c>
      <c r="J4857" s="127">
        <v>37900</v>
      </c>
      <c r="K4857" s="331">
        <f t="shared" si="410"/>
        <v>1895000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hidden="1" customHeight="1">
      <c r="A4858" s="304" t="str">
        <f>IF(B4858&lt;&gt;"",IF(AND(B4858&gt;=_TM1,B4858&lt;=_TM2,OR(TH!L4858="1111",TH!M4858="1111")),TH!D4858,""),"")</f>
        <v/>
      </c>
      <c r="B4858" s="11">
        <f t="shared" si="408"/>
        <v>9</v>
      </c>
      <c r="C4858" s="111">
        <f t="shared" si="409"/>
        <v>42643</v>
      </c>
      <c r="D4858" s="327" t="s">
        <v>1527</v>
      </c>
      <c r="E4858" s="364">
        <v>42643</v>
      </c>
      <c r="F4858" s="339" t="s">
        <v>360</v>
      </c>
      <c r="G4858" s="308" t="s">
        <v>1637</v>
      </c>
      <c r="H4858" s="330" t="s">
        <v>1178</v>
      </c>
      <c r="I4858" s="127">
        <v>24</v>
      </c>
      <c r="J4858" s="127">
        <v>37900</v>
      </c>
      <c r="K4858" s="331">
        <f t="shared" si="410"/>
        <v>909600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hidden="1" customHeight="1">
      <c r="A4859" s="304" t="str">
        <f>IF(B4859&lt;&gt;"",IF(AND(B4859&gt;=_TM1,B4859&lt;=_TM2,OR(TH!L4859="1111",TH!M4859="1111")),TH!D4859,""),"")</f>
        <v/>
      </c>
      <c r="B4859" s="11">
        <f t="shared" si="408"/>
        <v>9</v>
      </c>
      <c r="C4859" s="111">
        <f t="shared" si="409"/>
        <v>42643</v>
      </c>
      <c r="D4859" s="327" t="s">
        <v>1527</v>
      </c>
      <c r="E4859" s="364">
        <v>42643</v>
      </c>
      <c r="F4859" s="21" t="s">
        <v>1612</v>
      </c>
      <c r="G4859" s="308" t="s">
        <v>1637</v>
      </c>
      <c r="H4859" s="330" t="s">
        <v>1178</v>
      </c>
      <c r="I4859" s="127">
        <v>40</v>
      </c>
      <c r="J4859" s="127">
        <v>38000</v>
      </c>
      <c r="K4859" s="331">
        <f t="shared" si="410"/>
        <v>1520000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hidden="1" customHeight="1">
      <c r="A4860" s="304" t="str">
        <f>IF(B4860&lt;&gt;"",IF(AND(B4860&gt;=_TM1,B4860&lt;=_TM2,OR(TH!L4860="1111",TH!M4860="1111")),TH!D4860,""),"")</f>
        <v/>
      </c>
      <c r="B4860" s="11">
        <f t="shared" si="408"/>
        <v>9</v>
      </c>
      <c r="C4860" s="111">
        <f t="shared" si="409"/>
        <v>42643</v>
      </c>
      <c r="D4860" s="327" t="s">
        <v>1527</v>
      </c>
      <c r="E4860" s="364">
        <v>42643</v>
      </c>
      <c r="F4860" s="21" t="s">
        <v>740</v>
      </c>
      <c r="G4860" s="308" t="s">
        <v>1637</v>
      </c>
      <c r="H4860" s="330" t="s">
        <v>1178</v>
      </c>
      <c r="I4860" s="127">
        <v>7</v>
      </c>
      <c r="J4860" s="127">
        <v>40000</v>
      </c>
      <c r="K4860" s="331">
        <f t="shared" si="410"/>
        <v>280000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hidden="1" customHeight="1">
      <c r="A4861" s="304" t="str">
        <f>IF(B4861&lt;&gt;"",IF(AND(B4861&gt;=_TM1,B4861&lt;=_TM2,OR(TH!L4861="1111",TH!M4861="1111")),TH!D4861,""),"")</f>
        <v/>
      </c>
      <c r="B4861" s="11">
        <f t="shared" ref="B4861:B4878" si="411">IF(C4861&lt;&gt;"",MONTH(C4861),"")</f>
        <v>9</v>
      </c>
      <c r="C4861" s="111">
        <f t="shared" ref="C4861:C4878" si="412">E4861</f>
        <v>42643</v>
      </c>
      <c r="D4861" s="327" t="s">
        <v>1527</v>
      </c>
      <c r="E4861" s="364">
        <v>42643</v>
      </c>
      <c r="F4861" s="21" t="s">
        <v>1613</v>
      </c>
      <c r="G4861" s="308" t="s">
        <v>1637</v>
      </c>
      <c r="H4861" s="330" t="s">
        <v>1178</v>
      </c>
      <c r="I4861" s="127">
        <v>12</v>
      </c>
      <c r="J4861" s="127">
        <v>40100</v>
      </c>
      <c r="K4861" s="331">
        <f t="shared" ref="K4861:K4869" si="413">ROUND(I4861*J4861,0)</f>
        <v>481200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hidden="1" customHeight="1">
      <c r="A4862" s="304" t="str">
        <f>IF(B4862&lt;&gt;"",IF(AND(B4862&gt;=_TM1,B4862&lt;=_TM2,OR(TH!L4862="1111",TH!M4862="1111")),TH!D4862,""),"")</f>
        <v/>
      </c>
      <c r="B4862" s="11">
        <f t="shared" si="411"/>
        <v>9</v>
      </c>
      <c r="C4862" s="111">
        <f t="shared" si="412"/>
        <v>42643</v>
      </c>
      <c r="D4862" s="327" t="s">
        <v>1527</v>
      </c>
      <c r="E4862" s="364">
        <v>42643</v>
      </c>
      <c r="F4862" s="339" t="s">
        <v>1614</v>
      </c>
      <c r="G4862" s="308" t="s">
        <v>1637</v>
      </c>
      <c r="H4862" s="330" t="s">
        <v>1178</v>
      </c>
      <c r="I4862" s="127">
        <v>6</v>
      </c>
      <c r="J4862" s="127">
        <v>43000</v>
      </c>
      <c r="K4862" s="331">
        <f t="shared" si="413"/>
        <v>258000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hidden="1" customHeight="1">
      <c r="A4863" s="304" t="str">
        <f>IF(B4863&lt;&gt;"",IF(AND(B4863&gt;=_TM1,B4863&lt;=_TM2,OR(TH!L4863="1111",TH!M4863="1111")),TH!D4863,""),"")</f>
        <v/>
      </c>
      <c r="B4863" s="11">
        <f t="shared" si="411"/>
        <v>9</v>
      </c>
      <c r="C4863" s="111">
        <f t="shared" si="412"/>
        <v>42643</v>
      </c>
      <c r="D4863" s="327" t="s">
        <v>1527</v>
      </c>
      <c r="E4863" s="364">
        <v>42643</v>
      </c>
      <c r="F4863" s="21" t="s">
        <v>1614</v>
      </c>
      <c r="G4863" s="308" t="s">
        <v>1637</v>
      </c>
      <c r="H4863" s="330" t="s">
        <v>1178</v>
      </c>
      <c r="I4863" s="127">
        <v>24</v>
      </c>
      <c r="J4863" s="127">
        <v>43400</v>
      </c>
      <c r="K4863" s="331">
        <f t="shared" si="413"/>
        <v>1041600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hidden="1" customHeight="1">
      <c r="A4864" s="304" t="str">
        <f>IF(B4864&lt;&gt;"",IF(AND(B4864&gt;=_TM1,B4864&lt;=_TM2,OR(TH!L4864="1111",TH!M4864="1111")),TH!D4864,""),"")</f>
        <v/>
      </c>
      <c r="B4864" s="11">
        <f t="shared" si="411"/>
        <v>9</v>
      </c>
      <c r="C4864" s="111">
        <f t="shared" si="412"/>
        <v>42643</v>
      </c>
      <c r="D4864" s="327" t="s">
        <v>1527</v>
      </c>
      <c r="E4864" s="364">
        <v>42643</v>
      </c>
      <c r="F4864" s="21" t="s">
        <v>358</v>
      </c>
      <c r="G4864" s="308" t="s">
        <v>1637</v>
      </c>
      <c r="H4864" s="330" t="s">
        <v>1178</v>
      </c>
      <c r="I4864" s="127">
        <v>92</v>
      </c>
      <c r="J4864" s="127">
        <v>43500</v>
      </c>
      <c r="K4864" s="331">
        <f t="shared" si="413"/>
        <v>4002000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hidden="1" customHeight="1">
      <c r="A4865" s="304" t="str">
        <f>IF(B4865&lt;&gt;"",IF(AND(B4865&gt;=_TM1,B4865&lt;=_TM2,OR(TH!L4865="1111",TH!M4865="1111")),TH!D4865,""),"")</f>
        <v/>
      </c>
      <c r="B4865" s="11">
        <f t="shared" si="411"/>
        <v>9</v>
      </c>
      <c r="C4865" s="111">
        <f t="shared" si="412"/>
        <v>42643</v>
      </c>
      <c r="D4865" s="327" t="s">
        <v>1527</v>
      </c>
      <c r="E4865" s="364">
        <v>42643</v>
      </c>
      <c r="F4865" s="339" t="s">
        <v>395</v>
      </c>
      <c r="G4865" s="308" t="s">
        <v>1637</v>
      </c>
      <c r="H4865" s="330" t="s">
        <v>1178</v>
      </c>
      <c r="I4865" s="127">
        <v>6</v>
      </c>
      <c r="J4865" s="127">
        <v>46000</v>
      </c>
      <c r="K4865" s="331">
        <f t="shared" si="413"/>
        <v>276000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hidden="1" customHeight="1">
      <c r="A4866" s="304" t="str">
        <f>IF(B4866&lt;&gt;"",IF(AND(B4866&gt;=_TM1,B4866&lt;=_TM2,OR(TH!L4866="1111",TH!M4866="1111")),TH!D4866,""),"")</f>
        <v/>
      </c>
      <c r="B4866" s="11">
        <f t="shared" si="411"/>
        <v>9</v>
      </c>
      <c r="C4866" s="111">
        <f t="shared" si="412"/>
        <v>42643</v>
      </c>
      <c r="D4866" s="327" t="s">
        <v>1527</v>
      </c>
      <c r="E4866" s="364">
        <v>42643</v>
      </c>
      <c r="F4866" s="21" t="s">
        <v>382</v>
      </c>
      <c r="G4866" s="308" t="s">
        <v>1637</v>
      </c>
      <c r="H4866" s="330" t="s">
        <v>1178</v>
      </c>
      <c r="I4866" s="127">
        <v>8</v>
      </c>
      <c r="J4866" s="127">
        <v>47000</v>
      </c>
      <c r="K4866" s="331">
        <f t="shared" si="413"/>
        <v>376000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hidden="1" customHeight="1">
      <c r="A4867" s="304" t="str">
        <f>IF(B4867&lt;&gt;"",IF(AND(B4867&gt;=_TM1,B4867&lt;=_TM2,OR(TH!L4867="1111",TH!M4867="1111")),TH!D4867,""),"")</f>
        <v/>
      </c>
      <c r="B4867" s="11">
        <f t="shared" si="411"/>
        <v>9</v>
      </c>
      <c r="C4867" s="111">
        <f t="shared" si="412"/>
        <v>42643</v>
      </c>
      <c r="D4867" s="327" t="s">
        <v>1527</v>
      </c>
      <c r="E4867" s="364">
        <v>42643</v>
      </c>
      <c r="F4867" s="339" t="s">
        <v>1615</v>
      </c>
      <c r="G4867" s="308" t="s">
        <v>1637</v>
      </c>
      <c r="H4867" s="330" t="s">
        <v>1178</v>
      </c>
      <c r="I4867" s="127">
        <v>4</v>
      </c>
      <c r="J4867" s="127">
        <v>47200</v>
      </c>
      <c r="K4867" s="331">
        <f t="shared" si="413"/>
        <v>188800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hidden="1" customHeight="1">
      <c r="A4868" s="304" t="str">
        <f>IF(B4868&lt;&gt;"",IF(AND(B4868&gt;=_TM1,B4868&lt;=_TM2,OR(TH!L4868="1111",TH!M4868="1111")),TH!D4868,""),"")</f>
        <v/>
      </c>
      <c r="B4868" s="11">
        <f t="shared" si="411"/>
        <v>9</v>
      </c>
      <c r="C4868" s="111">
        <f t="shared" si="412"/>
        <v>42643</v>
      </c>
      <c r="D4868" s="327" t="s">
        <v>1527</v>
      </c>
      <c r="E4868" s="364">
        <v>42643</v>
      </c>
      <c r="F4868" s="21" t="s">
        <v>1616</v>
      </c>
      <c r="G4868" s="308" t="s">
        <v>1637</v>
      </c>
      <c r="H4868" s="330" t="s">
        <v>1178</v>
      </c>
      <c r="I4868" s="127">
        <v>24</v>
      </c>
      <c r="J4868" s="127">
        <v>47500</v>
      </c>
      <c r="K4868" s="331">
        <f t="shared" si="413"/>
        <v>1140000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hidden="1" customHeight="1">
      <c r="A4869" s="304" t="str">
        <f>IF(B4869&lt;&gt;"",IF(AND(B4869&gt;=_TM1,B4869&lt;=_TM2,OR(TH!L4869="1111",TH!M4869="1111")),TH!D4869,""),"")</f>
        <v/>
      </c>
      <c r="B4869" s="11">
        <f t="shared" si="411"/>
        <v>9</v>
      </c>
      <c r="C4869" s="111">
        <f t="shared" si="412"/>
        <v>42643</v>
      </c>
      <c r="D4869" s="327" t="s">
        <v>1527</v>
      </c>
      <c r="E4869" s="364">
        <v>42643</v>
      </c>
      <c r="F4869" s="21" t="s">
        <v>1617</v>
      </c>
      <c r="G4869" s="308" t="s">
        <v>1637</v>
      </c>
      <c r="H4869" s="330" t="s">
        <v>1178</v>
      </c>
      <c r="I4869" s="127">
        <v>12</v>
      </c>
      <c r="J4869" s="127">
        <v>48500</v>
      </c>
      <c r="K4869" s="331">
        <f t="shared" si="413"/>
        <v>582000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hidden="1" customHeight="1">
      <c r="A4870" s="304" t="str">
        <f>IF(B4870&lt;&gt;"",IF(AND(B4870&gt;=_TM1,B4870&lt;=_TM2,OR(TH!L4870="1111",TH!M4870="1111")),TH!D4870,""),"")</f>
        <v/>
      </c>
      <c r="B4870" s="11">
        <f t="shared" si="411"/>
        <v>9</v>
      </c>
      <c r="C4870" s="111">
        <f t="shared" si="412"/>
        <v>42643</v>
      </c>
      <c r="D4870" s="327" t="s">
        <v>1527</v>
      </c>
      <c r="E4870" s="364">
        <v>42643</v>
      </c>
      <c r="F4870" s="21" t="s">
        <v>1618</v>
      </c>
      <c r="G4870" s="308" t="s">
        <v>1637</v>
      </c>
      <c r="H4870" s="330" t="s">
        <v>1178</v>
      </c>
      <c r="I4870" s="127">
        <v>50</v>
      </c>
      <c r="J4870" s="127">
        <v>51300</v>
      </c>
      <c r="K4870" s="331">
        <f t="shared" ref="K4870:K4878" si="414">ROUND(I4870*J4870,0)</f>
        <v>2565000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hidden="1" customHeight="1">
      <c r="A4871" s="304" t="str">
        <f>IF(B4871&lt;&gt;"",IF(AND(B4871&gt;=_TM1,B4871&lt;=_TM2,OR(TH!L4871="1111",TH!M4871="1111")),TH!D4871,""),"")</f>
        <v/>
      </c>
      <c r="B4871" s="11">
        <f t="shared" si="411"/>
        <v>9</v>
      </c>
      <c r="C4871" s="111">
        <f t="shared" si="412"/>
        <v>42643</v>
      </c>
      <c r="D4871" s="327" t="s">
        <v>1527</v>
      </c>
      <c r="E4871" s="364">
        <v>42643</v>
      </c>
      <c r="F4871" s="339" t="s">
        <v>1619</v>
      </c>
      <c r="G4871" s="308" t="s">
        <v>1637</v>
      </c>
      <c r="H4871" s="330" t="s">
        <v>1178</v>
      </c>
      <c r="I4871" s="127">
        <v>16</v>
      </c>
      <c r="J4871" s="127">
        <v>52000</v>
      </c>
      <c r="K4871" s="331">
        <f t="shared" si="414"/>
        <v>832000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hidden="1" customHeight="1">
      <c r="A4872" s="304" t="str">
        <f>IF(B4872&lt;&gt;"",IF(AND(B4872&gt;=_TM1,B4872&lt;=_TM2,OR(TH!L4872="1111",TH!M4872="1111")),TH!D4872,""),"")</f>
        <v/>
      </c>
      <c r="B4872" s="11">
        <f t="shared" si="411"/>
        <v>9</v>
      </c>
      <c r="C4872" s="111">
        <f t="shared" si="412"/>
        <v>42643</v>
      </c>
      <c r="D4872" s="327" t="s">
        <v>1527</v>
      </c>
      <c r="E4872" s="364">
        <v>42643</v>
      </c>
      <c r="F4872" s="21" t="s">
        <v>354</v>
      </c>
      <c r="G4872" s="308" t="s">
        <v>1637</v>
      </c>
      <c r="H4872" s="330" t="s">
        <v>1178</v>
      </c>
      <c r="I4872" s="127">
        <v>10</v>
      </c>
      <c r="J4872" s="127">
        <v>53500</v>
      </c>
      <c r="K4872" s="331">
        <f t="shared" si="414"/>
        <v>535000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hidden="1" customHeight="1">
      <c r="A4873" s="304" t="str">
        <f>IF(B4873&lt;&gt;"",IF(AND(B4873&gt;=_TM1,B4873&lt;=_TM2,OR(TH!L4873="1111",TH!M4873="1111")),TH!D4873,""),"")</f>
        <v/>
      </c>
      <c r="B4873" s="11">
        <f t="shared" si="411"/>
        <v>9</v>
      </c>
      <c r="C4873" s="111">
        <f t="shared" si="412"/>
        <v>42643</v>
      </c>
      <c r="D4873" s="327" t="s">
        <v>1527</v>
      </c>
      <c r="E4873" s="364">
        <v>42643</v>
      </c>
      <c r="F4873" s="21" t="s">
        <v>1620</v>
      </c>
      <c r="G4873" s="308" t="s">
        <v>1637</v>
      </c>
      <c r="H4873" s="330" t="s">
        <v>1178</v>
      </c>
      <c r="I4873" s="127">
        <v>20</v>
      </c>
      <c r="J4873" s="127">
        <v>55001</v>
      </c>
      <c r="K4873" s="331">
        <f t="shared" si="414"/>
        <v>1100020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hidden="1" customHeight="1">
      <c r="A4874" s="304" t="str">
        <f>IF(B4874&lt;&gt;"",IF(AND(B4874&gt;=_TM1,B4874&lt;=_TM2,OR(TH!L4874="1111",TH!M4874="1111")),TH!D4874,""),"")</f>
        <v/>
      </c>
      <c r="B4874" s="11">
        <f t="shared" si="411"/>
        <v>9</v>
      </c>
      <c r="C4874" s="111">
        <f t="shared" si="412"/>
        <v>42643</v>
      </c>
      <c r="D4874" s="327" t="s">
        <v>1527</v>
      </c>
      <c r="E4874" s="364">
        <v>42643</v>
      </c>
      <c r="F4874" s="339" t="s">
        <v>359</v>
      </c>
      <c r="G4874" s="308" t="s">
        <v>1637</v>
      </c>
      <c r="H4874" s="330" t="s">
        <v>1178</v>
      </c>
      <c r="I4874" s="127">
        <v>24</v>
      </c>
      <c r="J4874" s="127">
        <v>55500</v>
      </c>
      <c r="K4874" s="331">
        <f t="shared" si="414"/>
        <v>1332000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hidden="1" customHeight="1">
      <c r="A4875" s="304" t="str">
        <f>IF(B4875&lt;&gt;"",IF(AND(B4875&gt;=_TM1,B4875&lt;=_TM2,OR(TH!L4875="1111",TH!M4875="1111")),TH!D4875,""),"")</f>
        <v/>
      </c>
      <c r="B4875" s="11">
        <f t="shared" si="411"/>
        <v>9</v>
      </c>
      <c r="C4875" s="111">
        <f t="shared" si="412"/>
        <v>42643</v>
      </c>
      <c r="D4875" s="327" t="s">
        <v>1527</v>
      </c>
      <c r="E4875" s="364">
        <v>42643</v>
      </c>
      <c r="F4875" s="21" t="s">
        <v>1621</v>
      </c>
      <c r="G4875" s="308" t="s">
        <v>1637</v>
      </c>
      <c r="H4875" s="330" t="s">
        <v>1178</v>
      </c>
      <c r="I4875" s="127">
        <v>6</v>
      </c>
      <c r="J4875" s="127">
        <v>56000</v>
      </c>
      <c r="K4875" s="331">
        <f t="shared" si="414"/>
        <v>336000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hidden="1" customHeight="1">
      <c r="A4876" s="304" t="str">
        <f>IF(B4876&lt;&gt;"",IF(AND(B4876&gt;=_TM1,B4876&lt;=_TM2,OR(TH!L4876="1111",TH!M4876="1111")),TH!D4876,""),"")</f>
        <v/>
      </c>
      <c r="B4876" s="11">
        <f t="shared" si="411"/>
        <v>9</v>
      </c>
      <c r="C4876" s="111">
        <f t="shared" si="412"/>
        <v>42643</v>
      </c>
      <c r="D4876" s="327" t="s">
        <v>1527</v>
      </c>
      <c r="E4876" s="364">
        <v>42643</v>
      </c>
      <c r="F4876" s="339" t="s">
        <v>1622</v>
      </c>
      <c r="G4876" s="308" t="s">
        <v>1637</v>
      </c>
      <c r="H4876" s="330" t="s">
        <v>1178</v>
      </c>
      <c r="I4876" s="127">
        <v>6</v>
      </c>
      <c r="J4876" s="127">
        <v>56400</v>
      </c>
      <c r="K4876" s="331">
        <f t="shared" si="414"/>
        <v>338400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hidden="1" customHeight="1">
      <c r="A4877" s="304" t="str">
        <f>IF(B4877&lt;&gt;"",IF(AND(B4877&gt;=_TM1,B4877&lt;=_TM2,OR(TH!L4877="1111",TH!M4877="1111")),TH!D4877,""),"")</f>
        <v/>
      </c>
      <c r="B4877" s="11">
        <f t="shared" si="411"/>
        <v>9</v>
      </c>
      <c r="C4877" s="111">
        <f t="shared" si="412"/>
        <v>42643</v>
      </c>
      <c r="D4877" s="327" t="s">
        <v>1527</v>
      </c>
      <c r="E4877" s="364">
        <v>42643</v>
      </c>
      <c r="F4877" s="21" t="s">
        <v>1623</v>
      </c>
      <c r="G4877" s="308" t="s">
        <v>1637</v>
      </c>
      <c r="H4877" s="330" t="s">
        <v>1178</v>
      </c>
      <c r="I4877" s="127">
        <v>20</v>
      </c>
      <c r="J4877" s="127">
        <v>62700</v>
      </c>
      <c r="K4877" s="331">
        <f t="shared" si="414"/>
        <v>1254000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hidden="1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21" t="s">
        <v>1624</v>
      </c>
      <c r="G4878" s="308" t="s">
        <v>1637</v>
      </c>
      <c r="H4878" s="330" t="s">
        <v>1178</v>
      </c>
      <c r="I4878" s="127">
        <v>58</v>
      </c>
      <c r="J4878" s="127">
        <v>63000</v>
      </c>
      <c r="K4878" s="331">
        <f t="shared" si="414"/>
        <v>3654000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hidden="1" customHeight="1">
      <c r="A4879" s="304" t="str">
        <f>IF(B4879&lt;&gt;"",IF(AND(B4879&gt;=_TM1,B4879&lt;=_TM2,OR(TH!L4879="1111",TH!M4879="1111")),TH!D4879,""),"")</f>
        <v/>
      </c>
      <c r="B4879" s="11">
        <f t="shared" ref="B4879:B4887" si="415">IF(C4879&lt;&gt;"",MONTH(C4879),"")</f>
        <v>9</v>
      </c>
      <c r="C4879" s="111">
        <f t="shared" ref="C4879:C4887" si="416">E4879</f>
        <v>42643</v>
      </c>
      <c r="D4879" s="327" t="s">
        <v>1527</v>
      </c>
      <c r="E4879" s="364">
        <v>42643</v>
      </c>
      <c r="F4879" s="21" t="s">
        <v>1625</v>
      </c>
      <c r="G4879" s="308" t="s">
        <v>1637</v>
      </c>
      <c r="H4879" s="330" t="s">
        <v>1178</v>
      </c>
      <c r="I4879" s="127">
        <v>23</v>
      </c>
      <c r="J4879" s="127">
        <v>63860</v>
      </c>
      <c r="K4879" s="331">
        <f t="shared" ref="K4879:K4887" si="417">ROUND(I4879*J4879,0)</f>
        <v>1468780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hidden="1" customHeight="1">
      <c r="A4880" s="304" t="str">
        <f>IF(B4880&lt;&gt;"",IF(AND(B4880&gt;=_TM1,B4880&lt;=_TM2,OR(TH!L4880="1111",TH!M4880="1111")),TH!D4880,""),"")</f>
        <v/>
      </c>
      <c r="B4880" s="11">
        <f t="shared" si="415"/>
        <v>9</v>
      </c>
      <c r="C4880" s="111">
        <f t="shared" si="416"/>
        <v>42643</v>
      </c>
      <c r="D4880" s="327" t="s">
        <v>1527</v>
      </c>
      <c r="E4880" s="364">
        <v>42643</v>
      </c>
      <c r="F4880" s="339" t="s">
        <v>1626</v>
      </c>
      <c r="G4880" s="308" t="s">
        <v>1637</v>
      </c>
      <c r="H4880" s="330" t="s">
        <v>1178</v>
      </c>
      <c r="I4880" s="127">
        <v>20</v>
      </c>
      <c r="J4880" s="127">
        <v>68000</v>
      </c>
      <c r="K4880" s="331">
        <f t="shared" si="417"/>
        <v>1360000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hidden="1" customHeight="1">
      <c r="A4881" s="304" t="str">
        <f>IF(B4881&lt;&gt;"",IF(AND(B4881&gt;=_TM1,B4881&lt;=_TM2,OR(TH!L4881="1111",TH!M4881="1111")),TH!D4881,""),"")</f>
        <v/>
      </c>
      <c r="B4881" s="11">
        <f t="shared" si="415"/>
        <v>9</v>
      </c>
      <c r="C4881" s="111">
        <f t="shared" si="416"/>
        <v>42643</v>
      </c>
      <c r="D4881" s="327" t="s">
        <v>1527</v>
      </c>
      <c r="E4881" s="364">
        <v>42643</v>
      </c>
      <c r="F4881" s="21" t="s">
        <v>1627</v>
      </c>
      <c r="G4881" s="308" t="s">
        <v>1637</v>
      </c>
      <c r="H4881" s="330" t="s">
        <v>1178</v>
      </c>
      <c r="I4881" s="127">
        <v>4</v>
      </c>
      <c r="J4881" s="127">
        <v>70000</v>
      </c>
      <c r="K4881" s="331">
        <f t="shared" si="417"/>
        <v>280000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hidden="1" customHeight="1">
      <c r="A4882" s="304" t="str">
        <f>IF(B4882&lt;&gt;"",IF(AND(B4882&gt;=_TM1,B4882&lt;=_TM2,OR(TH!L4882="1111",TH!M4882="1111")),TH!D4882,""),"")</f>
        <v/>
      </c>
      <c r="B4882" s="11">
        <f t="shared" si="415"/>
        <v>9</v>
      </c>
      <c r="C4882" s="111">
        <f t="shared" si="416"/>
        <v>42643</v>
      </c>
      <c r="D4882" s="327" t="s">
        <v>1527</v>
      </c>
      <c r="E4882" s="364">
        <v>42643</v>
      </c>
      <c r="F4882" s="21" t="s">
        <v>1628</v>
      </c>
      <c r="G4882" s="308" t="s">
        <v>1637</v>
      </c>
      <c r="H4882" s="330" t="s">
        <v>1178</v>
      </c>
      <c r="I4882" s="127">
        <v>6</v>
      </c>
      <c r="J4882" s="127">
        <v>71800</v>
      </c>
      <c r="K4882" s="331">
        <f t="shared" si="417"/>
        <v>430800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hidden="1" customHeight="1">
      <c r="A4883" s="304" t="str">
        <f>IF(B4883&lt;&gt;"",IF(AND(B4883&gt;=_TM1,B4883&lt;=_TM2,OR(TH!L4883="1111",TH!M4883="1111")),TH!D4883,""),"")</f>
        <v/>
      </c>
      <c r="B4883" s="11">
        <f t="shared" si="415"/>
        <v>9</v>
      </c>
      <c r="C4883" s="111">
        <f t="shared" si="416"/>
        <v>42643</v>
      </c>
      <c r="D4883" s="327" t="s">
        <v>1527</v>
      </c>
      <c r="E4883" s="364">
        <v>42643</v>
      </c>
      <c r="F4883" s="339" t="s">
        <v>1629</v>
      </c>
      <c r="G4883" s="308" t="s">
        <v>1637</v>
      </c>
      <c r="H4883" s="330" t="s">
        <v>1178</v>
      </c>
      <c r="I4883" s="127">
        <v>20</v>
      </c>
      <c r="J4883" s="127">
        <v>71901</v>
      </c>
      <c r="K4883" s="331">
        <f t="shared" si="417"/>
        <v>1438020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hidden="1" customHeight="1">
      <c r="A4884" s="304" t="str">
        <f>IF(B4884&lt;&gt;"",IF(AND(B4884&gt;=_TM1,B4884&lt;=_TM2,OR(TH!L4884="1111",TH!M4884="1111")),TH!D4884,""),"")</f>
        <v/>
      </c>
      <c r="B4884" s="11">
        <f t="shared" si="415"/>
        <v>9</v>
      </c>
      <c r="C4884" s="111">
        <f t="shared" si="416"/>
        <v>42643</v>
      </c>
      <c r="D4884" s="327" t="s">
        <v>1527</v>
      </c>
      <c r="E4884" s="364">
        <v>42643</v>
      </c>
      <c r="F4884" s="21" t="s">
        <v>1630</v>
      </c>
      <c r="G4884" s="308" t="s">
        <v>1637</v>
      </c>
      <c r="H4884" s="330" t="s">
        <v>1178</v>
      </c>
      <c r="I4884" s="127">
        <v>6</v>
      </c>
      <c r="J4884" s="127">
        <v>74000</v>
      </c>
      <c r="K4884" s="331">
        <f t="shared" si="417"/>
        <v>444000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hidden="1" customHeight="1">
      <c r="A4885" s="304" t="str">
        <f>IF(B4885&lt;&gt;"",IF(AND(B4885&gt;=_TM1,B4885&lt;=_TM2,OR(TH!L4885="1111",TH!M4885="1111")),TH!D4885,""),"")</f>
        <v/>
      </c>
      <c r="B4885" s="11">
        <f t="shared" si="415"/>
        <v>9</v>
      </c>
      <c r="C4885" s="111">
        <f t="shared" si="416"/>
        <v>42643</v>
      </c>
      <c r="D4885" s="327" t="s">
        <v>1527</v>
      </c>
      <c r="E4885" s="364">
        <v>42643</v>
      </c>
      <c r="F4885" s="339" t="s">
        <v>1631</v>
      </c>
      <c r="G4885" s="308" t="s">
        <v>1637</v>
      </c>
      <c r="H4885" s="330" t="s">
        <v>1178</v>
      </c>
      <c r="I4885" s="127">
        <v>6</v>
      </c>
      <c r="J4885" s="127">
        <v>75000</v>
      </c>
      <c r="K4885" s="331">
        <f t="shared" si="417"/>
        <v>450000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hidden="1" customHeight="1">
      <c r="A4886" s="304" t="str">
        <f>IF(B4886&lt;&gt;"",IF(AND(B4886&gt;=_TM1,B4886&lt;=_TM2,OR(TH!L4886="1111",TH!M4886="1111")),TH!D4886,""),"")</f>
        <v/>
      </c>
      <c r="B4886" s="11">
        <f t="shared" si="415"/>
        <v>9</v>
      </c>
      <c r="C4886" s="111">
        <f t="shared" si="416"/>
        <v>42643</v>
      </c>
      <c r="D4886" s="327" t="s">
        <v>1527</v>
      </c>
      <c r="E4886" s="364">
        <v>42643</v>
      </c>
      <c r="F4886" s="21" t="s">
        <v>1632</v>
      </c>
      <c r="G4886" s="308" t="s">
        <v>1637</v>
      </c>
      <c r="H4886" s="330" t="s">
        <v>1178</v>
      </c>
      <c r="I4886" s="127">
        <v>4</v>
      </c>
      <c r="J4886" s="127">
        <v>92600</v>
      </c>
      <c r="K4886" s="331">
        <f t="shared" si="417"/>
        <v>370400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hidden="1" customHeight="1">
      <c r="A4887" s="304" t="str">
        <f>IF(B4887&lt;&gt;"",IF(AND(B4887&gt;=_TM1,B4887&lt;=_TM2,OR(TH!L4887="1111",TH!M4887="1111")),TH!D4887,""),"")</f>
        <v/>
      </c>
      <c r="B4887" s="11">
        <f t="shared" si="415"/>
        <v>9</v>
      </c>
      <c r="C4887" s="111">
        <f t="shared" si="416"/>
        <v>42643</v>
      </c>
      <c r="D4887" s="327" t="s">
        <v>1527</v>
      </c>
      <c r="E4887" s="364">
        <v>42643</v>
      </c>
      <c r="F4887" s="21" t="s">
        <v>1633</v>
      </c>
      <c r="G4887" s="308" t="s">
        <v>1637</v>
      </c>
      <c r="H4887" s="330" t="s">
        <v>1178</v>
      </c>
      <c r="I4887" s="127">
        <v>7</v>
      </c>
      <c r="J4887" s="127">
        <v>92801</v>
      </c>
      <c r="K4887" s="331">
        <f t="shared" si="417"/>
        <v>649607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hidden="1" customHeight="1">
      <c r="A4888" s="304" t="str">
        <f>IF(B4888&lt;&gt;"",IF(AND(B4888&gt;=_TM1,B4888&lt;=_TM2,OR(TH!L4888="1111",TH!M4888="1111")),TH!D4888,""),"")</f>
        <v/>
      </c>
      <c r="B4888" s="11">
        <f t="shared" ref="B4888:B4892" si="418">IF(C4888&lt;&gt;"",MONTH(C4888),"")</f>
        <v>9</v>
      </c>
      <c r="C4888" s="111">
        <f t="shared" ref="C4888:C4892" si="419">E4888</f>
        <v>42643</v>
      </c>
      <c r="D4888" s="327" t="s">
        <v>1527</v>
      </c>
      <c r="E4888" s="364">
        <v>42643</v>
      </c>
      <c r="F4888" s="21" t="s">
        <v>1634</v>
      </c>
      <c r="G4888" s="308" t="s">
        <v>1637</v>
      </c>
      <c r="H4888" s="330" t="s">
        <v>1178</v>
      </c>
      <c r="I4888" s="127">
        <v>12</v>
      </c>
      <c r="J4888" s="127">
        <v>97000</v>
      </c>
      <c r="K4888" s="331">
        <f>ROUND(I4888*J4888,0)</f>
        <v>1164000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hidden="1" customHeight="1">
      <c r="A4889" s="304" t="str">
        <f>IF(B4889&lt;&gt;"",IF(AND(B4889&gt;=_TM1,B4889&lt;=_TM2,OR(TH!L4889="1111",TH!M4889="1111")),TH!D4889,""),"")</f>
        <v/>
      </c>
      <c r="B4889" s="11">
        <f t="shared" si="418"/>
        <v>9</v>
      </c>
      <c r="C4889" s="111">
        <f t="shared" si="419"/>
        <v>42643</v>
      </c>
      <c r="D4889" s="327" t="s">
        <v>1527</v>
      </c>
      <c r="E4889" s="364">
        <v>42643</v>
      </c>
      <c r="F4889" s="339" t="s">
        <v>1634</v>
      </c>
      <c r="G4889" s="308" t="s">
        <v>1637</v>
      </c>
      <c r="H4889" s="330" t="s">
        <v>1178</v>
      </c>
      <c r="I4889" s="127">
        <v>36</v>
      </c>
      <c r="J4889" s="127">
        <v>99000</v>
      </c>
      <c r="K4889" s="331">
        <f>ROUND(I4889*J4889,0)</f>
        <v>3564000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hidden="1" customHeight="1">
      <c r="A4890" s="304" t="str">
        <f>IF(B4890&lt;&gt;"",IF(AND(B4890&gt;=_TM1,B4890&lt;=_TM2,OR(TH!L4890="1111",TH!M4890="1111")),TH!D4890,""),"")</f>
        <v/>
      </c>
      <c r="B4890" s="11">
        <f t="shared" si="418"/>
        <v>9</v>
      </c>
      <c r="C4890" s="111">
        <f t="shared" si="419"/>
        <v>42643</v>
      </c>
      <c r="D4890" s="327" t="s">
        <v>1527</v>
      </c>
      <c r="E4890" s="364">
        <v>42643</v>
      </c>
      <c r="F4890" s="21" t="s">
        <v>373</v>
      </c>
      <c r="G4890" s="308" t="s">
        <v>1637</v>
      </c>
      <c r="H4890" s="330" t="s">
        <v>1178</v>
      </c>
      <c r="I4890" s="127">
        <v>25</v>
      </c>
      <c r="J4890" s="127">
        <v>99500</v>
      </c>
      <c r="K4890" s="331">
        <f>ROUND(I4890*J4890,0)</f>
        <v>2487500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ht="15.75" hidden="1" customHeight="1">
      <c r="A4891" s="304" t="str">
        <f>IF(B4891&lt;&gt;"",IF(AND(B4891&gt;=_TM1,B4891&lt;=_TM2,OR(TH!L4891="1111",TH!M4891="1111")),TH!D4891,""),"")</f>
        <v/>
      </c>
      <c r="B4891" s="11">
        <f t="shared" si="418"/>
        <v>9</v>
      </c>
      <c r="C4891" s="111">
        <f t="shared" si="419"/>
        <v>42643</v>
      </c>
      <c r="D4891" s="327" t="s">
        <v>1527</v>
      </c>
      <c r="E4891" s="364">
        <v>42643</v>
      </c>
      <c r="F4891" s="21" t="s">
        <v>1616</v>
      </c>
      <c r="G4891" s="308" t="s">
        <v>1637</v>
      </c>
      <c r="H4891" s="330" t="s">
        <v>1178</v>
      </c>
      <c r="I4891" s="127">
        <v>8</v>
      </c>
      <c r="J4891" s="127">
        <v>101000</v>
      </c>
      <c r="K4891" s="331">
        <f>ROUND(I4891*J4891,0)</f>
        <v>808000</v>
      </c>
      <c r="L4891" s="332" t="s">
        <v>160</v>
      </c>
      <c r="M4891" s="332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03"/>
    </row>
    <row r="4892" spans="1:29" ht="15.75" hidden="1" customHeight="1">
      <c r="A4892" s="304" t="str">
        <f>IF(B4892&lt;&gt;"",IF(AND(B4892&gt;=_TM1,B4892&lt;=_TM2,OR(TH!L4892="1111",TH!M4892="1111")),TH!D4892,""),"")</f>
        <v/>
      </c>
      <c r="B4892" s="11">
        <f t="shared" si="418"/>
        <v>9</v>
      </c>
      <c r="C4892" s="111">
        <f t="shared" si="419"/>
        <v>42643</v>
      </c>
      <c r="D4892" s="327" t="s">
        <v>1527</v>
      </c>
      <c r="E4892" s="364">
        <v>42643</v>
      </c>
      <c r="F4892" s="339" t="s">
        <v>1635</v>
      </c>
      <c r="G4892" s="308" t="s">
        <v>1637</v>
      </c>
      <c r="H4892" s="330" t="s">
        <v>1178</v>
      </c>
      <c r="I4892" s="127">
        <v>8</v>
      </c>
      <c r="J4892" s="127">
        <v>107300</v>
      </c>
      <c r="K4892" s="331">
        <f>ROUND(I4892*J4892,0)</f>
        <v>858400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s="323" customFormat="1" ht="15.75" hidden="1" customHeight="1">
      <c r="A4893" s="304" t="str">
        <f>IF(B4893&lt;&gt;"",IF(AND(B4893&gt;=_TM1,B4893&lt;=_TM2,OR(TH!L4893="1111",TH!M4893="1111")),TH!D4893,""),"")</f>
        <v/>
      </c>
      <c r="B4893" s="314">
        <f t="shared" ref="B4893:B4949" si="420">IF(C4893&lt;&gt;"",MONTH(C4893),"")</f>
        <v>10</v>
      </c>
      <c r="C4893" s="315">
        <f t="shared" ref="C4893:C4947" si="421">E4893</f>
        <v>42649</v>
      </c>
      <c r="D4893" s="315" t="s">
        <v>1527</v>
      </c>
      <c r="E4893" s="324">
        <v>42649</v>
      </c>
      <c r="F4893" s="386" t="s">
        <v>1732</v>
      </c>
      <c r="G4893" s="384" t="s">
        <v>1731</v>
      </c>
      <c r="H4893" s="317" t="s">
        <v>1178</v>
      </c>
      <c r="I4893" s="318">
        <v>500</v>
      </c>
      <c r="J4893" s="318">
        <v>10650</v>
      </c>
      <c r="K4893" s="319">
        <f t="shared" ref="K4893:K4947" si="422">ROUND(I4893*J4893,0)</f>
        <v>5325000</v>
      </c>
      <c r="L4893" s="320" t="s">
        <v>160</v>
      </c>
      <c r="M4893" s="320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21"/>
      <c r="AB4893" s="122"/>
      <c r="AC4893" s="122"/>
    </row>
    <row r="4894" spans="1:29" ht="15.75" hidden="1" customHeight="1">
      <c r="A4894" s="304" t="str">
        <f>IF(B4894&lt;&gt;"",IF(AND(B4894&gt;=_TM1,B4894&lt;=_TM2,OR(TH!L4894="1111",TH!M4894="1111")),TH!D4894,""),"")</f>
        <v/>
      </c>
      <c r="B4894" s="11">
        <f t="shared" si="420"/>
        <v>10</v>
      </c>
      <c r="C4894" s="111">
        <f t="shared" si="421"/>
        <v>42650</v>
      </c>
      <c r="D4894" s="327" t="s">
        <v>1527</v>
      </c>
      <c r="E4894" s="364">
        <v>42650</v>
      </c>
      <c r="F4894" s="21" t="s">
        <v>550</v>
      </c>
      <c r="G4894" s="308" t="s">
        <v>1733</v>
      </c>
      <c r="H4894" s="330" t="s">
        <v>1178</v>
      </c>
      <c r="I4894" s="127">
        <v>1400</v>
      </c>
      <c r="J4894" s="127">
        <v>9631.0714285714294</v>
      </c>
      <c r="K4894" s="331">
        <f t="shared" si="422"/>
        <v>13483500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hidden="1" customHeight="1">
      <c r="A4895" s="304" t="str">
        <f>IF(B4895&lt;&gt;"",IF(AND(B4895&gt;=_TM1,B4895&lt;=_TM2,OR(TH!L4895="1111",TH!M4895="1111")),TH!D4895,""),"")</f>
        <v/>
      </c>
      <c r="B4895" s="11">
        <f t="shared" si="420"/>
        <v>10</v>
      </c>
      <c r="C4895" s="111">
        <f t="shared" si="421"/>
        <v>42655</v>
      </c>
      <c r="D4895" s="327" t="s">
        <v>1527</v>
      </c>
      <c r="E4895" s="364">
        <v>42655</v>
      </c>
      <c r="F4895" s="339" t="s">
        <v>1736</v>
      </c>
      <c r="G4895" s="308" t="s">
        <v>1735</v>
      </c>
      <c r="H4895" s="330" t="s">
        <v>1178</v>
      </c>
      <c r="I4895" s="127">
        <v>20</v>
      </c>
      <c r="J4895" s="127">
        <v>8265</v>
      </c>
      <c r="K4895" s="331">
        <f t="shared" si="422"/>
        <v>165300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hidden="1" customHeight="1">
      <c r="A4896" s="304" t="str">
        <f>IF(B4896&lt;&gt;"",IF(AND(B4896&gt;=_TM1,B4896&lt;=_TM2,OR(TH!L4896="1111",TH!M4896="1111")),TH!D4896,""),"")</f>
        <v/>
      </c>
      <c r="B4896" s="11">
        <f t="shared" si="420"/>
        <v>10</v>
      </c>
      <c r="C4896" s="111">
        <f t="shared" si="421"/>
        <v>42655</v>
      </c>
      <c r="D4896" s="327" t="s">
        <v>1527</v>
      </c>
      <c r="E4896" s="364">
        <v>42655</v>
      </c>
      <c r="F4896" s="21" t="s">
        <v>1306</v>
      </c>
      <c r="G4896" s="308" t="s">
        <v>1735</v>
      </c>
      <c r="H4896" s="330" t="s">
        <v>1178</v>
      </c>
      <c r="I4896" s="127">
        <v>20</v>
      </c>
      <c r="J4896" s="127">
        <v>115858</v>
      </c>
      <c r="K4896" s="331">
        <f t="shared" si="422"/>
        <v>2317160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hidden="1" customHeight="1">
      <c r="A4897" s="304" t="str">
        <f>IF(B4897&lt;&gt;"",IF(AND(B4897&gt;=_TM1,B4897&lt;=_TM2,OR(TH!L4897="1111",TH!M4897="1111")),TH!D4897,""),"")</f>
        <v/>
      </c>
      <c r="B4897" s="11">
        <f t="shared" si="420"/>
        <v>10</v>
      </c>
      <c r="C4897" s="111">
        <f t="shared" si="421"/>
        <v>42655</v>
      </c>
      <c r="D4897" s="327" t="s">
        <v>1527</v>
      </c>
      <c r="E4897" s="364">
        <v>42655</v>
      </c>
      <c r="F4897" s="21" t="s">
        <v>816</v>
      </c>
      <c r="G4897" s="308" t="s">
        <v>1737</v>
      </c>
      <c r="H4897" s="330" t="s">
        <v>1178</v>
      </c>
      <c r="I4897" s="127">
        <v>3000</v>
      </c>
      <c r="J4897" s="127">
        <v>12750.2</v>
      </c>
      <c r="K4897" s="331">
        <f t="shared" si="422"/>
        <v>38250600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hidden="1" customHeight="1">
      <c r="A4898" s="304" t="str">
        <f>IF(B4898&lt;&gt;"",IF(AND(B4898&gt;=_TM1,B4898&lt;=_TM2,OR(TH!L4898="1111",TH!M4898="1111")),TH!D4898,""),"")</f>
        <v/>
      </c>
      <c r="B4898" s="11">
        <f t="shared" si="420"/>
        <v>10</v>
      </c>
      <c r="C4898" s="111">
        <f t="shared" si="421"/>
        <v>42657</v>
      </c>
      <c r="D4898" s="327" t="s">
        <v>1527</v>
      </c>
      <c r="E4898" s="364">
        <v>42657</v>
      </c>
      <c r="F4898" s="366" t="s">
        <v>1315</v>
      </c>
      <c r="G4898" s="308" t="s">
        <v>1739</v>
      </c>
      <c r="H4898" s="330" t="s">
        <v>1178</v>
      </c>
      <c r="I4898" s="127">
        <v>300</v>
      </c>
      <c r="J4898" s="127">
        <v>29930</v>
      </c>
      <c r="K4898" s="331">
        <f t="shared" si="422"/>
        <v>8979000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hidden="1" customHeight="1">
      <c r="A4899" s="304" t="str">
        <f>IF(B4899&lt;&gt;"",IF(AND(B4899&gt;=_TM1,B4899&lt;=_TM2,OR(TH!L4899="1111",TH!M4899="1111")),TH!D4899,""),"")</f>
        <v/>
      </c>
      <c r="B4899" s="11">
        <f t="shared" si="420"/>
        <v>10</v>
      </c>
      <c r="C4899" s="111">
        <f t="shared" si="421"/>
        <v>42657</v>
      </c>
      <c r="D4899" s="327" t="s">
        <v>1527</v>
      </c>
      <c r="E4899" s="364">
        <v>42657</v>
      </c>
      <c r="F4899" s="339" t="s">
        <v>350</v>
      </c>
      <c r="G4899" s="308" t="s">
        <v>1740</v>
      </c>
      <c r="H4899" s="330" t="s">
        <v>1178</v>
      </c>
      <c r="I4899" s="127">
        <v>310</v>
      </c>
      <c r="J4899" s="127">
        <v>8030</v>
      </c>
      <c r="K4899" s="331">
        <f t="shared" si="422"/>
        <v>2489300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hidden="1" customHeight="1">
      <c r="A4900" s="304" t="str">
        <f>IF(B4900&lt;&gt;"",IF(AND(B4900&gt;=_TM1,B4900&lt;=_TM2,OR(TH!L4900="1111",TH!M4900="1111")),TH!D4900,""),"")</f>
        <v/>
      </c>
      <c r="B4900" s="11">
        <f t="shared" si="420"/>
        <v>10</v>
      </c>
      <c r="C4900" s="111">
        <f t="shared" si="421"/>
        <v>42657</v>
      </c>
      <c r="D4900" s="327" t="s">
        <v>1527</v>
      </c>
      <c r="E4900" s="364">
        <v>42657</v>
      </c>
      <c r="F4900" s="21" t="s">
        <v>1744</v>
      </c>
      <c r="G4900" s="308" t="s">
        <v>1743</v>
      </c>
      <c r="H4900" s="330" t="s">
        <v>1178</v>
      </c>
      <c r="I4900" s="127">
        <v>80</v>
      </c>
      <c r="J4900" s="127">
        <v>56092</v>
      </c>
      <c r="K4900" s="331">
        <f t="shared" si="422"/>
        <v>4487360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hidden="1" customHeight="1">
      <c r="A4901" s="304" t="str">
        <f>IF(B4901&lt;&gt;"",IF(AND(B4901&gt;=_TM1,B4901&lt;=_TM2,OR(TH!L4901="1111",TH!M4901="1111")),TH!D4901,""),"")</f>
        <v/>
      </c>
      <c r="B4901" s="11">
        <f t="shared" si="420"/>
        <v>10</v>
      </c>
      <c r="C4901" s="111">
        <f t="shared" si="421"/>
        <v>42657</v>
      </c>
      <c r="D4901" s="327" t="s">
        <v>1527</v>
      </c>
      <c r="E4901" s="364">
        <v>42657</v>
      </c>
      <c r="F4901" s="339" t="s">
        <v>1736</v>
      </c>
      <c r="G4901" s="308" t="s">
        <v>1745</v>
      </c>
      <c r="H4901" s="330" t="s">
        <v>1178</v>
      </c>
      <c r="I4901" s="127">
        <v>79</v>
      </c>
      <c r="J4901" s="127">
        <v>8265</v>
      </c>
      <c r="K4901" s="331">
        <f t="shared" si="422"/>
        <v>652935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hidden="1" customHeight="1">
      <c r="A4902" s="304" t="str">
        <f>IF(B4902&lt;&gt;"",IF(AND(B4902&gt;=_TM1,B4902&lt;=_TM2,OR(TH!L4902="1111",TH!M4902="1111")),TH!D4902,""),"")</f>
        <v/>
      </c>
      <c r="B4902" s="11">
        <f t="shared" si="420"/>
        <v>10</v>
      </c>
      <c r="C4902" s="111">
        <f t="shared" si="421"/>
        <v>42657</v>
      </c>
      <c r="D4902" s="327" t="s">
        <v>1527</v>
      </c>
      <c r="E4902" s="364">
        <v>42657</v>
      </c>
      <c r="F4902" s="21" t="s">
        <v>1306</v>
      </c>
      <c r="G4902" s="308" t="s">
        <v>1745</v>
      </c>
      <c r="H4902" s="330" t="s">
        <v>1178</v>
      </c>
      <c r="I4902" s="127">
        <v>79</v>
      </c>
      <c r="J4902" s="127">
        <v>115858</v>
      </c>
      <c r="K4902" s="331">
        <f t="shared" si="422"/>
        <v>9152782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hidden="1" customHeight="1">
      <c r="A4903" s="304" t="str">
        <f>IF(B4903&lt;&gt;"",IF(AND(B4903&gt;=_TM1,B4903&lt;=_TM2,OR(TH!L4903="1111",TH!M4903="1111")),TH!D4903,""),"")</f>
        <v/>
      </c>
      <c r="B4903" s="11">
        <f t="shared" si="420"/>
        <v>10</v>
      </c>
      <c r="C4903" s="111">
        <f t="shared" si="421"/>
        <v>42661</v>
      </c>
      <c r="D4903" s="327" t="s">
        <v>1527</v>
      </c>
      <c r="E4903" s="364">
        <v>42661</v>
      </c>
      <c r="F4903" s="339" t="s">
        <v>1835</v>
      </c>
      <c r="G4903" s="308" t="s">
        <v>1746</v>
      </c>
      <c r="H4903" s="330" t="s">
        <v>1178</v>
      </c>
      <c r="I4903" s="127">
        <v>84</v>
      </c>
      <c r="J4903" s="127">
        <v>16160</v>
      </c>
      <c r="K4903" s="331">
        <f t="shared" si="422"/>
        <v>1357440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hidden="1" customHeight="1">
      <c r="A4904" s="304" t="str">
        <f>IF(B4904&lt;&gt;"",IF(AND(B4904&gt;=_TM1,B4904&lt;=_TM2,OR(TH!L4904="1111",TH!M4904="1111")),TH!D4904,""),"")</f>
        <v/>
      </c>
      <c r="B4904" s="11">
        <f t="shared" si="420"/>
        <v>10</v>
      </c>
      <c r="C4904" s="111">
        <f t="shared" si="421"/>
        <v>42662</v>
      </c>
      <c r="D4904" s="327" t="s">
        <v>1527</v>
      </c>
      <c r="E4904" s="364">
        <v>42662</v>
      </c>
      <c r="F4904" s="21" t="s">
        <v>1046</v>
      </c>
      <c r="G4904" s="308" t="s">
        <v>1749</v>
      </c>
      <c r="H4904" s="330" t="s">
        <v>1178</v>
      </c>
      <c r="I4904" s="127">
        <v>1545</v>
      </c>
      <c r="J4904" s="127">
        <v>35000</v>
      </c>
      <c r="K4904" s="331">
        <f t="shared" si="422"/>
        <v>54075000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hidden="1" customHeight="1">
      <c r="A4905" s="304" t="str">
        <f>IF(B4905&lt;&gt;"",IF(AND(B4905&gt;=_TM1,B4905&lt;=_TM2,OR(TH!L4905="1111",TH!M4905="1111")),TH!D4905,""),"")</f>
        <v/>
      </c>
      <c r="B4905" s="11">
        <f t="shared" si="420"/>
        <v>10</v>
      </c>
      <c r="C4905" s="111">
        <f t="shared" si="421"/>
        <v>42662</v>
      </c>
      <c r="D4905" s="327" t="s">
        <v>1527</v>
      </c>
      <c r="E4905" s="364">
        <v>42662</v>
      </c>
      <c r="F4905" s="339" t="s">
        <v>1047</v>
      </c>
      <c r="G4905" s="308" t="s">
        <v>1749</v>
      </c>
      <c r="H4905" s="330" t="s">
        <v>1178</v>
      </c>
      <c r="I4905" s="127">
        <v>1515</v>
      </c>
      <c r="J4905" s="127">
        <v>32500</v>
      </c>
      <c r="K4905" s="331">
        <f t="shared" si="422"/>
        <v>49237500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hidden="1" customHeight="1">
      <c r="A4906" s="304" t="str">
        <f>IF(B4906&lt;&gt;"",IF(AND(B4906&gt;=_TM1,B4906&lt;=_TM2,OR(TH!L4906="1111",TH!M4906="1111")),TH!D4906,""),"")</f>
        <v/>
      </c>
      <c r="B4906" s="11">
        <f t="shared" si="420"/>
        <v>10</v>
      </c>
      <c r="C4906" s="111">
        <f t="shared" si="421"/>
        <v>42662</v>
      </c>
      <c r="D4906" s="327" t="s">
        <v>1527</v>
      </c>
      <c r="E4906" s="364">
        <v>42662</v>
      </c>
      <c r="F4906" s="21" t="s">
        <v>322</v>
      </c>
      <c r="G4906" s="308" t="s">
        <v>1749</v>
      </c>
      <c r="H4906" s="330" t="s">
        <v>1178</v>
      </c>
      <c r="I4906" s="127">
        <v>4400</v>
      </c>
      <c r="J4906" s="127">
        <v>18500</v>
      </c>
      <c r="K4906" s="331">
        <f t="shared" si="422"/>
        <v>81400000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>x</v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hidden="1" customHeight="1">
      <c r="A4907" s="304" t="str">
        <f>IF(B4907&lt;&gt;"",IF(AND(B4907&gt;=_TM1,B4907&lt;=_TM2,OR(TH!L4907="1111",TH!M4907="1111")),TH!D4907,""),"")</f>
        <v/>
      </c>
      <c r="B4907" s="11">
        <f t="shared" si="420"/>
        <v>10</v>
      </c>
      <c r="C4907" s="111">
        <f t="shared" si="421"/>
        <v>42662</v>
      </c>
      <c r="D4907" s="327" t="s">
        <v>1527</v>
      </c>
      <c r="E4907" s="364">
        <v>42662</v>
      </c>
      <c r="F4907" s="21" t="s">
        <v>321</v>
      </c>
      <c r="G4907" s="308" t="s">
        <v>1749</v>
      </c>
      <c r="H4907" s="330" t="s">
        <v>1178</v>
      </c>
      <c r="I4907" s="127">
        <v>4125</v>
      </c>
      <c r="J4907" s="127">
        <v>18500</v>
      </c>
      <c r="K4907" s="331">
        <f t="shared" si="422"/>
        <v>76312500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>x</v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hidden="1" customHeight="1">
      <c r="A4908" s="304" t="str">
        <f>IF(B4908&lt;&gt;"",IF(AND(B4908&gt;=_TM1,B4908&lt;=_TM2,OR(TH!L4908="1111",TH!M4908="1111")),TH!D4908,""),"")</f>
        <v/>
      </c>
      <c r="B4908" s="11">
        <f t="shared" si="420"/>
        <v>10</v>
      </c>
      <c r="C4908" s="111">
        <f t="shared" si="421"/>
        <v>42665</v>
      </c>
      <c r="D4908" s="327" t="s">
        <v>1527</v>
      </c>
      <c r="E4908" s="364">
        <v>42665</v>
      </c>
      <c r="F4908" s="339" t="s">
        <v>322</v>
      </c>
      <c r="G4908" s="308" t="s">
        <v>1750</v>
      </c>
      <c r="H4908" s="330" t="s">
        <v>1178</v>
      </c>
      <c r="I4908" s="127">
        <v>1041</v>
      </c>
      <c r="J4908" s="127">
        <v>11000</v>
      </c>
      <c r="K4908" s="331">
        <f t="shared" si="422"/>
        <v>11451000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>x</v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hidden="1" customHeight="1">
      <c r="A4909" s="304" t="str">
        <f>IF(B4909&lt;&gt;"",IF(AND(B4909&gt;=_TM1,B4909&lt;=_TM2,OR(TH!L4909="1111",TH!M4909="1111")),TH!D4909,""),"")</f>
        <v/>
      </c>
      <c r="B4909" s="11">
        <f t="shared" si="420"/>
        <v>10</v>
      </c>
      <c r="C4909" s="111">
        <f t="shared" si="421"/>
        <v>42668</v>
      </c>
      <c r="D4909" s="327" t="s">
        <v>1527</v>
      </c>
      <c r="E4909" s="364">
        <v>42668</v>
      </c>
      <c r="F4909" s="21" t="s">
        <v>322</v>
      </c>
      <c r="G4909" s="308" t="s">
        <v>1752</v>
      </c>
      <c r="H4909" s="330" t="s">
        <v>1178</v>
      </c>
      <c r="I4909" s="127">
        <v>1010</v>
      </c>
      <c r="J4909" s="127">
        <v>11000</v>
      </c>
      <c r="K4909" s="331">
        <f t="shared" si="422"/>
        <v>11110000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>x</v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hidden="1" customHeight="1">
      <c r="A4910" s="304" t="str">
        <f>IF(B4910&lt;&gt;"",IF(AND(B4910&gt;=_TM1,B4910&lt;=_TM2,OR(TH!L4910="1111",TH!M4910="1111")),TH!D4910,""),"")</f>
        <v/>
      </c>
      <c r="B4910" s="11">
        <f t="shared" si="420"/>
        <v>10</v>
      </c>
      <c r="C4910" s="111">
        <f t="shared" si="421"/>
        <v>42671</v>
      </c>
      <c r="D4910" s="327" t="s">
        <v>1527</v>
      </c>
      <c r="E4910" s="364">
        <v>42671</v>
      </c>
      <c r="F4910" s="339" t="s">
        <v>1836</v>
      </c>
      <c r="G4910" s="308" t="s">
        <v>1753</v>
      </c>
      <c r="H4910" s="330" t="s">
        <v>1178</v>
      </c>
      <c r="I4910" s="127">
        <v>25</v>
      </c>
      <c r="J4910" s="127">
        <v>33120</v>
      </c>
      <c r="K4910" s="331">
        <f t="shared" si="422"/>
        <v>828000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hidden="1" customHeight="1">
      <c r="A4911" s="304" t="str">
        <f>IF(B4911&lt;&gt;"",IF(AND(B4911&gt;=_TM1,B4911&lt;=_TM2,OR(TH!L4911="1111",TH!M4911="1111")),TH!D4911,""),"")</f>
        <v/>
      </c>
      <c r="B4911" s="11">
        <f t="shared" si="420"/>
        <v>10</v>
      </c>
      <c r="C4911" s="111">
        <f t="shared" si="421"/>
        <v>42671</v>
      </c>
      <c r="D4911" s="327" t="s">
        <v>1527</v>
      </c>
      <c r="E4911" s="364">
        <v>42671</v>
      </c>
      <c r="F4911" s="21" t="s">
        <v>1754</v>
      </c>
      <c r="G4911" s="308" t="s">
        <v>1753</v>
      </c>
      <c r="H4911" s="330" t="s">
        <v>1178</v>
      </c>
      <c r="I4911" s="127">
        <v>100</v>
      </c>
      <c r="J4911" s="127">
        <v>8450</v>
      </c>
      <c r="K4911" s="331">
        <f t="shared" si="422"/>
        <v>845000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hidden="1" customHeight="1">
      <c r="A4912" s="304" t="str">
        <f>IF(B4912&lt;&gt;"",IF(AND(B4912&gt;=_TM1,B4912&lt;=_TM2,OR(TH!L4912="1111",TH!M4912="1111")),TH!D4912,""),"")</f>
        <v/>
      </c>
      <c r="B4912" s="11">
        <f t="shared" si="420"/>
        <v>10</v>
      </c>
      <c r="C4912" s="111">
        <f t="shared" si="421"/>
        <v>42672</v>
      </c>
      <c r="D4912" s="327" t="s">
        <v>1527</v>
      </c>
      <c r="E4912" s="364">
        <v>42672</v>
      </c>
      <c r="F4912" s="21" t="s">
        <v>1320</v>
      </c>
      <c r="G4912" s="308" t="s">
        <v>1755</v>
      </c>
      <c r="H4912" s="330" t="s">
        <v>1178</v>
      </c>
      <c r="I4912" s="127">
        <v>2000</v>
      </c>
      <c r="J4912" s="127">
        <v>8075</v>
      </c>
      <c r="K4912" s="331">
        <f t="shared" si="422"/>
        <v>16150000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hidden="1" customHeight="1">
      <c r="A4913" s="304" t="str">
        <f>IF(B4913&lt;&gt;"",IF(AND(B4913&gt;=_TM1,B4913&lt;=_TM2,OR(TH!L4913="1111",TH!M4913="1111")),TH!D4913,""),"")</f>
        <v/>
      </c>
      <c r="B4913" s="11">
        <f t="shared" si="420"/>
        <v>10</v>
      </c>
      <c r="C4913" s="111">
        <f t="shared" si="421"/>
        <v>42674</v>
      </c>
      <c r="D4913" s="327" t="s">
        <v>1527</v>
      </c>
      <c r="E4913" s="364">
        <v>42674</v>
      </c>
      <c r="F4913" s="339" t="s">
        <v>1554</v>
      </c>
      <c r="G4913" s="308" t="s">
        <v>1763</v>
      </c>
      <c r="H4913" s="330" t="s">
        <v>1178</v>
      </c>
      <c r="I4913" s="127">
        <v>240</v>
      </c>
      <c r="J4913" s="127">
        <v>7125</v>
      </c>
      <c r="K4913" s="331">
        <f t="shared" si="422"/>
        <v>1710000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hidden="1" customHeight="1">
      <c r="A4914" s="304" t="str">
        <f>IF(B4914&lt;&gt;"",IF(AND(B4914&gt;=_TM1,B4914&lt;=_TM2,OR(TH!L4914="1111",TH!M4914="1111")),TH!D4914,""),"")</f>
        <v/>
      </c>
      <c r="B4914" s="11">
        <f t="shared" si="420"/>
        <v>10</v>
      </c>
      <c r="C4914" s="111">
        <f t="shared" si="421"/>
        <v>42674</v>
      </c>
      <c r="D4914" s="327" t="s">
        <v>1527</v>
      </c>
      <c r="E4914" s="364">
        <v>42674</v>
      </c>
      <c r="F4914" s="21" t="s">
        <v>1837</v>
      </c>
      <c r="G4914" s="308" t="s">
        <v>1763</v>
      </c>
      <c r="H4914" s="330" t="s">
        <v>1178</v>
      </c>
      <c r="I4914" s="127">
        <v>200</v>
      </c>
      <c r="J4914" s="127">
        <v>5225</v>
      </c>
      <c r="K4914" s="331">
        <f t="shared" si="422"/>
        <v>1045000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hidden="1" customHeight="1">
      <c r="A4915" s="304" t="str">
        <f>IF(B4915&lt;&gt;"",IF(AND(B4915&gt;=_TM1,B4915&lt;=_TM2,OR(TH!L4915="1111",TH!M4915="1111")),TH!D4915,""),"")</f>
        <v/>
      </c>
      <c r="B4915" s="11">
        <f t="shared" si="420"/>
        <v>10</v>
      </c>
      <c r="C4915" s="111">
        <f t="shared" si="421"/>
        <v>42674</v>
      </c>
      <c r="D4915" s="327" t="s">
        <v>1527</v>
      </c>
      <c r="E4915" s="364">
        <v>42674</v>
      </c>
      <c r="F4915" s="21" t="s">
        <v>374</v>
      </c>
      <c r="G4915" s="308" t="s">
        <v>1766</v>
      </c>
      <c r="H4915" s="330" t="s">
        <v>1178</v>
      </c>
      <c r="I4915" s="127">
        <v>72</v>
      </c>
      <c r="J4915" s="127">
        <v>24207</v>
      </c>
      <c r="K4915" s="331">
        <f t="shared" si="422"/>
        <v>1742904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hidden="1" customHeight="1">
      <c r="A4916" s="304" t="str">
        <f>IF(B4916&lt;&gt;"",IF(AND(B4916&gt;=_TM1,B4916&lt;=_TM2,OR(TH!L4916="1111",TH!M4916="1111")),TH!D4916,""),"")</f>
        <v/>
      </c>
      <c r="B4916" s="11">
        <f t="shared" si="420"/>
        <v>10</v>
      </c>
      <c r="C4916" s="111">
        <f t="shared" si="421"/>
        <v>42674</v>
      </c>
      <c r="D4916" s="327" t="s">
        <v>1527</v>
      </c>
      <c r="E4916" s="364">
        <v>42674</v>
      </c>
      <c r="F4916" s="21" t="s">
        <v>1592</v>
      </c>
      <c r="G4916" s="308" t="s">
        <v>1766</v>
      </c>
      <c r="H4916" s="330" t="s">
        <v>1178</v>
      </c>
      <c r="I4916" s="127">
        <v>9</v>
      </c>
      <c r="J4916" s="127">
        <v>18459</v>
      </c>
      <c r="K4916" s="331">
        <f t="shared" si="422"/>
        <v>166131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hidden="1" customHeight="1">
      <c r="A4917" s="304" t="str">
        <f>IF(B4917&lt;&gt;"",IF(AND(B4917&gt;=_TM1,B4917&lt;=_TM2,OR(TH!L4917="1111",TH!M4917="1111")),TH!D4917,""),"")</f>
        <v/>
      </c>
      <c r="B4917" s="11">
        <f t="shared" si="420"/>
        <v>10</v>
      </c>
      <c r="C4917" s="111">
        <f t="shared" si="421"/>
        <v>42674</v>
      </c>
      <c r="D4917" s="327" t="s">
        <v>1527</v>
      </c>
      <c r="E4917" s="364">
        <v>42674</v>
      </c>
      <c r="F4917" s="339" t="s">
        <v>1767</v>
      </c>
      <c r="G4917" s="308" t="s">
        <v>1766</v>
      </c>
      <c r="H4917" s="330" t="s">
        <v>1178</v>
      </c>
      <c r="I4917" s="127">
        <v>18</v>
      </c>
      <c r="J4917" s="127">
        <v>76589</v>
      </c>
      <c r="K4917" s="331">
        <f t="shared" si="422"/>
        <v>1378602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hidden="1" customHeight="1">
      <c r="A4918" s="304" t="str">
        <f>IF(B4918&lt;&gt;"",IF(AND(B4918&gt;=_TM1,B4918&lt;=_TM2,OR(TH!L4918="1111",TH!M4918="1111")),TH!D4918,""),"")</f>
        <v/>
      </c>
      <c r="B4918" s="11">
        <f t="shared" si="420"/>
        <v>10</v>
      </c>
      <c r="C4918" s="111">
        <f t="shared" si="421"/>
        <v>42674</v>
      </c>
      <c r="D4918" s="327" t="s">
        <v>1527</v>
      </c>
      <c r="E4918" s="364">
        <v>42674</v>
      </c>
      <c r="F4918" s="21" t="s">
        <v>1768</v>
      </c>
      <c r="G4918" s="308" t="s">
        <v>1766</v>
      </c>
      <c r="H4918" s="330" t="s">
        <v>1178</v>
      </c>
      <c r="I4918" s="127">
        <v>2</v>
      </c>
      <c r="J4918" s="127">
        <v>76488</v>
      </c>
      <c r="K4918" s="331">
        <f t="shared" si="422"/>
        <v>152976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hidden="1" customHeight="1">
      <c r="A4919" s="304" t="str">
        <f>IF(B4919&lt;&gt;"",IF(AND(B4919&gt;=_TM1,B4919&lt;=_TM2,OR(TH!L4919="1111",TH!M4919="1111")),TH!D4919,""),"")</f>
        <v/>
      </c>
      <c r="B4919" s="11">
        <f t="shared" si="420"/>
        <v>10</v>
      </c>
      <c r="C4919" s="111">
        <f t="shared" si="421"/>
        <v>42674</v>
      </c>
      <c r="D4919" s="327" t="s">
        <v>1527</v>
      </c>
      <c r="E4919" s="364">
        <v>42674</v>
      </c>
      <c r="F4919" s="21" t="s">
        <v>569</v>
      </c>
      <c r="G4919" s="308" t="s">
        <v>1766</v>
      </c>
      <c r="H4919" s="330" t="s">
        <v>1178</v>
      </c>
      <c r="I4919" s="127">
        <v>30</v>
      </c>
      <c r="J4919" s="127">
        <v>19733</v>
      </c>
      <c r="K4919" s="331">
        <f t="shared" si="422"/>
        <v>591990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hidden="1" customHeight="1">
      <c r="A4920" s="304" t="str">
        <f>IF(B4920&lt;&gt;"",IF(AND(B4920&gt;=_TM1,B4920&lt;=_TM2,OR(TH!L4920="1111",TH!M4920="1111")),TH!D4920,""),"")</f>
        <v/>
      </c>
      <c r="B4920" s="11">
        <f t="shared" si="420"/>
        <v>10</v>
      </c>
      <c r="C4920" s="111">
        <f t="shared" si="421"/>
        <v>42674</v>
      </c>
      <c r="D4920" s="327" t="s">
        <v>1527</v>
      </c>
      <c r="E4920" s="364">
        <v>42674</v>
      </c>
      <c r="F4920" s="366" t="s">
        <v>1769</v>
      </c>
      <c r="G4920" s="308" t="s">
        <v>1766</v>
      </c>
      <c r="H4920" s="330" t="s">
        <v>1178</v>
      </c>
      <c r="I4920" s="127">
        <v>6</v>
      </c>
      <c r="J4920" s="127">
        <v>12449</v>
      </c>
      <c r="K4920" s="331">
        <f t="shared" si="422"/>
        <v>74694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hidden="1" customHeight="1">
      <c r="A4921" s="304" t="str">
        <f>IF(B4921&lt;&gt;"",IF(AND(B4921&gt;=_TM1,B4921&lt;=_TM2,OR(TH!L4921="1111",TH!M4921="1111")),TH!D4921,""),"")</f>
        <v/>
      </c>
      <c r="B4921" s="11">
        <f t="shared" si="420"/>
        <v>10</v>
      </c>
      <c r="C4921" s="111">
        <f t="shared" si="421"/>
        <v>42674</v>
      </c>
      <c r="D4921" s="327" t="s">
        <v>1527</v>
      </c>
      <c r="E4921" s="364">
        <v>42674</v>
      </c>
      <c r="F4921" s="339" t="s">
        <v>435</v>
      </c>
      <c r="G4921" s="308" t="s">
        <v>1766</v>
      </c>
      <c r="H4921" s="330" t="s">
        <v>1178</v>
      </c>
      <c r="I4921" s="127">
        <v>48</v>
      </c>
      <c r="J4921" s="127">
        <v>7977</v>
      </c>
      <c r="K4921" s="331">
        <f t="shared" si="422"/>
        <v>382896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hidden="1" customHeight="1">
      <c r="A4922" s="304" t="str">
        <f>IF(B4922&lt;&gt;"",IF(AND(B4922&gt;=_TM1,B4922&lt;=_TM2,OR(TH!L4922="1111",TH!M4922="1111")),TH!D4922,""),"")</f>
        <v/>
      </c>
      <c r="B4922" s="11">
        <f t="shared" si="420"/>
        <v>10</v>
      </c>
      <c r="C4922" s="111">
        <f t="shared" si="421"/>
        <v>42674</v>
      </c>
      <c r="D4922" s="327" t="s">
        <v>1527</v>
      </c>
      <c r="E4922" s="364">
        <v>42674</v>
      </c>
      <c r="F4922" s="21" t="s">
        <v>676</v>
      </c>
      <c r="G4922" s="308" t="s">
        <v>1766</v>
      </c>
      <c r="H4922" s="330" t="s">
        <v>1178</v>
      </c>
      <c r="I4922" s="127">
        <v>14</v>
      </c>
      <c r="J4922" s="127">
        <v>7565</v>
      </c>
      <c r="K4922" s="331">
        <f t="shared" si="422"/>
        <v>105910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hidden="1" customHeight="1">
      <c r="A4923" s="304" t="str">
        <f>IF(B4923&lt;&gt;"",IF(AND(B4923&gt;=_TM1,B4923&lt;=_TM2,OR(TH!L4923="1111",TH!M4923="1111")),TH!D4923,""),"")</f>
        <v/>
      </c>
      <c r="B4923" s="11">
        <f t="shared" si="420"/>
        <v>10</v>
      </c>
      <c r="C4923" s="111">
        <f t="shared" si="421"/>
        <v>42674</v>
      </c>
      <c r="D4923" s="327" t="s">
        <v>1527</v>
      </c>
      <c r="E4923" s="364">
        <v>42674</v>
      </c>
      <c r="F4923" s="339" t="s">
        <v>1427</v>
      </c>
      <c r="G4923" s="308" t="s">
        <v>1766</v>
      </c>
      <c r="H4923" s="330" t="s">
        <v>1178</v>
      </c>
      <c r="I4923" s="127">
        <v>24</v>
      </c>
      <c r="J4923" s="127">
        <v>10185</v>
      </c>
      <c r="K4923" s="331">
        <f t="shared" si="422"/>
        <v>244440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hidden="1" customHeight="1">
      <c r="A4924" s="304" t="str">
        <f>IF(B4924&lt;&gt;"",IF(AND(B4924&gt;=_TM1,B4924&lt;=_TM2,OR(TH!L4924="1111",TH!M4924="1111")),TH!D4924,""),"")</f>
        <v/>
      </c>
      <c r="B4924" s="11">
        <f t="shared" si="420"/>
        <v>10</v>
      </c>
      <c r="C4924" s="111">
        <f t="shared" si="421"/>
        <v>42674</v>
      </c>
      <c r="D4924" s="327" t="s">
        <v>1527</v>
      </c>
      <c r="E4924" s="364">
        <v>42674</v>
      </c>
      <c r="F4924" s="339" t="s">
        <v>1334</v>
      </c>
      <c r="G4924" s="308" t="s">
        <v>1766</v>
      </c>
      <c r="H4924" s="330" t="s">
        <v>1178</v>
      </c>
      <c r="I4924" s="127">
        <v>12</v>
      </c>
      <c r="J4924" s="127">
        <v>11582</v>
      </c>
      <c r="K4924" s="331">
        <f t="shared" si="422"/>
        <v>138984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hidden="1" customHeight="1">
      <c r="A4925" s="304" t="str">
        <f>IF(B4925&lt;&gt;"",IF(AND(B4925&gt;=_TM1,B4925&lt;=_TM2,OR(TH!L4925="1111",TH!M4925="1111")),TH!D4925,""),"")</f>
        <v/>
      </c>
      <c r="B4925" s="11">
        <f t="shared" si="420"/>
        <v>10</v>
      </c>
      <c r="C4925" s="111">
        <f t="shared" si="421"/>
        <v>42674</v>
      </c>
      <c r="D4925" s="327" t="s">
        <v>1527</v>
      </c>
      <c r="E4925" s="364">
        <v>42674</v>
      </c>
      <c r="F4925" s="339" t="s">
        <v>1770</v>
      </c>
      <c r="G4925" s="342" t="s">
        <v>1766</v>
      </c>
      <c r="H4925" s="330" t="s">
        <v>1178</v>
      </c>
      <c r="I4925" s="127">
        <v>12</v>
      </c>
      <c r="J4925" s="127">
        <v>8983</v>
      </c>
      <c r="K4925" s="331">
        <f t="shared" si="422"/>
        <v>107796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hidden="1" customHeight="1">
      <c r="A4926" s="304" t="str">
        <f>IF(B4926&lt;&gt;"",IF(AND(B4926&gt;=_TM1,B4926&lt;=_TM2,OR(TH!L4926="1111",TH!M4926="1111")),TH!D4926,""),"")</f>
        <v/>
      </c>
      <c r="B4926" s="11">
        <f t="shared" si="420"/>
        <v>10</v>
      </c>
      <c r="C4926" s="111">
        <f t="shared" si="421"/>
        <v>42674</v>
      </c>
      <c r="D4926" s="327" t="s">
        <v>1527</v>
      </c>
      <c r="E4926" s="364">
        <v>42674</v>
      </c>
      <c r="F4926" s="21" t="s">
        <v>1771</v>
      </c>
      <c r="G4926" s="308" t="s">
        <v>1766</v>
      </c>
      <c r="H4926" s="330" t="s">
        <v>1178</v>
      </c>
      <c r="I4926" s="127">
        <v>12</v>
      </c>
      <c r="J4926" s="127">
        <v>11479</v>
      </c>
      <c r="K4926" s="331">
        <f t="shared" si="422"/>
        <v>137748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hidden="1" customHeight="1">
      <c r="A4927" s="304" t="str">
        <f>IF(B4927&lt;&gt;"",IF(AND(B4927&gt;=_TM1,B4927&lt;=_TM2,OR(TH!L4927="1111",TH!M4927="1111")),TH!D4927,""),"")</f>
        <v/>
      </c>
      <c r="B4927" s="11">
        <f t="shared" si="420"/>
        <v>10</v>
      </c>
      <c r="C4927" s="111">
        <f t="shared" si="421"/>
        <v>42674</v>
      </c>
      <c r="D4927" s="327" t="s">
        <v>1527</v>
      </c>
      <c r="E4927" s="364">
        <v>42674</v>
      </c>
      <c r="F4927" s="339" t="s">
        <v>1772</v>
      </c>
      <c r="G4927" s="308" t="s">
        <v>1766</v>
      </c>
      <c r="H4927" s="330" t="s">
        <v>1178</v>
      </c>
      <c r="I4927" s="127">
        <v>60</v>
      </c>
      <c r="J4927" s="127">
        <v>26593</v>
      </c>
      <c r="K4927" s="331">
        <f t="shared" si="422"/>
        <v>1595580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hidden="1" customHeight="1">
      <c r="A4928" s="304" t="str">
        <f>IF(B4928&lt;&gt;"",IF(AND(B4928&gt;=_TM1,B4928&lt;=_TM2,OR(TH!L4928="1111",TH!M4928="1111")),TH!D4928,""),"")</f>
        <v/>
      </c>
      <c r="B4928" s="11">
        <f t="shared" si="420"/>
        <v>10</v>
      </c>
      <c r="C4928" s="111">
        <f t="shared" si="421"/>
        <v>42674</v>
      </c>
      <c r="D4928" s="327" t="s">
        <v>1527</v>
      </c>
      <c r="E4928" s="364">
        <v>42674</v>
      </c>
      <c r="F4928" s="21" t="s">
        <v>1439</v>
      </c>
      <c r="G4928" s="308" t="s">
        <v>1766</v>
      </c>
      <c r="H4928" s="330" t="s">
        <v>1178</v>
      </c>
      <c r="I4928" s="127">
        <v>16</v>
      </c>
      <c r="J4928" s="127">
        <v>26565</v>
      </c>
      <c r="K4928" s="331">
        <f t="shared" si="422"/>
        <v>425040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6" ht="15.75" hidden="1" customHeight="1">
      <c r="A4929" s="304" t="str">
        <f>IF(B4929&lt;&gt;"",IF(AND(B4929&gt;=_TM1,B4929&lt;=_TM2,OR(TH!L4929="1111",TH!M4929="1111")),TH!D4929,""),"")</f>
        <v/>
      </c>
      <c r="B4929" s="11">
        <f t="shared" si="420"/>
        <v>10</v>
      </c>
      <c r="C4929" s="111">
        <f t="shared" si="421"/>
        <v>42674</v>
      </c>
      <c r="D4929" s="327" t="s">
        <v>1527</v>
      </c>
      <c r="E4929" s="364">
        <v>42674</v>
      </c>
      <c r="F4929" s="21" t="s">
        <v>433</v>
      </c>
      <c r="G4929" s="308" t="s">
        <v>1766</v>
      </c>
      <c r="H4929" s="330" t="s">
        <v>1178</v>
      </c>
      <c r="I4929" s="127">
        <v>36</v>
      </c>
      <c r="J4929" s="127">
        <v>12813</v>
      </c>
      <c r="K4929" s="331">
        <f t="shared" si="422"/>
        <v>461268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6" ht="15.75" hidden="1" customHeight="1">
      <c r="A4930" s="304" t="str">
        <f>IF(B4930&lt;&gt;"",IF(AND(B4930&gt;=_TM1,B4930&lt;=_TM2,OR(TH!L4930="1111",TH!M4930="1111")),TH!D4930,""),"")</f>
        <v/>
      </c>
      <c r="B4930" s="11">
        <f t="shared" si="420"/>
        <v>10</v>
      </c>
      <c r="C4930" s="111">
        <f t="shared" si="421"/>
        <v>42674</v>
      </c>
      <c r="D4930" s="327" t="s">
        <v>1527</v>
      </c>
      <c r="E4930" s="364">
        <v>42674</v>
      </c>
      <c r="F4930" s="339" t="s">
        <v>1439</v>
      </c>
      <c r="G4930" s="308" t="s">
        <v>1766</v>
      </c>
      <c r="H4930" s="330" t="s">
        <v>1178</v>
      </c>
      <c r="I4930" s="127">
        <v>6</v>
      </c>
      <c r="J4930" s="127">
        <v>23934</v>
      </c>
      <c r="K4930" s="331">
        <f t="shared" si="422"/>
        <v>143604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6" ht="15.75" hidden="1" customHeight="1">
      <c r="A4931" s="304" t="str">
        <f>IF(B4931&lt;&gt;"",IF(AND(B4931&gt;=_TM1,B4931&lt;=_TM2,OR(TH!L4931="1111",TH!M4931="1111")),TH!D4931,""),"")</f>
        <v/>
      </c>
      <c r="B4931" s="11">
        <f t="shared" si="420"/>
        <v>10</v>
      </c>
      <c r="C4931" s="111">
        <f t="shared" si="421"/>
        <v>42674</v>
      </c>
      <c r="D4931" s="327" t="s">
        <v>1527</v>
      </c>
      <c r="E4931" s="364">
        <v>42674</v>
      </c>
      <c r="F4931" s="21" t="s">
        <v>1428</v>
      </c>
      <c r="G4931" s="308" t="s">
        <v>1766</v>
      </c>
      <c r="H4931" s="330" t="s">
        <v>1178</v>
      </c>
      <c r="I4931" s="127">
        <v>16</v>
      </c>
      <c r="J4931" s="127">
        <v>7598</v>
      </c>
      <c r="K4931" s="331">
        <f t="shared" si="422"/>
        <v>121568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6" ht="15.75" hidden="1" customHeight="1">
      <c r="A4932" s="304" t="str">
        <f>IF(B4932&lt;&gt;"",IF(AND(B4932&gt;=_TM1,B4932&lt;=_TM2,OR(TH!L4932="1111",TH!M4932="1111")),TH!D4932,""),"")</f>
        <v/>
      </c>
      <c r="B4932" s="11">
        <f t="shared" si="420"/>
        <v>10</v>
      </c>
      <c r="C4932" s="111">
        <f t="shared" si="421"/>
        <v>42674</v>
      </c>
      <c r="D4932" s="327" t="s">
        <v>1527</v>
      </c>
      <c r="E4932" s="364">
        <v>42674</v>
      </c>
      <c r="F4932" s="339" t="s">
        <v>1429</v>
      </c>
      <c r="G4932" s="308" t="s">
        <v>1766</v>
      </c>
      <c r="H4932" s="330" t="s">
        <v>1178</v>
      </c>
      <c r="I4932" s="127">
        <v>75</v>
      </c>
      <c r="J4932" s="127">
        <v>8223</v>
      </c>
      <c r="K4932" s="331">
        <f t="shared" si="422"/>
        <v>616725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6" ht="15.75" hidden="1" customHeight="1">
      <c r="A4933" s="304" t="str">
        <f>IF(B4933&lt;&gt;"",IF(AND(B4933&gt;=_TM1,B4933&lt;=_TM2,OR(TH!L4933="1111",TH!M4933="1111")),TH!D4933,""),"")</f>
        <v/>
      </c>
      <c r="B4933" s="11">
        <f t="shared" si="420"/>
        <v>10</v>
      </c>
      <c r="C4933" s="111">
        <f t="shared" si="421"/>
        <v>42674</v>
      </c>
      <c r="D4933" s="327" t="s">
        <v>1527</v>
      </c>
      <c r="E4933" s="364">
        <v>42674</v>
      </c>
      <c r="F4933" s="21" t="s">
        <v>1773</v>
      </c>
      <c r="G4933" s="308" t="s">
        <v>1766</v>
      </c>
      <c r="H4933" s="330" t="s">
        <v>1178</v>
      </c>
      <c r="I4933" s="127">
        <v>40</v>
      </c>
      <c r="J4933" s="127">
        <v>34757</v>
      </c>
      <c r="K4933" s="331">
        <f t="shared" si="422"/>
        <v>1390280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</row>
    <row r="4934" spans="1:26" ht="15.75" hidden="1" customHeight="1">
      <c r="A4934" s="304" t="str">
        <f>IF(B4934&lt;&gt;"",IF(AND(B4934&gt;=_TM1,B4934&lt;=_TM2,OR(TH!L4934="1111",TH!M4934="1111")),TH!D4934,""),"")</f>
        <v/>
      </c>
      <c r="B4934" s="11">
        <f t="shared" si="420"/>
        <v>10</v>
      </c>
      <c r="C4934" s="111">
        <f t="shared" si="421"/>
        <v>42674</v>
      </c>
      <c r="D4934" s="327" t="s">
        <v>1527</v>
      </c>
      <c r="E4934" s="364">
        <v>42674</v>
      </c>
      <c r="F4934" s="21" t="s">
        <v>1774</v>
      </c>
      <c r="G4934" s="308" t="s">
        <v>1766</v>
      </c>
      <c r="H4934" s="330" t="s">
        <v>1178</v>
      </c>
      <c r="I4934" s="127">
        <v>40</v>
      </c>
      <c r="J4934" s="127">
        <v>29963</v>
      </c>
      <c r="K4934" s="331">
        <f t="shared" si="422"/>
        <v>1198520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6" ht="15.75" hidden="1" customHeight="1">
      <c r="A4935" s="304" t="str">
        <f>IF(B4935&lt;&gt;"",IF(AND(B4935&gt;=_TM1,B4935&lt;=_TM2,OR(TH!L4935="1111",TH!M4935="1111")),TH!D4935,""),"")</f>
        <v/>
      </c>
      <c r="B4935" s="11">
        <f t="shared" si="420"/>
        <v>10</v>
      </c>
      <c r="C4935" s="111">
        <f t="shared" si="421"/>
        <v>42674</v>
      </c>
      <c r="D4935" s="327" t="s">
        <v>1527</v>
      </c>
      <c r="E4935" s="364">
        <v>42674</v>
      </c>
      <c r="F4935" s="339" t="s">
        <v>1775</v>
      </c>
      <c r="G4935" s="308" t="s">
        <v>1766</v>
      </c>
      <c r="H4935" s="330" t="s">
        <v>1178</v>
      </c>
      <c r="I4935" s="127">
        <v>10</v>
      </c>
      <c r="J4935" s="127">
        <v>96239</v>
      </c>
      <c r="K4935" s="331">
        <f t="shared" si="422"/>
        <v>962390</v>
      </c>
      <c r="L4935" s="332" t="s">
        <v>160</v>
      </c>
      <c r="M4935" s="332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03"/>
    </row>
    <row r="4936" spans="1:26" ht="15.75" hidden="1" customHeight="1">
      <c r="A4936" s="304" t="str">
        <f>IF(B4936&lt;&gt;"",IF(AND(B4936&gt;=_TM1,B4936&lt;=_TM2,OR(TH!L4936="1111",TH!M4936="1111")),TH!D4936,""),"")</f>
        <v/>
      </c>
      <c r="B4936" s="11">
        <f t="shared" si="420"/>
        <v>10</v>
      </c>
      <c r="C4936" s="111">
        <f t="shared" si="421"/>
        <v>42674</v>
      </c>
      <c r="D4936" s="327" t="s">
        <v>1527</v>
      </c>
      <c r="E4936" s="364">
        <v>42674</v>
      </c>
      <c r="F4936" s="21" t="s">
        <v>364</v>
      </c>
      <c r="G4936" s="308" t="s">
        <v>1766</v>
      </c>
      <c r="H4936" s="330" t="s">
        <v>1178</v>
      </c>
      <c r="I4936" s="127">
        <v>16</v>
      </c>
      <c r="J4936" s="127">
        <v>50573</v>
      </c>
      <c r="K4936" s="331">
        <f t="shared" si="422"/>
        <v>809168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6" ht="15.75" hidden="1" customHeight="1">
      <c r="A4937" s="304" t="str">
        <f>IF(B4937&lt;&gt;"",IF(AND(B4937&gt;=_TM1,B4937&lt;=_TM2,OR(TH!L4937="1111",TH!M4937="1111")),TH!D4937,""),"")</f>
        <v/>
      </c>
      <c r="B4937" s="11">
        <f t="shared" si="420"/>
        <v>10</v>
      </c>
      <c r="C4937" s="111">
        <f t="shared" si="421"/>
        <v>42674</v>
      </c>
      <c r="D4937" s="327" t="s">
        <v>1527</v>
      </c>
      <c r="E4937" s="364">
        <v>42674</v>
      </c>
      <c r="F4937" s="339" t="s">
        <v>1776</v>
      </c>
      <c r="G4937" s="308" t="s">
        <v>1766</v>
      </c>
      <c r="H4937" s="330" t="s">
        <v>1178</v>
      </c>
      <c r="I4937" s="127">
        <v>10</v>
      </c>
      <c r="J4937" s="127">
        <v>48670</v>
      </c>
      <c r="K4937" s="331">
        <f t="shared" si="422"/>
        <v>486700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6" ht="15.75" hidden="1" customHeight="1">
      <c r="A4938" s="304" t="str">
        <f>IF(B4938&lt;&gt;"",IF(AND(B4938&gt;=_TM1,B4938&lt;=_TM2,OR(TH!L4938="1111",TH!M4938="1111")),TH!D4938,""),"")</f>
        <v/>
      </c>
      <c r="B4938" s="11">
        <f t="shared" si="420"/>
        <v>10</v>
      </c>
      <c r="C4938" s="111">
        <f t="shared" si="421"/>
        <v>42674</v>
      </c>
      <c r="D4938" s="327" t="s">
        <v>1527</v>
      </c>
      <c r="E4938" s="364">
        <v>42674</v>
      </c>
      <c r="F4938" s="21" t="s">
        <v>1777</v>
      </c>
      <c r="G4938" s="308" t="s">
        <v>1766</v>
      </c>
      <c r="H4938" s="330" t="s">
        <v>1178</v>
      </c>
      <c r="I4938" s="127">
        <v>14</v>
      </c>
      <c r="J4938" s="127">
        <v>91086</v>
      </c>
      <c r="K4938" s="331">
        <f t="shared" si="422"/>
        <v>1275204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6" ht="15.75" hidden="1" customHeight="1">
      <c r="A4939" s="304" t="str">
        <f>IF(B4939&lt;&gt;"",IF(AND(B4939&gt;=_TM1,B4939&lt;=_TM2,OR(TH!L4939="1111",TH!M4939="1111")),TH!D4939,""),"")</f>
        <v/>
      </c>
      <c r="B4939" s="11">
        <f t="shared" si="420"/>
        <v>10</v>
      </c>
      <c r="C4939" s="111">
        <f t="shared" si="421"/>
        <v>42674</v>
      </c>
      <c r="D4939" s="327" t="s">
        <v>1527</v>
      </c>
      <c r="E4939" s="364">
        <v>42674</v>
      </c>
      <c r="F4939" s="21" t="s">
        <v>1778</v>
      </c>
      <c r="G4939" s="308" t="s">
        <v>1766</v>
      </c>
      <c r="H4939" s="330" t="s">
        <v>1178</v>
      </c>
      <c r="I4939" s="127">
        <v>9</v>
      </c>
      <c r="J4939" s="127">
        <v>108065</v>
      </c>
      <c r="K4939" s="331">
        <f t="shared" si="422"/>
        <v>972585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6" ht="15.75" hidden="1" customHeight="1">
      <c r="A4940" s="304" t="str">
        <f>IF(B4940&lt;&gt;"",IF(AND(B4940&gt;=_TM1,B4940&lt;=_TM2,OR(TH!L4940="1111",TH!M4940="1111")),TH!D4940,""),"")</f>
        <v/>
      </c>
      <c r="B4940" s="11">
        <f t="shared" si="420"/>
        <v>10</v>
      </c>
      <c r="C4940" s="111">
        <f t="shared" si="421"/>
        <v>42674</v>
      </c>
      <c r="D4940" s="327" t="s">
        <v>1527</v>
      </c>
      <c r="E4940" s="364">
        <v>42674</v>
      </c>
      <c r="F4940" s="21" t="s">
        <v>1779</v>
      </c>
      <c r="G4940" s="308" t="s">
        <v>1766</v>
      </c>
      <c r="H4940" s="330" t="s">
        <v>1178</v>
      </c>
      <c r="I4940" s="127">
        <v>6</v>
      </c>
      <c r="J4940" s="127">
        <v>142902</v>
      </c>
      <c r="K4940" s="331">
        <f t="shared" si="422"/>
        <v>857412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6" ht="15.75" hidden="1" customHeight="1">
      <c r="A4941" s="304" t="str">
        <f>IF(B4941&lt;&gt;"",IF(AND(B4941&gt;=_TM1,B4941&lt;=_TM2,OR(TH!L4941="1111",TH!M4941="1111")),TH!D4941,""),"")</f>
        <v/>
      </c>
      <c r="B4941" s="11">
        <f t="shared" si="420"/>
        <v>10</v>
      </c>
      <c r="C4941" s="111">
        <f t="shared" si="421"/>
        <v>42674</v>
      </c>
      <c r="D4941" s="327" t="s">
        <v>1527</v>
      </c>
      <c r="E4941" s="364">
        <v>42674</v>
      </c>
      <c r="F4941" s="339" t="s">
        <v>1780</v>
      </c>
      <c r="G4941" s="308" t="s">
        <v>1766</v>
      </c>
      <c r="H4941" s="330" t="s">
        <v>1178</v>
      </c>
      <c r="I4941" s="127">
        <v>4</v>
      </c>
      <c r="J4941" s="127">
        <v>60727</v>
      </c>
      <c r="K4941" s="331">
        <f t="shared" si="422"/>
        <v>242908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6" ht="15.75" hidden="1" customHeight="1">
      <c r="A4942" s="304" t="str">
        <f>IF(B4942&lt;&gt;"",IF(AND(B4942&gt;=_TM1,B4942&lt;=_TM2,OR(TH!L4942="1111",TH!M4942="1111")),TH!D4942,""),"")</f>
        <v/>
      </c>
      <c r="B4942" s="11">
        <f t="shared" si="420"/>
        <v>10</v>
      </c>
      <c r="C4942" s="111">
        <f t="shared" si="421"/>
        <v>42674</v>
      </c>
      <c r="D4942" s="327" t="s">
        <v>1527</v>
      </c>
      <c r="E4942" s="364">
        <v>42674</v>
      </c>
      <c r="F4942" s="21" t="s">
        <v>365</v>
      </c>
      <c r="G4942" s="308" t="s">
        <v>1766</v>
      </c>
      <c r="H4942" s="330" t="s">
        <v>1178</v>
      </c>
      <c r="I4942" s="127">
        <v>6</v>
      </c>
      <c r="J4942" s="127">
        <v>68277</v>
      </c>
      <c r="K4942" s="331">
        <f t="shared" si="422"/>
        <v>409662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6" ht="15.75" hidden="1" customHeight="1">
      <c r="A4943" s="304" t="str">
        <f>IF(B4943&lt;&gt;"",IF(AND(B4943&gt;=_TM1,B4943&lt;=_TM2,OR(TH!L4943="1111",TH!M4943="1111")),TH!D4943,""),"")</f>
        <v/>
      </c>
      <c r="B4943" s="11">
        <f t="shared" si="420"/>
        <v>10</v>
      </c>
      <c r="C4943" s="111">
        <f t="shared" si="421"/>
        <v>42674</v>
      </c>
      <c r="D4943" s="327" t="s">
        <v>1527</v>
      </c>
      <c r="E4943" s="364">
        <v>42674</v>
      </c>
      <c r="F4943" s="21" t="s">
        <v>743</v>
      </c>
      <c r="G4943" s="308" t="s">
        <v>1766</v>
      </c>
      <c r="H4943" s="330" t="s">
        <v>1178</v>
      </c>
      <c r="I4943" s="127">
        <v>12</v>
      </c>
      <c r="J4943" s="127">
        <v>31213</v>
      </c>
      <c r="K4943" s="331">
        <f t="shared" si="422"/>
        <v>374556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6" ht="15.75" hidden="1" customHeight="1">
      <c r="A4944" s="304" t="str">
        <f>IF(B4944&lt;&gt;"",IF(AND(B4944&gt;=_TM1,B4944&lt;=_TM2,OR(TH!L4944="1111",TH!M4944="1111")),TH!D4944,""),"")</f>
        <v/>
      </c>
      <c r="B4944" s="11">
        <f t="shared" si="420"/>
        <v>10</v>
      </c>
      <c r="C4944" s="111">
        <f t="shared" si="421"/>
        <v>42674</v>
      </c>
      <c r="D4944" s="327" t="s">
        <v>1527</v>
      </c>
      <c r="E4944" s="364">
        <v>42674</v>
      </c>
      <c r="F4944" s="339" t="s">
        <v>747</v>
      </c>
      <c r="G4944" s="308" t="s">
        <v>1766</v>
      </c>
      <c r="H4944" s="330" t="s">
        <v>1178</v>
      </c>
      <c r="I4944" s="127">
        <v>7</v>
      </c>
      <c r="J4944" s="127">
        <v>43571</v>
      </c>
      <c r="K4944" s="331">
        <f t="shared" si="422"/>
        <v>304997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hidden="1" customHeight="1">
      <c r="A4945" s="304" t="str">
        <f>IF(B4945&lt;&gt;"",IF(AND(B4945&gt;=_TM1,B4945&lt;=_TM2,OR(TH!L4945="1111",TH!M4945="1111")),TH!D4945,""),"")</f>
        <v/>
      </c>
      <c r="B4945" s="11">
        <f t="shared" si="420"/>
        <v>10</v>
      </c>
      <c r="C4945" s="111">
        <f t="shared" si="421"/>
        <v>42674</v>
      </c>
      <c r="D4945" s="327" t="s">
        <v>1527</v>
      </c>
      <c r="E4945" s="364">
        <v>42674</v>
      </c>
      <c r="F4945" s="21" t="s">
        <v>751</v>
      </c>
      <c r="G4945" s="308" t="s">
        <v>1766</v>
      </c>
      <c r="H4945" s="330" t="s">
        <v>1178</v>
      </c>
      <c r="I4945" s="127">
        <v>16</v>
      </c>
      <c r="J4945" s="127">
        <v>62729</v>
      </c>
      <c r="K4945" s="331">
        <f t="shared" si="422"/>
        <v>1003664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hidden="1" customHeight="1">
      <c r="A4946" s="304" t="str">
        <f>IF(B4946&lt;&gt;"",IF(AND(B4946&gt;=_TM1,B4946&lt;=_TM2,OR(TH!L4946="1111",TH!M4946="1111")),TH!D4946,""),"")</f>
        <v/>
      </c>
      <c r="B4946" s="11">
        <f t="shared" si="420"/>
        <v>10</v>
      </c>
      <c r="C4946" s="111">
        <f t="shared" si="421"/>
        <v>42674</v>
      </c>
      <c r="D4946" s="327" t="s">
        <v>1527</v>
      </c>
      <c r="E4946" s="364">
        <v>42674</v>
      </c>
      <c r="F4946" s="339" t="s">
        <v>420</v>
      </c>
      <c r="G4946" s="308" t="s">
        <v>1766</v>
      </c>
      <c r="H4946" s="330" t="s">
        <v>1178</v>
      </c>
      <c r="I4946" s="127">
        <v>12</v>
      </c>
      <c r="J4946" s="127">
        <v>45247</v>
      </c>
      <c r="K4946" s="331">
        <f t="shared" si="422"/>
        <v>542964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hidden="1" customHeight="1">
      <c r="A4947" s="304" t="str">
        <f>IF(B4947&lt;&gt;"",IF(AND(B4947&gt;=_TM1,B4947&lt;=_TM2,OR(TH!L4947="1111",TH!M4947="1111")),TH!D4947,""),"")</f>
        <v/>
      </c>
      <c r="B4947" s="11">
        <f t="shared" si="420"/>
        <v>10</v>
      </c>
      <c r="C4947" s="111">
        <f t="shared" si="421"/>
        <v>42674</v>
      </c>
      <c r="D4947" s="327" t="s">
        <v>1527</v>
      </c>
      <c r="E4947" s="364">
        <v>42674</v>
      </c>
      <c r="F4947" s="21" t="s">
        <v>1781</v>
      </c>
      <c r="G4947" s="308" t="s">
        <v>1766</v>
      </c>
      <c r="H4947" s="330" t="s">
        <v>1178</v>
      </c>
      <c r="I4947" s="127">
        <v>12</v>
      </c>
      <c r="J4947" s="127">
        <v>23593</v>
      </c>
      <c r="K4947" s="331">
        <f t="shared" si="422"/>
        <v>283116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hidden="1" customHeight="1">
      <c r="A4948" s="304" t="str">
        <f>IF(B4948&lt;&gt;"",IF(AND(B4948&gt;=_TM1,B4948&lt;=_TM2,OR(TH!L4948="1111",TH!M4948="1111")),TH!D4948,""),"")</f>
        <v/>
      </c>
      <c r="B4948" s="11">
        <f t="shared" si="420"/>
        <v>10</v>
      </c>
      <c r="C4948" s="111">
        <f t="shared" ref="C4948:C5001" si="423">E4948</f>
        <v>42674</v>
      </c>
      <c r="D4948" s="327" t="s">
        <v>1527</v>
      </c>
      <c r="E4948" s="364">
        <v>42674</v>
      </c>
      <c r="F4948" s="21" t="s">
        <v>686</v>
      </c>
      <c r="G4948" s="308" t="s">
        <v>1766</v>
      </c>
      <c r="H4948" s="330" t="s">
        <v>1178</v>
      </c>
      <c r="I4948" s="127">
        <v>8</v>
      </c>
      <c r="J4948" s="127">
        <v>100292</v>
      </c>
      <c r="K4948" s="331">
        <f t="shared" ref="K4948:K5001" si="424">ROUND(I4948*J4948,0)</f>
        <v>802336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/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hidden="1" customHeight="1">
      <c r="A4949" s="304" t="str">
        <f>IF(B4949&lt;&gt;"",IF(AND(B4949&gt;=_TM1,B4949&lt;=_TM2,OR(TH!L4949="1111",TH!M4949="1111")),TH!D4949,""),"")</f>
        <v/>
      </c>
      <c r="B4949" s="11">
        <f t="shared" si="420"/>
        <v>10</v>
      </c>
      <c r="C4949" s="111">
        <f t="shared" si="423"/>
        <v>42674</v>
      </c>
      <c r="D4949" s="327" t="s">
        <v>1527</v>
      </c>
      <c r="E4949" s="364">
        <v>42674</v>
      </c>
      <c r="F4949" s="339" t="s">
        <v>386</v>
      </c>
      <c r="G4949" s="308" t="s">
        <v>1766</v>
      </c>
      <c r="H4949" s="330" t="s">
        <v>1178</v>
      </c>
      <c r="I4949" s="127">
        <v>4</v>
      </c>
      <c r="J4949" s="127">
        <v>78750</v>
      </c>
      <c r="K4949" s="331">
        <f t="shared" si="424"/>
        <v>315000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/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hidden="1" customHeight="1">
      <c r="A4950" s="304" t="str">
        <f>IF(B4950&lt;&gt;"",IF(AND(B4950&gt;=_TM1,B4950&lt;=_TM2,OR(TH!L4950="1111",TH!M4950="1111")),TH!D4950,""),"")</f>
        <v/>
      </c>
      <c r="B4950" s="11">
        <f t="shared" ref="B4950:B5001" si="425">IF(C4950&lt;&gt;"",MONTH(C4950),"")</f>
        <v>10</v>
      </c>
      <c r="C4950" s="111">
        <f t="shared" si="423"/>
        <v>42674</v>
      </c>
      <c r="D4950" s="327" t="s">
        <v>1527</v>
      </c>
      <c r="E4950" s="364">
        <v>42674</v>
      </c>
      <c r="F4950" s="21" t="s">
        <v>688</v>
      </c>
      <c r="G4950" s="308" t="s">
        <v>1766</v>
      </c>
      <c r="H4950" s="330" t="s">
        <v>1178</v>
      </c>
      <c r="I4950" s="127">
        <v>4</v>
      </c>
      <c r="J4950" s="127">
        <v>116655</v>
      </c>
      <c r="K4950" s="331">
        <f t="shared" si="424"/>
        <v>466620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/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hidden="1" customHeight="1">
      <c r="A4951" s="304" t="str">
        <f>IF(B4951&lt;&gt;"",IF(AND(B4951&gt;=_TM1,B4951&lt;=_TM2,OR(TH!L4951="1111",TH!M4951="1111")),TH!D4951,""),"")</f>
        <v/>
      </c>
      <c r="B4951" s="11">
        <f t="shared" si="425"/>
        <v>10</v>
      </c>
      <c r="C4951" s="111">
        <f t="shared" si="423"/>
        <v>42674</v>
      </c>
      <c r="D4951" s="327" t="s">
        <v>1527</v>
      </c>
      <c r="E4951" s="364">
        <v>42674</v>
      </c>
      <c r="F4951" s="339" t="s">
        <v>752</v>
      </c>
      <c r="G4951" s="308" t="s">
        <v>1766</v>
      </c>
      <c r="H4951" s="330" t="s">
        <v>1178</v>
      </c>
      <c r="I4951" s="127">
        <v>3</v>
      </c>
      <c r="J4951" s="127">
        <v>47006</v>
      </c>
      <c r="K4951" s="331">
        <f t="shared" si="424"/>
        <v>141018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/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hidden="1" customHeight="1">
      <c r="A4952" s="304" t="str">
        <f>IF(B4952&lt;&gt;"",IF(AND(B4952&gt;=_TM1,B4952&lt;=_TM2,OR(TH!L4952="1111",TH!M4952="1111")),TH!D4952,""),"")</f>
        <v/>
      </c>
      <c r="B4952" s="11">
        <f t="shared" si="425"/>
        <v>10</v>
      </c>
      <c r="C4952" s="111">
        <f t="shared" si="423"/>
        <v>42674</v>
      </c>
      <c r="D4952" s="327" t="s">
        <v>1527</v>
      </c>
      <c r="E4952" s="364">
        <v>42674</v>
      </c>
      <c r="F4952" s="21" t="s">
        <v>692</v>
      </c>
      <c r="G4952" s="308" t="s">
        <v>1766</v>
      </c>
      <c r="H4952" s="330" t="s">
        <v>1178</v>
      </c>
      <c r="I4952" s="127">
        <v>8</v>
      </c>
      <c r="J4952" s="127">
        <v>177495</v>
      </c>
      <c r="K4952" s="331">
        <f t="shared" si="424"/>
        <v>1419960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hidden="1" customHeight="1">
      <c r="A4953" s="304" t="str">
        <f>IF(B4953&lt;&gt;"",IF(AND(B4953&gt;=_TM1,B4953&lt;=_TM2,OR(TH!L4953="1111",TH!M4953="1111")),TH!D4953,""),"")</f>
        <v/>
      </c>
      <c r="B4953" s="11">
        <f t="shared" si="425"/>
        <v>10</v>
      </c>
      <c r="C4953" s="111">
        <f t="shared" si="423"/>
        <v>42674</v>
      </c>
      <c r="D4953" s="327" t="s">
        <v>1527</v>
      </c>
      <c r="E4953" s="364">
        <v>42674</v>
      </c>
      <c r="F4953" s="21" t="s">
        <v>361</v>
      </c>
      <c r="G4953" s="308" t="s">
        <v>1766</v>
      </c>
      <c r="H4953" s="330" t="s">
        <v>1178</v>
      </c>
      <c r="I4953" s="127">
        <v>8</v>
      </c>
      <c r="J4953" s="127">
        <v>155331</v>
      </c>
      <c r="K4953" s="331">
        <f t="shared" si="424"/>
        <v>1242648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hidden="1" customHeight="1">
      <c r="A4954" s="304" t="str">
        <f>IF(B4954&lt;&gt;"",IF(AND(B4954&gt;=_TM1,B4954&lt;=_TM2,OR(TH!L4954="1111",TH!M4954="1111")),TH!D4954,""),"")</f>
        <v/>
      </c>
      <c r="B4954" s="11">
        <f t="shared" si="425"/>
        <v>10</v>
      </c>
      <c r="C4954" s="111">
        <f t="shared" si="423"/>
        <v>42674</v>
      </c>
      <c r="D4954" s="327" t="s">
        <v>1527</v>
      </c>
      <c r="E4954" s="364">
        <v>42674</v>
      </c>
      <c r="F4954" s="21" t="s">
        <v>1777</v>
      </c>
      <c r="G4954" s="308" t="s">
        <v>1766</v>
      </c>
      <c r="H4954" s="330" t="s">
        <v>1178</v>
      </c>
      <c r="I4954" s="127">
        <v>2</v>
      </c>
      <c r="J4954" s="127">
        <v>95664</v>
      </c>
      <c r="K4954" s="331">
        <f t="shared" si="424"/>
        <v>191328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hidden="1" customHeight="1">
      <c r="A4955" s="304" t="str">
        <f>IF(B4955&lt;&gt;"",IF(AND(B4955&gt;=_TM1,B4955&lt;=_TM2,OR(TH!L4955="1111",TH!M4955="1111")),TH!D4955,""),"")</f>
        <v/>
      </c>
      <c r="B4955" s="11">
        <f t="shared" si="425"/>
        <v>10</v>
      </c>
      <c r="C4955" s="111">
        <f t="shared" si="423"/>
        <v>42674</v>
      </c>
      <c r="D4955" s="327" t="s">
        <v>1527</v>
      </c>
      <c r="E4955" s="364">
        <v>42674</v>
      </c>
      <c r="F4955" s="339" t="s">
        <v>1785</v>
      </c>
      <c r="G4955" s="308" t="s">
        <v>1766</v>
      </c>
      <c r="H4955" s="330" t="s">
        <v>1178</v>
      </c>
      <c r="I4955" s="127">
        <v>20</v>
      </c>
      <c r="J4955" s="127">
        <v>50934</v>
      </c>
      <c r="K4955" s="331">
        <f t="shared" si="424"/>
        <v>1018680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hidden="1" customHeight="1">
      <c r="A4956" s="304" t="str">
        <f>IF(B4956&lt;&gt;"",IF(AND(B4956&gt;=_TM1,B4956&lt;=_TM2,OR(TH!L4956="1111",TH!M4956="1111")),TH!D4956,""),"")</f>
        <v/>
      </c>
      <c r="B4956" s="11">
        <f t="shared" si="425"/>
        <v>10</v>
      </c>
      <c r="C4956" s="111">
        <f t="shared" si="423"/>
        <v>42674</v>
      </c>
      <c r="D4956" s="327" t="s">
        <v>1527</v>
      </c>
      <c r="E4956" s="364">
        <v>42674</v>
      </c>
      <c r="F4956" s="21" t="s">
        <v>1788</v>
      </c>
      <c r="G4956" s="308" t="s">
        <v>1766</v>
      </c>
      <c r="H4956" s="330" t="s">
        <v>1178</v>
      </c>
      <c r="I4956" s="127">
        <v>30</v>
      </c>
      <c r="J4956" s="127">
        <v>40027</v>
      </c>
      <c r="K4956" s="331">
        <f t="shared" si="424"/>
        <v>1200810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hidden="1" customHeight="1">
      <c r="A4957" s="304" t="str">
        <f>IF(B4957&lt;&gt;"",IF(AND(B4957&gt;=_TM1,B4957&lt;=_TM2,OR(TH!L4957="1111",TH!M4957="1111")),TH!D4957,""),"")</f>
        <v/>
      </c>
      <c r="B4957" s="11">
        <f t="shared" si="425"/>
        <v>10</v>
      </c>
      <c r="C4957" s="111">
        <f t="shared" si="423"/>
        <v>42674</v>
      </c>
      <c r="D4957" s="327" t="s">
        <v>1527</v>
      </c>
      <c r="E4957" s="364">
        <v>42674</v>
      </c>
      <c r="F4957" s="21" t="s">
        <v>1789</v>
      </c>
      <c r="G4957" s="308" t="s">
        <v>1766</v>
      </c>
      <c r="H4957" s="330" t="s">
        <v>1178</v>
      </c>
      <c r="I4957" s="127">
        <v>20</v>
      </c>
      <c r="J4957" s="127">
        <v>86880</v>
      </c>
      <c r="K4957" s="331">
        <f t="shared" si="424"/>
        <v>1737600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hidden="1" customHeight="1">
      <c r="A4958" s="304" t="str">
        <f>IF(B4958&lt;&gt;"",IF(AND(B4958&gt;=_TM1,B4958&lt;=_TM2,OR(TH!L4958="1111",TH!M4958="1111")),TH!D4958,""),"")</f>
        <v/>
      </c>
      <c r="B4958" s="11">
        <f t="shared" si="425"/>
        <v>10</v>
      </c>
      <c r="C4958" s="111">
        <f t="shared" si="423"/>
        <v>42674</v>
      </c>
      <c r="D4958" s="327" t="s">
        <v>1527</v>
      </c>
      <c r="E4958" s="364">
        <v>42674</v>
      </c>
      <c r="F4958" s="339" t="s">
        <v>1591</v>
      </c>
      <c r="G4958" s="308" t="s">
        <v>1840</v>
      </c>
      <c r="H4958" s="330" t="s">
        <v>1178</v>
      </c>
      <c r="I4958" s="127">
        <v>30200</v>
      </c>
      <c r="J4958" s="127">
        <v>8300</v>
      </c>
      <c r="K4958" s="331">
        <f t="shared" si="424"/>
        <v>250660000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hidden="1" customHeight="1">
      <c r="A4959" s="304" t="str">
        <f>IF(B4959&lt;&gt;"",IF(AND(B4959&gt;=_TM1,B4959&lt;=_TM2,OR(TH!L4959="1111",TH!M4959="1111")),TH!D4959,""),"")</f>
        <v/>
      </c>
      <c r="B4959" s="11">
        <f t="shared" si="425"/>
        <v>11</v>
      </c>
      <c r="C4959" s="111">
        <f t="shared" si="423"/>
        <v>42681</v>
      </c>
      <c r="D4959" s="327" t="s">
        <v>1527</v>
      </c>
      <c r="E4959" s="364">
        <v>42681</v>
      </c>
      <c r="F4959" s="21" t="s">
        <v>1758</v>
      </c>
      <c r="G4959" s="308" t="s">
        <v>1843</v>
      </c>
      <c r="H4959" s="330" t="s">
        <v>1178</v>
      </c>
      <c r="I4959" s="127">
        <v>2000</v>
      </c>
      <c r="J4959" s="127">
        <v>8075</v>
      </c>
      <c r="K4959" s="331">
        <f t="shared" si="424"/>
        <v>16150000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hidden="1" customHeight="1">
      <c r="A4960" s="304" t="str">
        <f>IF(B4960&lt;&gt;"",IF(AND(B4960&gt;=_TM1,B4960&lt;=_TM2,OR(TH!L4960="1111",TH!M4960="1111")),TH!D4960,""),"")</f>
        <v/>
      </c>
      <c r="B4960" s="11">
        <f t="shared" si="425"/>
        <v>11</v>
      </c>
      <c r="C4960" s="111">
        <f t="shared" si="423"/>
        <v>42682</v>
      </c>
      <c r="D4960" s="327" t="s">
        <v>1527</v>
      </c>
      <c r="E4960" s="364">
        <v>42682</v>
      </c>
      <c r="F4960" s="339" t="s">
        <v>322</v>
      </c>
      <c r="G4960" s="308" t="s">
        <v>1845</v>
      </c>
      <c r="H4960" s="330" t="s">
        <v>1178</v>
      </c>
      <c r="I4960" s="127">
        <v>393</v>
      </c>
      <c r="J4960" s="127">
        <v>10450</v>
      </c>
      <c r="K4960" s="331">
        <f t="shared" si="424"/>
        <v>4106850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>x</v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hidden="1" customHeight="1">
      <c r="A4961" s="304" t="str">
        <f>IF(B4961&lt;&gt;"",IF(AND(B4961&gt;=_TM1,B4961&lt;=_TM2,OR(TH!L4961="1111",TH!M4961="1111")),TH!D4961,""),"")</f>
        <v/>
      </c>
      <c r="B4961" s="11">
        <f t="shared" si="425"/>
        <v>11</v>
      </c>
      <c r="C4961" s="111">
        <f t="shared" si="423"/>
        <v>42682</v>
      </c>
      <c r="D4961" s="327" t="s">
        <v>1527</v>
      </c>
      <c r="E4961" s="364">
        <v>42682</v>
      </c>
      <c r="F4961" s="21" t="s">
        <v>1591</v>
      </c>
      <c r="G4961" s="308" t="s">
        <v>1846</v>
      </c>
      <c r="H4961" s="330" t="s">
        <v>1178</v>
      </c>
      <c r="I4961" s="127">
        <v>8300</v>
      </c>
      <c r="J4961" s="127">
        <v>8075</v>
      </c>
      <c r="K4961" s="331">
        <f t="shared" si="424"/>
        <v>67022500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hidden="1" customHeight="1">
      <c r="A4962" s="304" t="str">
        <f>IF(B4962&lt;&gt;"",IF(AND(B4962&gt;=_TM1,B4962&lt;=_TM2,OR(TH!L4962="1111",TH!M4962="1111")),TH!D4962,""),"")</f>
        <v/>
      </c>
      <c r="B4962" s="11">
        <f t="shared" si="425"/>
        <v>11</v>
      </c>
      <c r="C4962" s="111">
        <f t="shared" si="423"/>
        <v>42686</v>
      </c>
      <c r="D4962" s="327" t="s">
        <v>1527</v>
      </c>
      <c r="E4962" s="364">
        <v>42686</v>
      </c>
      <c r="F4962" s="21" t="s">
        <v>1850</v>
      </c>
      <c r="G4962" s="308" t="s">
        <v>1849</v>
      </c>
      <c r="H4962" s="330" t="s">
        <v>1178</v>
      </c>
      <c r="I4962" s="127">
        <v>200</v>
      </c>
      <c r="J4962" s="127">
        <v>5700</v>
      </c>
      <c r="K4962" s="331">
        <f t="shared" si="424"/>
        <v>1140000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hidden="1" customHeight="1">
      <c r="A4963" s="304" t="str">
        <f>IF(B4963&lt;&gt;"",IF(AND(B4963&gt;=_TM1,B4963&lt;=_TM2,OR(TH!L4963="1111",TH!M4963="1111")),TH!D4963,""),"")</f>
        <v/>
      </c>
      <c r="B4963" s="11">
        <f t="shared" si="425"/>
        <v>11</v>
      </c>
      <c r="C4963" s="111">
        <f t="shared" si="423"/>
        <v>42688</v>
      </c>
      <c r="D4963" s="327" t="s">
        <v>1527</v>
      </c>
      <c r="E4963" s="364">
        <v>42688</v>
      </c>
      <c r="F4963" s="339" t="s">
        <v>1854</v>
      </c>
      <c r="G4963" s="308" t="s">
        <v>1853</v>
      </c>
      <c r="H4963" s="330" t="s">
        <v>1178</v>
      </c>
      <c r="I4963" s="127">
        <v>25</v>
      </c>
      <c r="J4963" s="127">
        <v>12120.103999999999</v>
      </c>
      <c r="K4963" s="331">
        <f t="shared" si="424"/>
        <v>303003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hidden="1" customHeight="1">
      <c r="A4964" s="304" t="str">
        <f>IF(B4964&lt;&gt;"",IF(AND(B4964&gt;=_TM1,B4964&lt;=_TM2,OR(TH!L4964="1111",TH!M4964="1111")),TH!D4964,""),"")</f>
        <v/>
      </c>
      <c r="B4964" s="11">
        <f t="shared" si="425"/>
        <v>11</v>
      </c>
      <c r="C4964" s="111">
        <f t="shared" si="423"/>
        <v>42693</v>
      </c>
      <c r="D4964" s="327" t="s">
        <v>1527</v>
      </c>
      <c r="E4964" s="364">
        <v>42693</v>
      </c>
      <c r="F4964" s="21" t="s">
        <v>1736</v>
      </c>
      <c r="G4964" s="308" t="s">
        <v>1855</v>
      </c>
      <c r="H4964" s="330" t="s">
        <v>1178</v>
      </c>
      <c r="I4964" s="127">
        <v>45</v>
      </c>
      <c r="J4964" s="127">
        <v>7851.75</v>
      </c>
      <c r="K4964" s="331">
        <f t="shared" si="424"/>
        <v>353329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hidden="1" customHeight="1">
      <c r="A4965" s="304" t="str">
        <f>IF(B4965&lt;&gt;"",IF(AND(B4965&gt;=_TM1,B4965&lt;=_TM2,OR(TH!L4965="1111",TH!M4965="1111")),TH!D4965,""),"")</f>
        <v/>
      </c>
      <c r="B4965" s="11">
        <f t="shared" si="425"/>
        <v>11</v>
      </c>
      <c r="C4965" s="111">
        <f t="shared" si="423"/>
        <v>42696</v>
      </c>
      <c r="D4965" s="327" t="s">
        <v>1527</v>
      </c>
      <c r="E4965" s="364">
        <v>42696</v>
      </c>
      <c r="F4965" s="339" t="s">
        <v>322</v>
      </c>
      <c r="G4965" s="308" t="s">
        <v>1857</v>
      </c>
      <c r="H4965" s="330" t="s">
        <v>1178</v>
      </c>
      <c r="I4965" s="127">
        <v>1232</v>
      </c>
      <c r="J4965" s="127">
        <v>10450</v>
      </c>
      <c r="K4965" s="331">
        <f t="shared" si="424"/>
        <v>12874400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>x</v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hidden="1" customHeight="1">
      <c r="A4966" s="304" t="str">
        <f>IF(B4966&lt;&gt;"",IF(AND(B4966&gt;=_TM1,B4966&lt;=_TM2,OR(TH!L4966="1111",TH!M4966="1111")),TH!D4966,""),"")</f>
        <v/>
      </c>
      <c r="B4966" s="11">
        <f t="shared" si="425"/>
        <v>11</v>
      </c>
      <c r="C4966" s="111">
        <f t="shared" si="423"/>
        <v>42697</v>
      </c>
      <c r="D4966" s="327" t="s">
        <v>1527</v>
      </c>
      <c r="E4966" s="364">
        <v>42697</v>
      </c>
      <c r="F4966" s="21" t="s">
        <v>1591</v>
      </c>
      <c r="G4966" s="308" t="s">
        <v>1858</v>
      </c>
      <c r="H4966" s="330" t="s">
        <v>1178</v>
      </c>
      <c r="I4966" s="127">
        <v>4710</v>
      </c>
      <c r="J4966" s="127">
        <v>8075</v>
      </c>
      <c r="K4966" s="331">
        <f t="shared" si="424"/>
        <v>38033250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hidden="1" customHeight="1">
      <c r="A4967" s="304" t="str">
        <f>IF(B4967&lt;&gt;"",IF(AND(B4967&gt;=_TM1,B4967&lt;=_TM2,OR(TH!L4967="1111",TH!M4967="1111")),TH!D4967,""),"")</f>
        <v/>
      </c>
      <c r="B4967" s="11">
        <f t="shared" si="425"/>
        <v>11</v>
      </c>
      <c r="C4967" s="111">
        <f t="shared" si="423"/>
        <v>42698</v>
      </c>
      <c r="D4967" s="327" t="s">
        <v>1527</v>
      </c>
      <c r="E4967" s="364">
        <v>42698</v>
      </c>
      <c r="F4967" s="21" t="s">
        <v>1837</v>
      </c>
      <c r="G4967" s="308" t="s">
        <v>1859</v>
      </c>
      <c r="H4967" s="330" t="s">
        <v>1178</v>
      </c>
      <c r="I4967" s="127">
        <v>1000</v>
      </c>
      <c r="J4967" s="127">
        <v>5510</v>
      </c>
      <c r="K4967" s="331">
        <f t="shared" si="424"/>
        <v>5510000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hidden="1" customHeight="1">
      <c r="A4968" s="304" t="str">
        <f>IF(B4968&lt;&gt;"",IF(AND(B4968&gt;=_TM1,B4968&lt;=_TM2,OR(TH!L4968="1111",TH!M4968="1111")),TH!D4968,""),"")</f>
        <v/>
      </c>
      <c r="B4968" s="11">
        <f t="shared" si="425"/>
        <v>11</v>
      </c>
      <c r="C4968" s="111">
        <f t="shared" si="423"/>
        <v>42703</v>
      </c>
      <c r="D4968" s="327" t="s">
        <v>1527</v>
      </c>
      <c r="E4968" s="364">
        <v>42703</v>
      </c>
      <c r="F4968" s="21" t="s">
        <v>1736</v>
      </c>
      <c r="G4968" s="308" t="s">
        <v>1860</v>
      </c>
      <c r="H4968" s="330" t="s">
        <v>1178</v>
      </c>
      <c r="I4968" s="127">
        <v>137</v>
      </c>
      <c r="J4968" s="127">
        <v>7851.75</v>
      </c>
      <c r="K4968" s="331">
        <f t="shared" si="424"/>
        <v>1075690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hidden="1" customHeight="1">
      <c r="A4969" s="304" t="str">
        <f>IF(B4969&lt;&gt;"",IF(AND(B4969&gt;=_TM1,B4969&lt;=_TM2,OR(TH!L4969="1111",TH!M4969="1111")),TH!D4969,""),"")</f>
        <v/>
      </c>
      <c r="B4969" s="11">
        <f t="shared" si="425"/>
        <v>11</v>
      </c>
      <c r="C4969" s="111">
        <f t="shared" si="423"/>
        <v>42703</v>
      </c>
      <c r="D4969" s="327" t="s">
        <v>1527</v>
      </c>
      <c r="E4969" s="364">
        <v>42703</v>
      </c>
      <c r="F4969" s="339" t="s">
        <v>416</v>
      </c>
      <c r="G4969" s="308" t="s">
        <v>1861</v>
      </c>
      <c r="H4969" s="330" t="s">
        <v>1178</v>
      </c>
      <c r="I4969" s="127">
        <v>80</v>
      </c>
      <c r="J4969" s="127">
        <v>43262</v>
      </c>
      <c r="K4969" s="331">
        <f t="shared" si="424"/>
        <v>3460960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hidden="1" customHeight="1">
      <c r="A4970" s="304" t="str">
        <f>IF(B4970&lt;&gt;"",IF(AND(B4970&gt;=_TM1,B4970&lt;=_TM2,OR(TH!L4970="1111",TH!M4970="1111")),TH!D4970,""),"")</f>
        <v/>
      </c>
      <c r="B4970" s="11">
        <f t="shared" si="425"/>
        <v>11</v>
      </c>
      <c r="C4970" s="111">
        <f t="shared" si="423"/>
        <v>42703</v>
      </c>
      <c r="D4970" s="327" t="s">
        <v>1527</v>
      </c>
      <c r="E4970" s="364">
        <v>42703</v>
      </c>
      <c r="F4970" s="21" t="s">
        <v>414</v>
      </c>
      <c r="G4970" s="308" t="s">
        <v>1861</v>
      </c>
      <c r="H4970" s="330" t="s">
        <v>1178</v>
      </c>
      <c r="I4970" s="127">
        <v>20</v>
      </c>
      <c r="J4970" s="127">
        <v>45720</v>
      </c>
      <c r="K4970" s="331">
        <f t="shared" si="424"/>
        <v>914400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hidden="1" customHeight="1">
      <c r="A4971" s="304" t="str">
        <f>IF(B4971&lt;&gt;"",IF(AND(B4971&gt;=_TM1,B4971&lt;=_TM2,OR(TH!L4971="1111",TH!M4971="1111")),TH!D4971,""),"")</f>
        <v/>
      </c>
      <c r="B4971" s="11">
        <f t="shared" si="425"/>
        <v>11</v>
      </c>
      <c r="C4971" s="111">
        <f t="shared" si="423"/>
        <v>42703</v>
      </c>
      <c r="D4971" s="327" t="s">
        <v>1527</v>
      </c>
      <c r="E4971" s="364">
        <v>42703</v>
      </c>
      <c r="F4971" s="21" t="s">
        <v>627</v>
      </c>
      <c r="G4971" s="308" t="s">
        <v>1861</v>
      </c>
      <c r="H4971" s="330" t="s">
        <v>1178</v>
      </c>
      <c r="I4971" s="127">
        <v>32</v>
      </c>
      <c r="J4971" s="127">
        <v>40805</v>
      </c>
      <c r="K4971" s="331">
        <f t="shared" si="424"/>
        <v>1305760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hidden="1" customHeight="1">
      <c r="A4972" s="304" t="str">
        <f>IF(B4972&lt;&gt;"",IF(AND(B4972&gt;=_TM1,B4972&lt;=_TM2,OR(TH!L4972="1111",TH!M4972="1111")),TH!D4972,""),"")</f>
        <v/>
      </c>
      <c r="B4972" s="11">
        <f t="shared" si="425"/>
        <v>11</v>
      </c>
      <c r="C4972" s="111">
        <f t="shared" si="423"/>
        <v>42703</v>
      </c>
      <c r="D4972" s="327" t="s">
        <v>1527</v>
      </c>
      <c r="E4972" s="364">
        <v>42703</v>
      </c>
      <c r="F4972" s="339" t="s">
        <v>628</v>
      </c>
      <c r="G4972" s="308" t="s">
        <v>1861</v>
      </c>
      <c r="H4972" s="330" t="s">
        <v>1178</v>
      </c>
      <c r="I4972" s="127">
        <v>2</v>
      </c>
      <c r="J4972" s="127">
        <v>42591</v>
      </c>
      <c r="K4972" s="331">
        <f t="shared" si="424"/>
        <v>85182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hidden="1" customHeight="1">
      <c r="A4973" s="304" t="str">
        <f>IF(B4973&lt;&gt;"",IF(AND(B4973&gt;=_TM1,B4973&lt;=_TM2,OR(TH!L4973="1111",TH!M4973="1111")),TH!D4973,""),"")</f>
        <v/>
      </c>
      <c r="B4973" s="11">
        <f t="shared" si="425"/>
        <v>11</v>
      </c>
      <c r="C4973" s="111">
        <f t="shared" si="423"/>
        <v>42703</v>
      </c>
      <c r="D4973" s="327" t="s">
        <v>1527</v>
      </c>
      <c r="E4973" s="364">
        <v>42703</v>
      </c>
      <c r="F4973" s="21" t="s">
        <v>631</v>
      </c>
      <c r="G4973" s="308" t="s">
        <v>1861</v>
      </c>
      <c r="H4973" s="330" t="s">
        <v>1178</v>
      </c>
      <c r="I4973" s="127">
        <v>19</v>
      </c>
      <c r="J4973" s="127">
        <v>51451</v>
      </c>
      <c r="K4973" s="331">
        <f t="shared" si="424"/>
        <v>977569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hidden="1" customHeight="1">
      <c r="A4974" s="304" t="str">
        <f>IF(B4974&lt;&gt;"",IF(AND(B4974&gt;=_TM1,B4974&lt;=_TM2,OR(TH!L4974="1111",TH!M4974="1111")),TH!D4974,""),"")</f>
        <v/>
      </c>
      <c r="B4974" s="11">
        <f t="shared" si="425"/>
        <v>11</v>
      </c>
      <c r="C4974" s="111">
        <f t="shared" si="423"/>
        <v>42703</v>
      </c>
      <c r="D4974" s="327" t="s">
        <v>1527</v>
      </c>
      <c r="E4974" s="364">
        <v>42703</v>
      </c>
      <c r="F4974" s="339" t="s">
        <v>549</v>
      </c>
      <c r="G4974" s="308" t="s">
        <v>1861</v>
      </c>
      <c r="H4974" s="330" t="s">
        <v>1178</v>
      </c>
      <c r="I4974" s="127">
        <v>200</v>
      </c>
      <c r="J4974" s="127">
        <v>7663</v>
      </c>
      <c r="K4974" s="331">
        <f t="shared" si="424"/>
        <v>1532600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hidden="1" customHeight="1">
      <c r="A4975" s="304" t="str">
        <f>IF(B4975&lt;&gt;"",IF(AND(B4975&gt;=_TM1,B4975&lt;=_TM2,OR(TH!L4975="1111",TH!M4975="1111")),TH!D4975,""),"")</f>
        <v/>
      </c>
      <c r="B4975" s="11">
        <f t="shared" si="425"/>
        <v>11</v>
      </c>
      <c r="C4975" s="111">
        <f t="shared" si="423"/>
        <v>42703</v>
      </c>
      <c r="D4975" s="327" t="s">
        <v>1527</v>
      </c>
      <c r="E4975" s="364">
        <v>42703</v>
      </c>
      <c r="F4975" s="21" t="s">
        <v>322</v>
      </c>
      <c r="G4975" s="308" t="s">
        <v>1865</v>
      </c>
      <c r="H4975" s="330" t="s">
        <v>1178</v>
      </c>
      <c r="I4975" s="127">
        <v>4400</v>
      </c>
      <c r="J4975" s="127">
        <v>17575</v>
      </c>
      <c r="K4975" s="331">
        <f t="shared" si="424"/>
        <v>77330000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>x</v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hidden="1" customHeight="1">
      <c r="A4976" s="304" t="str">
        <f>IF(B4976&lt;&gt;"",IF(AND(B4976&gt;=_TM1,B4976&lt;=_TM2,OR(TH!L4976="1111",TH!M4976="1111")),TH!D4976,""),"")</f>
        <v/>
      </c>
      <c r="B4976" s="11">
        <f t="shared" si="425"/>
        <v>11</v>
      </c>
      <c r="C4976" s="111">
        <f t="shared" si="423"/>
        <v>42703</v>
      </c>
      <c r="D4976" s="327" t="s">
        <v>1527</v>
      </c>
      <c r="E4976" s="364">
        <v>42703</v>
      </c>
      <c r="F4976" s="21" t="s">
        <v>321</v>
      </c>
      <c r="G4976" s="308" t="s">
        <v>1865</v>
      </c>
      <c r="H4976" s="330" t="s">
        <v>1178</v>
      </c>
      <c r="I4976" s="127">
        <v>4125</v>
      </c>
      <c r="J4976" s="127">
        <v>17575</v>
      </c>
      <c r="K4976" s="331">
        <f t="shared" si="424"/>
        <v>72496875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>x</v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hidden="1" customHeight="1">
      <c r="A4977" s="304" t="str">
        <f>IF(B4977&lt;&gt;"",IF(AND(B4977&gt;=_TM1,B4977&lt;=_TM2,OR(TH!L4977="1111",TH!M4977="1111")),TH!D4977,""),"")</f>
        <v/>
      </c>
      <c r="B4977" s="11">
        <f t="shared" si="425"/>
        <v>11</v>
      </c>
      <c r="C4977" s="111">
        <f t="shared" si="423"/>
        <v>42704</v>
      </c>
      <c r="D4977" s="327" t="s">
        <v>1527</v>
      </c>
      <c r="E4977" s="364">
        <v>42704</v>
      </c>
      <c r="F4977" s="339" t="s">
        <v>1864</v>
      </c>
      <c r="G4977" s="308" t="s">
        <v>1867</v>
      </c>
      <c r="H4977" s="330" t="s">
        <v>1178</v>
      </c>
      <c r="I4977" s="127">
        <v>50</v>
      </c>
      <c r="J4977" s="127">
        <v>23275</v>
      </c>
      <c r="K4977" s="331">
        <f t="shared" si="424"/>
        <v>1163750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hidden="1" customHeight="1">
      <c r="A4978" s="304" t="str">
        <f>IF(B4978&lt;&gt;"",IF(AND(B4978&gt;=_TM1,B4978&lt;=_TM2,OR(TH!L4978="1111",TH!M4978="1111")),TH!D4978,""),"")</f>
        <v/>
      </c>
      <c r="B4978" s="11">
        <f t="shared" si="425"/>
        <v>11</v>
      </c>
      <c r="C4978" s="111">
        <f t="shared" si="423"/>
        <v>42704</v>
      </c>
      <c r="D4978" s="327" t="s">
        <v>1527</v>
      </c>
      <c r="E4978" s="364">
        <v>42704</v>
      </c>
      <c r="F4978" s="21" t="s">
        <v>1854</v>
      </c>
      <c r="G4978" s="308" t="s">
        <v>1867</v>
      </c>
      <c r="H4978" s="330" t="s">
        <v>1178</v>
      </c>
      <c r="I4978" s="127">
        <v>100</v>
      </c>
      <c r="J4978" s="127">
        <v>12120.103999999999</v>
      </c>
      <c r="K4978" s="331">
        <f t="shared" si="424"/>
        <v>1212010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hidden="1" customHeight="1">
      <c r="A4979" s="304" t="str">
        <f>IF(B4979&lt;&gt;"",IF(AND(B4979&gt;=_TM1,B4979&lt;=_TM2,OR(TH!L4979="1111",TH!M4979="1111")),TH!D4979,""),"")</f>
        <v/>
      </c>
      <c r="B4979" s="11">
        <f t="shared" si="425"/>
        <v>11</v>
      </c>
      <c r="C4979" s="111">
        <f t="shared" si="423"/>
        <v>42704</v>
      </c>
      <c r="D4979" s="327" t="s">
        <v>1527</v>
      </c>
      <c r="E4979" s="364">
        <v>42704</v>
      </c>
      <c r="F4979" s="339" t="s">
        <v>692</v>
      </c>
      <c r="G4979" s="308" t="s">
        <v>1869</v>
      </c>
      <c r="H4979" s="330" t="s">
        <v>1178</v>
      </c>
      <c r="I4979" s="127">
        <v>6</v>
      </c>
      <c r="J4979" s="127">
        <v>177495.14285714287</v>
      </c>
      <c r="K4979" s="331">
        <f t="shared" si="424"/>
        <v>1064971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hidden="1" customHeight="1">
      <c r="A4980" s="304" t="str">
        <f>IF(B4980&lt;&gt;"",IF(AND(B4980&gt;=_TM1,B4980&lt;=_TM2,OR(TH!L4980="1111",TH!M4980="1111")),TH!D4980,""),"")</f>
        <v/>
      </c>
      <c r="B4980" s="11">
        <f t="shared" si="425"/>
        <v>11</v>
      </c>
      <c r="C4980" s="111">
        <f t="shared" si="423"/>
        <v>42704</v>
      </c>
      <c r="D4980" s="327" t="s">
        <v>1527</v>
      </c>
      <c r="E4980" s="364">
        <v>42704</v>
      </c>
      <c r="F4980" s="21" t="s">
        <v>1434</v>
      </c>
      <c r="G4980" s="308" t="s">
        <v>1869</v>
      </c>
      <c r="H4980" s="330" t="s">
        <v>1178</v>
      </c>
      <c r="I4980" s="127">
        <v>20</v>
      </c>
      <c r="J4980" s="127">
        <v>50656.85</v>
      </c>
      <c r="K4980" s="331">
        <f t="shared" si="424"/>
        <v>1013137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hidden="1" customHeight="1">
      <c r="A4981" s="304" t="str">
        <f>IF(B4981&lt;&gt;"",IF(AND(B4981&gt;=_TM1,B4981&lt;=_TM2,OR(TH!L4981="1111",TH!M4981="1111")),TH!D4981,""),"")</f>
        <v/>
      </c>
      <c r="B4981" s="11">
        <f t="shared" si="425"/>
        <v>11</v>
      </c>
      <c r="C4981" s="111">
        <f t="shared" si="423"/>
        <v>42704</v>
      </c>
      <c r="D4981" s="327" t="s">
        <v>1527</v>
      </c>
      <c r="E4981" s="364">
        <v>42704</v>
      </c>
      <c r="F4981" s="21" t="s">
        <v>416</v>
      </c>
      <c r="G4981" s="308" t="s">
        <v>1869</v>
      </c>
      <c r="H4981" s="330" t="s">
        <v>1178</v>
      </c>
      <c r="I4981" s="127">
        <v>38</v>
      </c>
      <c r="J4981" s="127">
        <v>45644.65</v>
      </c>
      <c r="K4981" s="331">
        <f t="shared" si="424"/>
        <v>1734497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hidden="1" customHeight="1">
      <c r="A4982" s="304" t="str">
        <f>IF(B4982&lt;&gt;"",IF(AND(B4982&gt;=_TM1,B4982&lt;=_TM2,OR(TH!L4982="1111",TH!M4982="1111")),TH!D4982,""),"")</f>
        <v/>
      </c>
      <c r="B4982" s="11">
        <f t="shared" si="425"/>
        <v>11</v>
      </c>
      <c r="C4982" s="111">
        <f t="shared" si="423"/>
        <v>42704</v>
      </c>
      <c r="D4982" s="327" t="s">
        <v>1527</v>
      </c>
      <c r="E4982" s="364">
        <v>42704</v>
      </c>
      <c r="F4982" s="21" t="s">
        <v>1870</v>
      </c>
      <c r="G4982" s="308" t="s">
        <v>1869</v>
      </c>
      <c r="H4982" s="330" t="s">
        <v>1178</v>
      </c>
      <c r="I4982" s="127">
        <v>14</v>
      </c>
      <c r="J4982" s="127">
        <v>55588.285714285717</v>
      </c>
      <c r="K4982" s="331">
        <f t="shared" si="424"/>
        <v>778236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hidden="1" customHeight="1">
      <c r="A4983" s="304" t="str">
        <f>IF(B4983&lt;&gt;"",IF(AND(B4983&gt;=_TM1,B4983&lt;=_TM2,OR(TH!L4983="1111",TH!M4983="1111")),TH!D4983,""),"")</f>
        <v/>
      </c>
      <c r="B4983" s="11">
        <f t="shared" si="425"/>
        <v>11</v>
      </c>
      <c r="C4983" s="111">
        <f t="shared" si="423"/>
        <v>42704</v>
      </c>
      <c r="D4983" s="327" t="s">
        <v>1527</v>
      </c>
      <c r="E4983" s="364">
        <v>42704</v>
      </c>
      <c r="F4983" s="339" t="s">
        <v>1871</v>
      </c>
      <c r="G4983" s="308" t="s">
        <v>1869</v>
      </c>
      <c r="H4983" s="330" t="s">
        <v>1178</v>
      </c>
      <c r="I4983" s="127">
        <v>24</v>
      </c>
      <c r="J4983" s="127">
        <v>68850.291666666672</v>
      </c>
      <c r="K4983" s="331">
        <f t="shared" si="424"/>
        <v>1652407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hidden="1" customHeight="1">
      <c r="A4984" s="304" t="str">
        <f>IF(B4984&lt;&gt;"",IF(AND(B4984&gt;=_TM1,B4984&lt;=_TM2,OR(TH!L4984="1111",TH!M4984="1111")),TH!D4984,""),"")</f>
        <v/>
      </c>
      <c r="B4984" s="11">
        <f t="shared" si="425"/>
        <v>11</v>
      </c>
      <c r="C4984" s="111">
        <f t="shared" si="423"/>
        <v>42704</v>
      </c>
      <c r="D4984" s="327" t="s">
        <v>1527</v>
      </c>
      <c r="E4984" s="364">
        <v>42704</v>
      </c>
      <c r="F4984" s="21" t="s">
        <v>1437</v>
      </c>
      <c r="G4984" s="308" t="s">
        <v>1869</v>
      </c>
      <c r="H4984" s="330" t="s">
        <v>1178</v>
      </c>
      <c r="I4984" s="127">
        <v>28</v>
      </c>
      <c r="J4984" s="127">
        <v>61937.142857142855</v>
      </c>
      <c r="K4984" s="331">
        <f t="shared" si="424"/>
        <v>1734240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hidden="1" customHeight="1">
      <c r="A4985" s="304" t="str">
        <f>IF(B4985&lt;&gt;"",IF(AND(B4985&gt;=_TM1,B4985&lt;=_TM2,OR(TH!L4985="1111",TH!M4985="1111")),TH!D4985,""),"")</f>
        <v/>
      </c>
      <c r="B4985" s="11">
        <f t="shared" si="425"/>
        <v>11</v>
      </c>
      <c r="C4985" s="111">
        <f t="shared" si="423"/>
        <v>42704</v>
      </c>
      <c r="D4985" s="327" t="s">
        <v>1527</v>
      </c>
      <c r="E4985" s="364">
        <v>42704</v>
      </c>
      <c r="F4985" s="339" t="s">
        <v>366</v>
      </c>
      <c r="G4985" s="308" t="s">
        <v>1869</v>
      </c>
      <c r="H4985" s="330" t="s">
        <v>1178</v>
      </c>
      <c r="I4985" s="127">
        <v>60</v>
      </c>
      <c r="J4985" s="127">
        <v>7829.9</v>
      </c>
      <c r="K4985" s="331">
        <f t="shared" si="424"/>
        <v>469794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hidden="1" customHeight="1">
      <c r="A4986" s="304" t="str">
        <f>IF(B4986&lt;&gt;"",IF(AND(B4986&gt;=_TM1,B4986&lt;=_TM2,OR(TH!L4986="1111",TH!M4986="1111")),TH!D4986,""),"")</f>
        <v/>
      </c>
      <c r="B4986" s="11">
        <f t="shared" si="425"/>
        <v>11</v>
      </c>
      <c r="C4986" s="111">
        <f t="shared" si="423"/>
        <v>42704</v>
      </c>
      <c r="D4986" s="327" t="s">
        <v>1527</v>
      </c>
      <c r="E4986" s="364">
        <v>42704</v>
      </c>
      <c r="F4986" s="21" t="s">
        <v>367</v>
      </c>
      <c r="G4986" s="308" t="s">
        <v>1869</v>
      </c>
      <c r="H4986" s="330" t="s">
        <v>1178</v>
      </c>
      <c r="I4986" s="127">
        <v>104</v>
      </c>
      <c r="J4986" s="127">
        <v>16794.096153846152</v>
      </c>
      <c r="K4986" s="331">
        <f t="shared" si="424"/>
        <v>1746586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hidden="1" customHeight="1">
      <c r="A4987" s="304" t="str">
        <f>IF(B4987&lt;&gt;"",IF(AND(B4987&gt;=_TM1,B4987&lt;=_TM2,OR(TH!L4987="1111",TH!M4987="1111")),TH!D4987,""),"")</f>
        <v/>
      </c>
      <c r="B4987" s="11">
        <f t="shared" si="425"/>
        <v>11</v>
      </c>
      <c r="C4987" s="111">
        <f t="shared" si="423"/>
        <v>42704</v>
      </c>
      <c r="D4987" s="327" t="s">
        <v>1527</v>
      </c>
      <c r="E4987" s="364">
        <v>42704</v>
      </c>
      <c r="F4987" s="21" t="s">
        <v>368</v>
      </c>
      <c r="G4987" s="308" t="s">
        <v>1869</v>
      </c>
      <c r="H4987" s="330" t="s">
        <v>1178</v>
      </c>
      <c r="I4987" s="127">
        <v>40</v>
      </c>
      <c r="J4987" s="127">
        <v>34015.699999999997</v>
      </c>
      <c r="K4987" s="331">
        <f t="shared" si="424"/>
        <v>1360628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hidden="1" customHeight="1">
      <c r="A4988" s="304" t="str">
        <f>IF(B4988&lt;&gt;"",IF(AND(B4988&gt;=_TM1,B4988&lt;=_TM2,OR(TH!L4988="1111",TH!M4988="1111")),TH!D4988,""),"")</f>
        <v/>
      </c>
      <c r="B4988" s="11">
        <f t="shared" si="425"/>
        <v>11</v>
      </c>
      <c r="C4988" s="111">
        <f t="shared" si="423"/>
        <v>42704</v>
      </c>
      <c r="D4988" s="327" t="s">
        <v>1527</v>
      </c>
      <c r="E4988" s="364">
        <v>42704</v>
      </c>
      <c r="F4988" s="339" t="s">
        <v>369</v>
      </c>
      <c r="G4988" s="308" t="s">
        <v>1869</v>
      </c>
      <c r="H4988" s="330" t="s">
        <v>1178</v>
      </c>
      <c r="I4988" s="127">
        <v>60</v>
      </c>
      <c r="J4988" s="127">
        <v>21413</v>
      </c>
      <c r="K4988" s="331">
        <f t="shared" si="424"/>
        <v>1284780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hidden="1" customHeight="1">
      <c r="A4989" s="304" t="str">
        <f>IF(B4989&lt;&gt;"",IF(AND(B4989&gt;=_TM1,B4989&lt;=_TM2,OR(TH!L4989="1111",TH!M4989="1111")),TH!D4989,""),"")</f>
        <v/>
      </c>
      <c r="B4989" s="11">
        <f t="shared" si="425"/>
        <v>11</v>
      </c>
      <c r="C4989" s="111">
        <f t="shared" si="423"/>
        <v>42704</v>
      </c>
      <c r="D4989" s="327" t="s">
        <v>1527</v>
      </c>
      <c r="E4989" s="364">
        <v>42704</v>
      </c>
      <c r="F4989" s="21" t="s">
        <v>370</v>
      </c>
      <c r="G4989" s="308" t="s">
        <v>1869</v>
      </c>
      <c r="H4989" s="330" t="s">
        <v>1178</v>
      </c>
      <c r="I4989" s="127">
        <v>10</v>
      </c>
      <c r="J4989" s="127">
        <v>33617.699999999997</v>
      </c>
      <c r="K4989" s="331">
        <f t="shared" si="424"/>
        <v>336177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hidden="1" customHeight="1">
      <c r="A4990" s="304" t="str">
        <f>IF(B4990&lt;&gt;"",IF(AND(B4990&gt;=_TM1,B4990&lt;=_TM2,OR(TH!L4990="1111",TH!M4990="1111")),TH!D4990,""),"")</f>
        <v/>
      </c>
      <c r="B4990" s="11">
        <f t="shared" si="425"/>
        <v>11</v>
      </c>
      <c r="C4990" s="111">
        <f t="shared" si="423"/>
        <v>42704</v>
      </c>
      <c r="D4990" s="327" t="s">
        <v>1527</v>
      </c>
      <c r="E4990" s="364">
        <v>42704</v>
      </c>
      <c r="F4990" s="339" t="s">
        <v>360</v>
      </c>
      <c r="G4990" s="308" t="s">
        <v>1869</v>
      </c>
      <c r="H4990" s="330" t="s">
        <v>1178</v>
      </c>
      <c r="I4990" s="127">
        <v>30</v>
      </c>
      <c r="J4990" s="127">
        <v>36223.5</v>
      </c>
      <c r="K4990" s="331">
        <f t="shared" si="424"/>
        <v>1086705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hidden="1" customHeight="1">
      <c r="A4991" s="304" t="str">
        <f>IF(B4991&lt;&gt;"",IF(AND(B4991&gt;=_TM1,B4991&lt;=_TM2,OR(TH!L4991="1111",TH!M4991="1111")),TH!D4991,""),"")</f>
        <v/>
      </c>
      <c r="B4991" s="11">
        <f t="shared" si="425"/>
        <v>11</v>
      </c>
      <c r="C4991" s="111">
        <f t="shared" si="423"/>
        <v>42704</v>
      </c>
      <c r="D4991" s="327" t="s">
        <v>1527</v>
      </c>
      <c r="E4991" s="364">
        <v>42704</v>
      </c>
      <c r="F4991" s="21" t="s">
        <v>1331</v>
      </c>
      <c r="G4991" s="308" t="s">
        <v>1869</v>
      </c>
      <c r="H4991" s="330" t="s">
        <v>1178</v>
      </c>
      <c r="I4991" s="127">
        <v>20</v>
      </c>
      <c r="J4991" s="127">
        <v>21094.75</v>
      </c>
      <c r="K4991" s="331">
        <f t="shared" si="424"/>
        <v>421895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hidden="1" customHeight="1">
      <c r="A4992" s="304" t="str">
        <f>IF(B4992&lt;&gt;"",IF(AND(B4992&gt;=_TM1,B4992&lt;=_TM2,OR(TH!L4992="1111",TH!M4992="1111")),TH!D4992,""),"")</f>
        <v/>
      </c>
      <c r="B4992" s="11">
        <f t="shared" si="425"/>
        <v>11</v>
      </c>
      <c r="C4992" s="111">
        <f t="shared" si="423"/>
        <v>42704</v>
      </c>
      <c r="D4992" s="327" t="s">
        <v>1527</v>
      </c>
      <c r="E4992" s="364">
        <v>42704</v>
      </c>
      <c r="F4992" s="21" t="s">
        <v>682</v>
      </c>
      <c r="G4992" s="308" t="s">
        <v>1869</v>
      </c>
      <c r="H4992" s="330" t="s">
        <v>1178</v>
      </c>
      <c r="I4992" s="127">
        <v>8</v>
      </c>
      <c r="J4992" s="127">
        <v>31634</v>
      </c>
      <c r="K4992" s="331">
        <f t="shared" si="424"/>
        <v>253072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hidden="1" customHeight="1">
      <c r="A4993" s="304" t="str">
        <f>IF(B4993&lt;&gt;"",IF(AND(B4993&gt;=_TM1,B4993&lt;=_TM2,OR(TH!L4993="1111",TH!M4993="1111")),TH!D4993,""),"")</f>
        <v/>
      </c>
      <c r="B4993" s="11">
        <f t="shared" si="425"/>
        <v>11</v>
      </c>
      <c r="C4993" s="111">
        <f t="shared" si="423"/>
        <v>42704</v>
      </c>
      <c r="D4993" s="327" t="s">
        <v>1527</v>
      </c>
      <c r="E4993" s="364">
        <v>42704</v>
      </c>
      <c r="F4993" s="21" t="s">
        <v>374</v>
      </c>
      <c r="G4993" s="308" t="s">
        <v>1869</v>
      </c>
      <c r="H4993" s="330" t="s">
        <v>1178</v>
      </c>
      <c r="I4993" s="127">
        <v>48</v>
      </c>
      <c r="J4993" s="127">
        <v>24206.958333333332</v>
      </c>
      <c r="K4993" s="331">
        <f t="shared" si="424"/>
        <v>1161934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hidden="1" customHeight="1">
      <c r="A4994" s="304" t="str">
        <f>IF(B4994&lt;&gt;"",IF(AND(B4994&gt;=_TM1,B4994&lt;=_TM2,OR(TH!L4994="1111",TH!M4994="1111")),TH!D4994,""),"")</f>
        <v/>
      </c>
      <c r="B4994" s="11">
        <f t="shared" si="425"/>
        <v>11</v>
      </c>
      <c r="C4994" s="111">
        <f t="shared" si="423"/>
        <v>42704</v>
      </c>
      <c r="D4994" s="327" t="s">
        <v>1527</v>
      </c>
      <c r="E4994" s="364">
        <v>42704</v>
      </c>
      <c r="F4994" s="339" t="s">
        <v>356</v>
      </c>
      <c r="G4994" s="308" t="s">
        <v>1869</v>
      </c>
      <c r="H4994" s="330" t="s">
        <v>1178</v>
      </c>
      <c r="I4994" s="127">
        <v>12</v>
      </c>
      <c r="J4994" s="127">
        <v>26362.5</v>
      </c>
      <c r="K4994" s="331">
        <f t="shared" si="424"/>
        <v>316350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hidden="1" customHeight="1">
      <c r="A4995" s="304" t="str">
        <f>IF(B4995&lt;&gt;"",IF(AND(B4995&gt;=_TM1,B4995&lt;=_TM2,OR(TH!L4995="1111",TH!M4995="1111")),TH!D4995,""),"")</f>
        <v/>
      </c>
      <c r="B4995" s="11">
        <f t="shared" si="425"/>
        <v>11</v>
      </c>
      <c r="C4995" s="111">
        <f t="shared" si="423"/>
        <v>42704</v>
      </c>
      <c r="D4995" s="327" t="s">
        <v>1527</v>
      </c>
      <c r="E4995" s="364">
        <v>42704</v>
      </c>
      <c r="F4995" s="21" t="s">
        <v>1873</v>
      </c>
      <c r="G4995" s="308" t="s">
        <v>1869</v>
      </c>
      <c r="H4995" s="330" t="s">
        <v>1178</v>
      </c>
      <c r="I4995" s="127">
        <v>8</v>
      </c>
      <c r="J4995" s="127">
        <v>40610.625</v>
      </c>
      <c r="K4995" s="331">
        <f t="shared" si="424"/>
        <v>324885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hidden="1" customHeight="1">
      <c r="A4996" s="304" t="str">
        <f>IF(B4996&lt;&gt;"",IF(AND(B4996&gt;=_TM1,B4996&lt;=_TM2,OR(TH!L4996="1111",TH!M4996="1111")),TH!D4996,""),"")</f>
        <v/>
      </c>
      <c r="B4996" s="11">
        <f t="shared" si="425"/>
        <v>11</v>
      </c>
      <c r="C4996" s="111">
        <f t="shared" si="423"/>
        <v>42704</v>
      </c>
      <c r="D4996" s="327" t="s">
        <v>1527</v>
      </c>
      <c r="E4996" s="364">
        <v>42704</v>
      </c>
      <c r="F4996" s="21" t="s">
        <v>1601</v>
      </c>
      <c r="G4996" s="308" t="s">
        <v>1869</v>
      </c>
      <c r="H4996" s="330" t="s">
        <v>1178</v>
      </c>
      <c r="I4996" s="127">
        <v>40</v>
      </c>
      <c r="J4996" s="127">
        <v>21042.5</v>
      </c>
      <c r="K4996" s="331">
        <f t="shared" si="424"/>
        <v>841700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hidden="1" customHeight="1">
      <c r="A4997" s="304" t="str">
        <f>IF(B4997&lt;&gt;"",IF(AND(B4997&gt;=_TM1,B4997&lt;=_TM2,OR(TH!L4997="1111",TH!M4997="1111")),TH!D4997,""),"")</f>
        <v/>
      </c>
      <c r="B4997" s="11">
        <f t="shared" si="425"/>
        <v>11</v>
      </c>
      <c r="C4997" s="111">
        <f t="shared" si="423"/>
        <v>42704</v>
      </c>
      <c r="D4997" s="327" t="s">
        <v>1527</v>
      </c>
      <c r="E4997" s="364">
        <v>42704</v>
      </c>
      <c r="F4997" s="339" t="s">
        <v>1611</v>
      </c>
      <c r="G4997" s="308" t="s">
        <v>1869</v>
      </c>
      <c r="H4997" s="330" t="s">
        <v>1178</v>
      </c>
      <c r="I4997" s="127">
        <v>30</v>
      </c>
      <c r="J4997" s="127">
        <v>36118.066666666666</v>
      </c>
      <c r="K4997" s="331">
        <f t="shared" si="424"/>
        <v>1083542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hidden="1" customHeight="1">
      <c r="A4998" s="304" t="str">
        <f>IF(B4998&lt;&gt;"",IF(AND(B4998&gt;=_TM1,B4998&lt;=_TM2,OR(TH!L4998="1111",TH!M4998="1111")),TH!D4998,""),"")</f>
        <v/>
      </c>
      <c r="B4998" s="11">
        <f t="shared" si="425"/>
        <v>11</v>
      </c>
      <c r="C4998" s="111">
        <f t="shared" si="423"/>
        <v>42704</v>
      </c>
      <c r="D4998" s="327" t="s">
        <v>1527</v>
      </c>
      <c r="E4998" s="364">
        <v>42704</v>
      </c>
      <c r="F4998" s="21" t="s">
        <v>1624</v>
      </c>
      <c r="G4998" s="308" t="s">
        <v>1869</v>
      </c>
      <c r="H4998" s="330" t="s">
        <v>1178</v>
      </c>
      <c r="I4998" s="127">
        <v>20</v>
      </c>
      <c r="J4998" s="127">
        <v>58904.75</v>
      </c>
      <c r="K4998" s="331">
        <f t="shared" si="424"/>
        <v>1178095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hidden="1" customHeight="1">
      <c r="A4999" s="304" t="str">
        <f>IF(B4999&lt;&gt;"",IF(AND(B4999&gt;=_TM1,B4999&lt;=_TM2,OR(TH!L4999="1111",TH!M4999="1111")),TH!D4999,""),"")</f>
        <v/>
      </c>
      <c r="B4999" s="11">
        <f t="shared" si="425"/>
        <v>11</v>
      </c>
      <c r="C4999" s="111">
        <f t="shared" si="423"/>
        <v>42704</v>
      </c>
      <c r="D4999" s="327" t="s">
        <v>1527</v>
      </c>
      <c r="E4999" s="364">
        <v>42704</v>
      </c>
      <c r="F4999" s="339" t="s">
        <v>1609</v>
      </c>
      <c r="G4999" s="308" t="s">
        <v>1869</v>
      </c>
      <c r="H4999" s="330" t="s">
        <v>1178</v>
      </c>
      <c r="I4999" s="127">
        <v>30</v>
      </c>
      <c r="J4999" s="127">
        <v>29969.666666666668</v>
      </c>
      <c r="K4999" s="331">
        <f t="shared" si="424"/>
        <v>899090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hidden="1" customHeight="1">
      <c r="A5000" s="304" t="str">
        <f>IF(B5000&lt;&gt;"",IF(AND(B5000&gt;=_TM1,B5000&lt;=_TM2,OR(TH!L5000="1111",TH!M5000="1111")),TH!D5000,""),"")</f>
        <v/>
      </c>
      <c r="B5000" s="11">
        <f t="shared" si="425"/>
        <v>11</v>
      </c>
      <c r="C5000" s="111">
        <f t="shared" si="423"/>
        <v>42704</v>
      </c>
      <c r="D5000" s="327" t="s">
        <v>1527</v>
      </c>
      <c r="E5000" s="364">
        <v>42704</v>
      </c>
      <c r="F5000" s="21" t="s">
        <v>1614</v>
      </c>
      <c r="G5000" s="308" t="s">
        <v>1869</v>
      </c>
      <c r="H5000" s="330" t="s">
        <v>1178</v>
      </c>
      <c r="I5000" s="127">
        <v>24</v>
      </c>
      <c r="J5000" s="127">
        <v>41044.75</v>
      </c>
      <c r="K5000" s="331">
        <f t="shared" si="424"/>
        <v>985074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hidden="1" customHeight="1">
      <c r="A5001" s="304" t="str">
        <f>IF(B5001&lt;&gt;"",IF(AND(B5001&gt;=_TM1,B5001&lt;=_TM2,OR(TH!L5001="1111",TH!M5001="1111")),TH!D5001,""),"")</f>
        <v/>
      </c>
      <c r="B5001" s="11">
        <f t="shared" si="425"/>
        <v>11</v>
      </c>
      <c r="C5001" s="111">
        <f t="shared" si="423"/>
        <v>42704</v>
      </c>
      <c r="D5001" s="327" t="s">
        <v>1527</v>
      </c>
      <c r="E5001" s="364">
        <v>42704</v>
      </c>
      <c r="F5001" s="21" t="s">
        <v>1607</v>
      </c>
      <c r="G5001" s="308" t="s">
        <v>1869</v>
      </c>
      <c r="H5001" s="330" t="s">
        <v>1178</v>
      </c>
      <c r="I5001" s="127">
        <v>24</v>
      </c>
      <c r="J5001" s="127">
        <v>30259.416666666668</v>
      </c>
      <c r="K5001" s="331">
        <f t="shared" si="424"/>
        <v>726226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hidden="1" customHeight="1">
      <c r="A5002" s="304" t="str">
        <f>IF(B5002&lt;&gt;"",IF(AND(B5002&gt;=_TM1,B5002&lt;=_TM2,OR(TH!L5002="1111",TH!M5002="1111")),TH!D5002,""),"")</f>
        <v/>
      </c>
      <c r="B5002" s="11">
        <f t="shared" ref="B5002:B5127" si="426">IF(C5002&lt;&gt;"",MONTH(C5002),"")</f>
        <v>11</v>
      </c>
      <c r="C5002" s="111">
        <f t="shared" ref="C5002:C5127" si="427">E5002</f>
        <v>42704</v>
      </c>
      <c r="D5002" s="327" t="s">
        <v>1527</v>
      </c>
      <c r="E5002" s="364">
        <v>42704</v>
      </c>
      <c r="F5002" s="21" t="s">
        <v>361</v>
      </c>
      <c r="G5002" s="308" t="s">
        <v>1869</v>
      </c>
      <c r="H5002" s="330" t="s">
        <v>1178</v>
      </c>
      <c r="I5002" s="127">
        <v>6</v>
      </c>
      <c r="J5002" s="127">
        <v>156966</v>
      </c>
      <c r="K5002" s="331">
        <f t="shared" ref="K5002:K5127" si="428">ROUND(I5002*J5002,0)</f>
        <v>941796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/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hidden="1" customHeight="1">
      <c r="A5003" s="304" t="str">
        <f>IF(B5003&lt;&gt;"",IF(AND(B5003&gt;=_TM1,B5003&lt;=_TM2,OR(TH!L5003="1111",TH!M5003="1111")),TH!D5003,""),"")</f>
        <v/>
      </c>
      <c r="B5003" s="11">
        <f t="shared" si="426"/>
        <v>11</v>
      </c>
      <c r="C5003" s="111">
        <f t="shared" si="427"/>
        <v>42704</v>
      </c>
      <c r="D5003" s="327" t="s">
        <v>1527</v>
      </c>
      <c r="E5003" s="364">
        <v>42704</v>
      </c>
      <c r="F5003" s="339" t="s">
        <v>1874</v>
      </c>
      <c r="G5003" s="308" t="s">
        <v>1869</v>
      </c>
      <c r="H5003" s="330" t="s">
        <v>1178</v>
      </c>
      <c r="I5003" s="127">
        <v>5</v>
      </c>
      <c r="J5003" s="127">
        <v>94004.4</v>
      </c>
      <c r="K5003" s="331">
        <f t="shared" si="428"/>
        <v>470022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hidden="1" customHeight="1">
      <c r="A5004" s="304" t="str">
        <f>IF(B5004&lt;&gt;"",IF(AND(B5004&gt;=_TM1,B5004&lt;=_TM2,OR(TH!L5004="1111",TH!M5004="1111")),TH!D5004,""),"")</f>
        <v/>
      </c>
      <c r="B5004" s="11">
        <f t="shared" si="426"/>
        <v>11</v>
      </c>
      <c r="C5004" s="111">
        <f t="shared" si="427"/>
        <v>42704</v>
      </c>
      <c r="D5004" s="327" t="s">
        <v>1527</v>
      </c>
      <c r="E5004" s="364">
        <v>42704</v>
      </c>
      <c r="F5004" s="21" t="s">
        <v>688</v>
      </c>
      <c r="G5004" s="308" t="s">
        <v>1869</v>
      </c>
      <c r="H5004" s="330" t="s">
        <v>1178</v>
      </c>
      <c r="I5004" s="127">
        <v>2</v>
      </c>
      <c r="J5004" s="127">
        <v>116655.5</v>
      </c>
      <c r="K5004" s="331">
        <f t="shared" si="428"/>
        <v>233311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hidden="1" customHeight="1">
      <c r="A5005" s="304" t="str">
        <f>IF(B5005&lt;&gt;"",IF(AND(B5005&gt;=_TM1,B5005&lt;=_TM2,OR(TH!L5005="1111",TH!M5005="1111")),TH!D5005,""),"")</f>
        <v/>
      </c>
      <c r="B5005" s="11">
        <f t="shared" si="426"/>
        <v>11</v>
      </c>
      <c r="C5005" s="111">
        <f t="shared" si="427"/>
        <v>42704</v>
      </c>
      <c r="D5005" s="327" t="s">
        <v>1527</v>
      </c>
      <c r="E5005" s="364">
        <v>42704</v>
      </c>
      <c r="F5005" s="21" t="s">
        <v>678</v>
      </c>
      <c r="G5005" s="308" t="s">
        <v>1869</v>
      </c>
      <c r="H5005" s="330" t="s">
        <v>1178</v>
      </c>
      <c r="I5005" s="127">
        <v>42</v>
      </c>
      <c r="J5005" s="127">
        <v>40535.547619047618</v>
      </c>
      <c r="K5005" s="331">
        <f t="shared" si="428"/>
        <v>1702493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hidden="1" customHeight="1">
      <c r="A5006" s="304" t="str">
        <f>IF(B5006&lt;&gt;"",IF(AND(B5006&gt;=_TM1,B5006&lt;=_TM2,OR(TH!L5006="1111",TH!M5006="1111")),TH!D5006,""),"")</f>
        <v/>
      </c>
      <c r="B5006" s="11">
        <f t="shared" si="426"/>
        <v>11</v>
      </c>
      <c r="C5006" s="111">
        <f t="shared" si="427"/>
        <v>42704</v>
      </c>
      <c r="D5006" s="327" t="s">
        <v>1527</v>
      </c>
      <c r="E5006" s="364">
        <v>42704</v>
      </c>
      <c r="F5006" s="339" t="s">
        <v>364</v>
      </c>
      <c r="G5006" s="308" t="s">
        <v>1869</v>
      </c>
      <c r="H5006" s="330" t="s">
        <v>1178</v>
      </c>
      <c r="I5006" s="127">
        <v>30</v>
      </c>
      <c r="J5006" s="127">
        <v>50573.26666666667</v>
      </c>
      <c r="K5006" s="331">
        <f t="shared" si="428"/>
        <v>1517198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hidden="1" customHeight="1">
      <c r="A5007" s="304" t="str">
        <f>IF(B5007&lt;&gt;"",IF(AND(B5007&gt;=_TM1,B5007&lt;=_TM2,OR(TH!L5007="1111",TH!M5007="1111")),TH!D5007,""),"")</f>
        <v/>
      </c>
      <c r="B5007" s="11">
        <f t="shared" si="426"/>
        <v>11</v>
      </c>
      <c r="C5007" s="111">
        <f t="shared" si="427"/>
        <v>42704</v>
      </c>
      <c r="D5007" s="327" t="s">
        <v>1527</v>
      </c>
      <c r="E5007" s="364">
        <v>42704</v>
      </c>
      <c r="F5007" s="21" t="s">
        <v>365</v>
      </c>
      <c r="G5007" s="308" t="s">
        <v>1869</v>
      </c>
      <c r="H5007" s="330" t="s">
        <v>1178</v>
      </c>
      <c r="I5007" s="127">
        <v>6</v>
      </c>
      <c r="J5007" s="127">
        <v>68276.5</v>
      </c>
      <c r="K5007" s="331">
        <f t="shared" si="428"/>
        <v>409659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/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hidden="1" customHeight="1">
      <c r="A5008" s="304" t="str">
        <f>IF(B5008&lt;&gt;"",IF(AND(B5008&gt;=_TM1,B5008&lt;=_TM2,OR(TH!L5008="1111",TH!M5008="1111")),TH!D5008,""),"")</f>
        <v/>
      </c>
      <c r="B5008" s="11">
        <f t="shared" si="426"/>
        <v>11</v>
      </c>
      <c r="C5008" s="111">
        <f t="shared" si="427"/>
        <v>42704</v>
      </c>
      <c r="D5008" s="327" t="s">
        <v>1527</v>
      </c>
      <c r="E5008" s="364">
        <v>42704</v>
      </c>
      <c r="F5008" s="339" t="s">
        <v>375</v>
      </c>
      <c r="G5008" s="308" t="s">
        <v>1869</v>
      </c>
      <c r="H5008" s="330" t="s">
        <v>1178</v>
      </c>
      <c r="I5008" s="127">
        <v>4</v>
      </c>
      <c r="J5008" s="127">
        <v>102048</v>
      </c>
      <c r="K5008" s="331">
        <f t="shared" si="428"/>
        <v>408192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hidden="1" customHeight="1">
      <c r="A5009" s="304" t="str">
        <f>IF(B5009&lt;&gt;"",IF(AND(B5009&gt;=_TM1,B5009&lt;=_TM2,OR(TH!L5009="1111",TH!M5009="1111")),TH!D5009,""),"")</f>
        <v/>
      </c>
      <c r="B5009" s="11">
        <f t="shared" si="426"/>
        <v>11</v>
      </c>
      <c r="C5009" s="111">
        <f t="shared" si="427"/>
        <v>42704</v>
      </c>
      <c r="D5009" s="327" t="s">
        <v>1527</v>
      </c>
      <c r="E5009" s="364">
        <v>42704</v>
      </c>
      <c r="F5009" s="21" t="s">
        <v>692</v>
      </c>
      <c r="G5009" s="308" t="s">
        <v>1869</v>
      </c>
      <c r="H5009" s="330" t="s">
        <v>1178</v>
      </c>
      <c r="I5009" s="127">
        <v>8</v>
      </c>
      <c r="J5009" s="127">
        <v>177495.14285714287</v>
      </c>
      <c r="K5009" s="331">
        <f t="shared" si="428"/>
        <v>1419961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hidden="1" customHeight="1">
      <c r="A5010" s="304" t="str">
        <f>IF(B5010&lt;&gt;"",IF(AND(B5010&gt;=_TM1,B5010&lt;=_TM2,OR(TH!L5010="1111",TH!M5010="1111")),TH!D5010,""),"")</f>
        <v/>
      </c>
      <c r="B5010" s="11">
        <f t="shared" si="426"/>
        <v>11</v>
      </c>
      <c r="C5010" s="111">
        <f t="shared" si="427"/>
        <v>42704</v>
      </c>
      <c r="D5010" s="327" t="s">
        <v>1527</v>
      </c>
      <c r="E5010" s="364">
        <v>42704</v>
      </c>
      <c r="F5010" s="21" t="s">
        <v>689</v>
      </c>
      <c r="G5010" s="308" t="s">
        <v>1869</v>
      </c>
      <c r="H5010" s="330" t="s">
        <v>1178</v>
      </c>
      <c r="I5010" s="127">
        <v>10</v>
      </c>
      <c r="J5010" s="127">
        <v>93608.3</v>
      </c>
      <c r="K5010" s="331">
        <f t="shared" si="428"/>
        <v>936083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hidden="1" customHeight="1">
      <c r="A5011" s="304" t="str">
        <f>IF(B5011&lt;&gt;"",IF(AND(B5011&gt;=_TM1,B5011&lt;=_TM2,OR(TH!L5011="1111",TH!M5011="1111")),TH!D5011,""),"")</f>
        <v/>
      </c>
      <c r="B5011" s="11">
        <f t="shared" si="426"/>
        <v>11</v>
      </c>
      <c r="C5011" s="111">
        <f t="shared" si="427"/>
        <v>42704</v>
      </c>
      <c r="D5011" s="327" t="s">
        <v>1527</v>
      </c>
      <c r="E5011" s="364">
        <v>42704</v>
      </c>
      <c r="F5011" s="21" t="s">
        <v>1776</v>
      </c>
      <c r="G5011" s="308" t="s">
        <v>1869</v>
      </c>
      <c r="H5011" s="330" t="s">
        <v>1178</v>
      </c>
      <c r="I5011" s="127">
        <v>8</v>
      </c>
      <c r="J5011" s="127">
        <v>48670.375</v>
      </c>
      <c r="K5011" s="331">
        <f t="shared" si="428"/>
        <v>389363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hidden="1" customHeight="1">
      <c r="A5012" s="304" t="str">
        <f>IF(B5012&lt;&gt;"",IF(AND(B5012&gt;=_TM1,B5012&lt;=_TM2,OR(TH!L5012="1111",TH!M5012="1111")),TH!D5012,""),"")</f>
        <v/>
      </c>
      <c r="B5012" s="11">
        <f t="shared" si="426"/>
        <v>11</v>
      </c>
      <c r="C5012" s="111">
        <f t="shared" si="427"/>
        <v>42704</v>
      </c>
      <c r="D5012" s="327" t="s">
        <v>1527</v>
      </c>
      <c r="E5012" s="364">
        <v>42704</v>
      </c>
      <c r="F5012" s="339" t="s">
        <v>361</v>
      </c>
      <c r="G5012" s="308" t="s">
        <v>1869</v>
      </c>
      <c r="H5012" s="330" t="s">
        <v>1178</v>
      </c>
      <c r="I5012" s="127">
        <v>6</v>
      </c>
      <c r="J5012" s="127">
        <v>156966</v>
      </c>
      <c r="K5012" s="331">
        <f t="shared" si="428"/>
        <v>941796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hidden="1" customHeight="1">
      <c r="A5013" s="304" t="str">
        <f>IF(B5013&lt;&gt;"",IF(AND(B5013&gt;=_TM1,B5013&lt;=_TM2,OR(TH!L5013="1111",TH!M5013="1111")),TH!D5013,""),"")</f>
        <v/>
      </c>
      <c r="B5013" s="11">
        <f t="shared" si="426"/>
        <v>11</v>
      </c>
      <c r="C5013" s="111">
        <f t="shared" si="427"/>
        <v>42704</v>
      </c>
      <c r="D5013" s="327" t="s">
        <v>1527</v>
      </c>
      <c r="E5013" s="364">
        <v>42704</v>
      </c>
      <c r="F5013" s="21" t="s">
        <v>1875</v>
      </c>
      <c r="G5013" s="308" t="s">
        <v>1869</v>
      </c>
      <c r="H5013" s="330" t="s">
        <v>1178</v>
      </c>
      <c r="I5013" s="127">
        <v>4</v>
      </c>
      <c r="J5013" s="127">
        <v>95488.25</v>
      </c>
      <c r="K5013" s="331">
        <f t="shared" si="428"/>
        <v>381953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hidden="1" customHeight="1">
      <c r="A5014" s="304" t="str">
        <f>IF(B5014&lt;&gt;"",IF(AND(B5014&gt;=_TM1,B5014&lt;=_TM2,OR(TH!L5014="1111",TH!M5014="1111")),TH!D5014,""),"")</f>
        <v/>
      </c>
      <c r="B5014" s="11">
        <f t="shared" si="426"/>
        <v>11</v>
      </c>
      <c r="C5014" s="111">
        <f t="shared" si="427"/>
        <v>42704</v>
      </c>
      <c r="D5014" s="327" t="s">
        <v>1527</v>
      </c>
      <c r="E5014" s="364">
        <v>42704</v>
      </c>
      <c r="F5014" s="21" t="s">
        <v>736</v>
      </c>
      <c r="G5014" s="308" t="s">
        <v>1869</v>
      </c>
      <c r="H5014" s="330" t="s">
        <v>1178</v>
      </c>
      <c r="I5014" s="127">
        <v>16</v>
      </c>
      <c r="J5014" s="127">
        <v>44722.1875</v>
      </c>
      <c r="K5014" s="331">
        <f t="shared" si="428"/>
        <v>715555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hidden="1" customHeight="1">
      <c r="A5015" s="304" t="str">
        <f>IF(B5015&lt;&gt;"",IF(AND(B5015&gt;=_TM1,B5015&lt;=_TM2,OR(TH!L5015="1111",TH!M5015="1111")),TH!D5015,""),"")</f>
        <v/>
      </c>
      <c r="B5015" s="11">
        <f t="shared" si="426"/>
        <v>11</v>
      </c>
      <c r="C5015" s="111">
        <f t="shared" si="427"/>
        <v>42704</v>
      </c>
      <c r="D5015" s="327" t="s">
        <v>1527</v>
      </c>
      <c r="E5015" s="364">
        <v>42704</v>
      </c>
      <c r="F5015" s="339" t="s">
        <v>691</v>
      </c>
      <c r="G5015" s="308" t="s">
        <v>1869</v>
      </c>
      <c r="H5015" s="330" t="s">
        <v>1178</v>
      </c>
      <c r="I5015" s="127">
        <v>6</v>
      </c>
      <c r="J5015" s="127">
        <v>107091.66666666667</v>
      </c>
      <c r="K5015" s="331">
        <f t="shared" si="428"/>
        <v>642550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hidden="1" customHeight="1">
      <c r="A5016" s="304" t="str">
        <f>IF(B5016&lt;&gt;"",IF(AND(B5016&gt;=_TM1,B5016&lt;=_TM2,OR(TH!L5016="1111",TH!M5016="1111")),TH!D5016,""),"")</f>
        <v/>
      </c>
      <c r="B5016" s="11">
        <f t="shared" si="426"/>
        <v>11</v>
      </c>
      <c r="C5016" s="111">
        <f t="shared" si="427"/>
        <v>42704</v>
      </c>
      <c r="D5016" s="327" t="s">
        <v>1527</v>
      </c>
      <c r="E5016" s="364">
        <v>42704</v>
      </c>
      <c r="F5016" s="21" t="s">
        <v>751</v>
      </c>
      <c r="G5016" s="308" t="s">
        <v>1869</v>
      </c>
      <c r="H5016" s="330" t="s">
        <v>1178</v>
      </c>
      <c r="I5016" s="127">
        <v>8</v>
      </c>
      <c r="J5016" s="127">
        <v>65882.5</v>
      </c>
      <c r="K5016" s="331">
        <f t="shared" si="428"/>
        <v>527060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hidden="1" customHeight="1">
      <c r="A5017" s="304" t="str">
        <f>IF(B5017&lt;&gt;"",IF(AND(B5017&gt;=_TM1,B5017&lt;=_TM2,OR(TH!L5017="1111",TH!M5017="1111")),TH!D5017,""),"")</f>
        <v/>
      </c>
      <c r="B5017" s="11">
        <f t="shared" si="426"/>
        <v>11</v>
      </c>
      <c r="C5017" s="111">
        <f t="shared" si="427"/>
        <v>42704</v>
      </c>
      <c r="D5017" s="327" t="s">
        <v>1527</v>
      </c>
      <c r="E5017" s="364">
        <v>42704</v>
      </c>
      <c r="F5017" s="339" t="s">
        <v>752</v>
      </c>
      <c r="G5017" s="308" t="s">
        <v>1869</v>
      </c>
      <c r="H5017" s="330" t="s">
        <v>1178</v>
      </c>
      <c r="I5017" s="127">
        <v>7</v>
      </c>
      <c r="J5017" s="127">
        <v>47006</v>
      </c>
      <c r="K5017" s="331">
        <f t="shared" si="428"/>
        <v>329042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/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hidden="1" customHeight="1">
      <c r="A5018" s="304" t="str">
        <f>IF(B5018&lt;&gt;"",IF(AND(B5018&gt;=_TM1,B5018&lt;=_TM2,OR(TH!L5018="1111",TH!M5018="1111")),TH!D5018,""),"")</f>
        <v/>
      </c>
      <c r="B5018" s="11">
        <f t="shared" si="426"/>
        <v>11</v>
      </c>
      <c r="C5018" s="111">
        <f t="shared" si="427"/>
        <v>42704</v>
      </c>
      <c r="D5018" s="327" t="s">
        <v>1527</v>
      </c>
      <c r="E5018" s="364">
        <v>42704</v>
      </c>
      <c r="F5018" s="21" t="s">
        <v>753</v>
      </c>
      <c r="G5018" s="308" t="s">
        <v>1869</v>
      </c>
      <c r="H5018" s="330" t="s">
        <v>1178</v>
      </c>
      <c r="I5018" s="127">
        <v>14</v>
      </c>
      <c r="J5018" s="127">
        <v>58319.571428571428</v>
      </c>
      <c r="K5018" s="331">
        <f t="shared" si="428"/>
        <v>816474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/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hidden="1" customHeight="1">
      <c r="A5019" s="304" t="str">
        <f>IF(B5019&lt;&gt;"",IF(AND(B5019&gt;=_TM1,B5019&lt;=_TM2,OR(TH!L5019="1111",TH!M5019="1111")),TH!D5019,""),"")</f>
        <v/>
      </c>
      <c r="B5019" s="11">
        <f t="shared" si="426"/>
        <v>11</v>
      </c>
      <c r="C5019" s="111">
        <f t="shared" si="427"/>
        <v>42704</v>
      </c>
      <c r="D5019" s="327" t="s">
        <v>1527</v>
      </c>
      <c r="E5019" s="364">
        <v>42704</v>
      </c>
      <c r="F5019" s="21" t="s">
        <v>581</v>
      </c>
      <c r="G5019" s="308" t="s">
        <v>1869</v>
      </c>
      <c r="H5019" s="330" t="s">
        <v>1178</v>
      </c>
      <c r="I5019" s="127">
        <v>12</v>
      </c>
      <c r="J5019" s="127">
        <v>20616.916666666668</v>
      </c>
      <c r="K5019" s="331">
        <f t="shared" si="428"/>
        <v>247403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hidden="1" customHeight="1">
      <c r="A5020" s="304" t="str">
        <f>IF(B5020&lt;&gt;"",IF(AND(B5020&gt;=_TM1,B5020&lt;=_TM2,OR(TH!L5020="1111",TH!M5020="1111")),TH!D5020,""),"")</f>
        <v/>
      </c>
      <c r="B5020" s="11">
        <f t="shared" si="426"/>
        <v>11</v>
      </c>
      <c r="C5020" s="111">
        <f t="shared" si="427"/>
        <v>42704</v>
      </c>
      <c r="D5020" s="327" t="s">
        <v>1527</v>
      </c>
      <c r="E5020" s="364">
        <v>42704</v>
      </c>
      <c r="F5020" s="339" t="s">
        <v>420</v>
      </c>
      <c r="G5020" s="308" t="s">
        <v>1869</v>
      </c>
      <c r="H5020" s="330" t="s">
        <v>1178</v>
      </c>
      <c r="I5020" s="127">
        <v>16</v>
      </c>
      <c r="J5020" s="127">
        <v>45246.625</v>
      </c>
      <c r="K5020" s="331">
        <f t="shared" si="428"/>
        <v>723946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hidden="1" customHeight="1">
      <c r="A5021" s="304" t="str">
        <f>IF(B5021&lt;&gt;"",IF(AND(B5021&gt;=_TM1,B5021&lt;=_TM2,OR(TH!L5021="1111",TH!M5021="1111")),TH!D5021,""),"")</f>
        <v/>
      </c>
      <c r="B5021" s="11">
        <f t="shared" si="426"/>
        <v>11</v>
      </c>
      <c r="C5021" s="111">
        <f t="shared" si="427"/>
        <v>42704</v>
      </c>
      <c r="D5021" s="327" t="s">
        <v>1527</v>
      </c>
      <c r="E5021" s="364">
        <v>42704</v>
      </c>
      <c r="F5021" s="21" t="s">
        <v>421</v>
      </c>
      <c r="G5021" s="308" t="s">
        <v>1869</v>
      </c>
      <c r="H5021" s="330" t="s">
        <v>1178</v>
      </c>
      <c r="I5021" s="127">
        <v>16</v>
      </c>
      <c r="J5021" s="127">
        <v>23883.9375</v>
      </c>
      <c r="K5021" s="331">
        <f t="shared" si="428"/>
        <v>382143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hidden="1" customHeight="1">
      <c r="A5022" s="304" t="str">
        <f>IF(B5022&lt;&gt;"",IF(AND(B5022&gt;=_TM1,B5022&lt;=_TM2,OR(TH!L5022="1111",TH!M5022="1111")),TH!D5022,""),"")</f>
        <v/>
      </c>
      <c r="B5022" s="11">
        <f t="shared" si="426"/>
        <v>11</v>
      </c>
      <c r="C5022" s="111">
        <f t="shared" si="427"/>
        <v>42704</v>
      </c>
      <c r="D5022" s="327" t="s">
        <v>1527</v>
      </c>
      <c r="E5022" s="364">
        <v>42704</v>
      </c>
      <c r="F5022" s="339" t="s">
        <v>382</v>
      </c>
      <c r="G5022" s="308" t="s">
        <v>1869</v>
      </c>
      <c r="H5022" s="330" t="s">
        <v>1178</v>
      </c>
      <c r="I5022" s="127">
        <v>24</v>
      </c>
      <c r="J5022" s="127">
        <v>31792.708333333332</v>
      </c>
      <c r="K5022" s="331">
        <f t="shared" si="428"/>
        <v>763025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hidden="1" customHeight="1">
      <c r="A5023" s="304" t="str">
        <f>IF(B5023&lt;&gt;"",IF(AND(B5023&gt;=_TM1,B5023&lt;=_TM2,OR(TH!L5023="1111",TH!M5023="1111")),TH!D5023,""),"")</f>
        <v/>
      </c>
      <c r="B5023" s="11">
        <f t="shared" si="426"/>
        <v>11</v>
      </c>
      <c r="C5023" s="111">
        <f t="shared" si="427"/>
        <v>42704</v>
      </c>
      <c r="D5023" s="327" t="s">
        <v>1527</v>
      </c>
      <c r="E5023" s="364">
        <v>42704</v>
      </c>
      <c r="F5023" s="21" t="s">
        <v>568</v>
      </c>
      <c r="G5023" s="308" t="s">
        <v>1869</v>
      </c>
      <c r="H5023" s="330" t="s">
        <v>1178</v>
      </c>
      <c r="I5023" s="127">
        <v>18</v>
      </c>
      <c r="J5023" s="127">
        <v>13985.9</v>
      </c>
      <c r="K5023" s="331">
        <f t="shared" si="428"/>
        <v>251746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hidden="1" customHeight="1">
      <c r="A5024" s="304" t="str">
        <f>IF(B5024&lt;&gt;"",IF(AND(B5024&gt;=_TM1,B5024&lt;=_TM2,OR(TH!L5024="1111",TH!M5024="1111")),TH!D5024,""),"")</f>
        <v/>
      </c>
      <c r="B5024" s="11">
        <f t="shared" si="426"/>
        <v>11</v>
      </c>
      <c r="C5024" s="111">
        <f t="shared" si="427"/>
        <v>42704</v>
      </c>
      <c r="D5024" s="327" t="s">
        <v>1527</v>
      </c>
      <c r="E5024" s="364">
        <v>42704</v>
      </c>
      <c r="F5024" s="21" t="s">
        <v>423</v>
      </c>
      <c r="G5024" s="308" t="s">
        <v>1869</v>
      </c>
      <c r="H5024" s="330" t="s">
        <v>1178</v>
      </c>
      <c r="I5024" s="127">
        <v>42</v>
      </c>
      <c r="J5024" s="127">
        <v>36309</v>
      </c>
      <c r="K5024" s="331">
        <f t="shared" si="428"/>
        <v>1524978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hidden="1" customHeight="1">
      <c r="A5025" s="304" t="str">
        <f>IF(B5025&lt;&gt;"",IF(AND(B5025&gt;=_TM1,B5025&lt;=_TM2,OR(TH!L5025="1111",TH!M5025="1111")),TH!D5025,""),"")</f>
        <v/>
      </c>
      <c r="B5025" s="11">
        <f t="shared" si="426"/>
        <v>11</v>
      </c>
      <c r="C5025" s="111">
        <f t="shared" si="427"/>
        <v>42704</v>
      </c>
      <c r="D5025" s="327" t="s">
        <v>1527</v>
      </c>
      <c r="E5025" s="364">
        <v>42704</v>
      </c>
      <c r="F5025" s="21" t="s">
        <v>424</v>
      </c>
      <c r="G5025" s="308" t="s">
        <v>1869</v>
      </c>
      <c r="H5025" s="330" t="s">
        <v>1178</v>
      </c>
      <c r="I5025" s="127">
        <v>24</v>
      </c>
      <c r="J5025" s="127">
        <v>41080.833333333336</v>
      </c>
      <c r="K5025" s="331">
        <f t="shared" si="428"/>
        <v>985940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hidden="1" customHeight="1">
      <c r="A5026" s="304" t="str">
        <f>IF(B5026&lt;&gt;"",IF(AND(B5026&gt;=_TM1,B5026&lt;=_TM2,OR(TH!L5026="1111",TH!M5026="1111")),TH!D5026,""),"")</f>
        <v/>
      </c>
      <c r="B5026" s="11">
        <f t="shared" si="426"/>
        <v>11</v>
      </c>
      <c r="C5026" s="111">
        <f t="shared" si="427"/>
        <v>42704</v>
      </c>
      <c r="D5026" s="327" t="s">
        <v>1527</v>
      </c>
      <c r="E5026" s="364">
        <v>42704</v>
      </c>
      <c r="F5026" s="339" t="s">
        <v>569</v>
      </c>
      <c r="G5026" s="308" t="s">
        <v>1869</v>
      </c>
      <c r="H5026" s="330" t="s">
        <v>1178</v>
      </c>
      <c r="I5026" s="127">
        <v>48</v>
      </c>
      <c r="J5026" s="127">
        <v>19733.395833333332</v>
      </c>
      <c r="K5026" s="331">
        <f t="shared" si="428"/>
        <v>947203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hidden="1" customHeight="1">
      <c r="A5027" s="304" t="str">
        <f>IF(B5027&lt;&gt;"",IF(AND(B5027&gt;=_TM1,B5027&lt;=_TM2,OR(TH!L5027="1111",TH!M5027="1111")),TH!D5027,""),"")</f>
        <v/>
      </c>
      <c r="B5027" s="11">
        <f t="shared" si="426"/>
        <v>11</v>
      </c>
      <c r="C5027" s="111">
        <f t="shared" si="427"/>
        <v>42704</v>
      </c>
      <c r="D5027" s="327" t="s">
        <v>1527</v>
      </c>
      <c r="E5027" s="364">
        <v>42704</v>
      </c>
      <c r="F5027" s="21" t="s">
        <v>1333</v>
      </c>
      <c r="G5027" s="308" t="s">
        <v>1869</v>
      </c>
      <c r="H5027" s="330" t="s">
        <v>1178</v>
      </c>
      <c r="I5027" s="127">
        <v>12</v>
      </c>
      <c r="J5027" s="127">
        <v>20421.166666666668</v>
      </c>
      <c r="K5027" s="331">
        <f t="shared" si="428"/>
        <v>245054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hidden="1" customHeight="1">
      <c r="A5028" s="304" t="str">
        <f>IF(B5028&lt;&gt;"",IF(AND(B5028&gt;=_TM1,B5028&lt;=_TM2,OR(TH!L5028="1111",TH!M5028="1111")),TH!D5028,""),"")</f>
        <v/>
      </c>
      <c r="B5028" s="11">
        <f t="shared" si="426"/>
        <v>11</v>
      </c>
      <c r="C5028" s="111">
        <f t="shared" si="427"/>
        <v>42704</v>
      </c>
      <c r="D5028" s="327" t="s">
        <v>1527</v>
      </c>
      <c r="E5028" s="364">
        <v>42704</v>
      </c>
      <c r="F5028" s="339" t="s">
        <v>695</v>
      </c>
      <c r="G5028" s="308" t="s">
        <v>1869</v>
      </c>
      <c r="H5028" s="330" t="s">
        <v>1178</v>
      </c>
      <c r="I5028" s="127">
        <v>36</v>
      </c>
      <c r="J5028" s="127">
        <v>49144.444444444445</v>
      </c>
      <c r="K5028" s="331">
        <f t="shared" si="428"/>
        <v>1769200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hidden="1" customHeight="1">
      <c r="A5029" s="304" t="str">
        <f>IF(B5029&lt;&gt;"",IF(AND(B5029&gt;=_TM1,B5029&lt;=_TM2,OR(TH!L5029="1111",TH!M5029="1111")),TH!D5029,""),"")</f>
        <v/>
      </c>
      <c r="B5029" s="11">
        <f t="shared" si="426"/>
        <v>11</v>
      </c>
      <c r="C5029" s="111">
        <f t="shared" si="427"/>
        <v>42704</v>
      </c>
      <c r="D5029" s="327" t="s">
        <v>1527</v>
      </c>
      <c r="E5029" s="364">
        <v>42704</v>
      </c>
      <c r="F5029" s="21" t="s">
        <v>430</v>
      </c>
      <c r="G5029" s="308" t="s">
        <v>1869</v>
      </c>
      <c r="H5029" s="330" t="s">
        <v>1178</v>
      </c>
      <c r="I5029" s="127">
        <v>12</v>
      </c>
      <c r="J5029" s="127">
        <v>49096.916666666664</v>
      </c>
      <c r="K5029" s="331">
        <f t="shared" si="428"/>
        <v>589163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hidden="1" customHeight="1">
      <c r="A5030" s="304" t="str">
        <f>IF(B5030&lt;&gt;"",IF(AND(B5030&gt;=_TM1,B5030&lt;=_TM2,OR(TH!L5030="1111",TH!M5030="1111")),TH!D5030,""),"")</f>
        <v/>
      </c>
      <c r="B5030" s="11">
        <f t="shared" si="426"/>
        <v>11</v>
      </c>
      <c r="C5030" s="111">
        <f t="shared" si="427"/>
        <v>42704</v>
      </c>
      <c r="D5030" s="327" t="s">
        <v>1527</v>
      </c>
      <c r="E5030" s="364">
        <v>42704</v>
      </c>
      <c r="F5030" s="21" t="s">
        <v>693</v>
      </c>
      <c r="G5030" s="308" t="s">
        <v>1869</v>
      </c>
      <c r="H5030" s="330" t="s">
        <v>1178</v>
      </c>
      <c r="I5030" s="127">
        <v>24</v>
      </c>
      <c r="J5030" s="127">
        <v>37478.458333333336</v>
      </c>
      <c r="K5030" s="331">
        <f t="shared" si="428"/>
        <v>899483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hidden="1" customHeight="1">
      <c r="A5031" s="304" t="str">
        <f>IF(B5031&lt;&gt;"",IF(AND(B5031&gt;=_TM1,B5031&lt;=_TM2,OR(TH!L5031="1111",TH!M5031="1111")),TH!D5031,""),"")</f>
        <v/>
      </c>
      <c r="B5031" s="11">
        <f t="shared" si="426"/>
        <v>11</v>
      </c>
      <c r="C5031" s="111">
        <f t="shared" si="427"/>
        <v>42704</v>
      </c>
      <c r="D5031" s="327" t="s">
        <v>1527</v>
      </c>
      <c r="E5031" s="364">
        <v>42704</v>
      </c>
      <c r="F5031" s="339" t="s">
        <v>433</v>
      </c>
      <c r="G5031" s="308" t="s">
        <v>1869</v>
      </c>
      <c r="H5031" s="330" t="s">
        <v>1178</v>
      </c>
      <c r="I5031" s="127">
        <v>36</v>
      </c>
      <c r="J5031" s="127">
        <v>12812.638888888889</v>
      </c>
      <c r="K5031" s="331">
        <f t="shared" si="428"/>
        <v>461255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hidden="1" customHeight="1">
      <c r="A5032" s="304" t="str">
        <f>IF(B5032&lt;&gt;"",IF(AND(B5032&gt;=_TM1,B5032&lt;=_TM2,OR(TH!L5032="1111",TH!M5032="1111")),TH!D5032,""),"")</f>
        <v/>
      </c>
      <c r="B5032" s="11">
        <f t="shared" si="426"/>
        <v>11</v>
      </c>
      <c r="C5032" s="111">
        <f t="shared" si="427"/>
        <v>42704</v>
      </c>
      <c r="D5032" s="327" t="s">
        <v>1527</v>
      </c>
      <c r="E5032" s="364">
        <v>42704</v>
      </c>
      <c r="F5032" s="21" t="s">
        <v>1769</v>
      </c>
      <c r="G5032" s="308" t="s">
        <v>1869</v>
      </c>
      <c r="H5032" s="330" t="s">
        <v>1178</v>
      </c>
      <c r="I5032" s="127">
        <v>5</v>
      </c>
      <c r="J5032" s="127">
        <v>12448.8</v>
      </c>
      <c r="K5032" s="331">
        <f t="shared" si="428"/>
        <v>62244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hidden="1" customHeight="1">
      <c r="A5033" s="304" t="str">
        <f>IF(B5033&lt;&gt;"",IF(AND(B5033&gt;=_TM1,B5033&lt;=_TM2,OR(TH!L5033="1111",TH!M5033="1111")),TH!D5033,""),"")</f>
        <v/>
      </c>
      <c r="B5033" s="11">
        <f t="shared" si="426"/>
        <v>11</v>
      </c>
      <c r="C5033" s="111">
        <f t="shared" si="427"/>
        <v>42704</v>
      </c>
      <c r="D5033" s="327" t="s">
        <v>1527</v>
      </c>
      <c r="E5033" s="364">
        <v>42704</v>
      </c>
      <c r="F5033" s="339" t="s">
        <v>1439</v>
      </c>
      <c r="G5033" s="308" t="s">
        <v>1869</v>
      </c>
      <c r="H5033" s="330" t="s">
        <v>1178</v>
      </c>
      <c r="I5033" s="127">
        <v>4</v>
      </c>
      <c r="J5033" s="127">
        <v>23934.25</v>
      </c>
      <c r="K5033" s="331">
        <f t="shared" si="428"/>
        <v>95737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hidden="1" customHeight="1">
      <c r="A5034" s="304" t="str">
        <f>IF(B5034&lt;&gt;"",IF(AND(B5034&gt;=_TM1,B5034&lt;=_TM2,OR(TH!L5034="1111",TH!M5034="1111")),TH!D5034,""),"")</f>
        <v/>
      </c>
      <c r="B5034" s="11">
        <f t="shared" si="426"/>
        <v>11</v>
      </c>
      <c r="C5034" s="111">
        <f t="shared" si="427"/>
        <v>42704</v>
      </c>
      <c r="D5034" s="327" t="s">
        <v>1527</v>
      </c>
      <c r="E5034" s="364">
        <v>42704</v>
      </c>
      <c r="F5034" s="21" t="s">
        <v>435</v>
      </c>
      <c r="G5034" s="308" t="s">
        <v>1869</v>
      </c>
      <c r="H5034" s="330" t="s">
        <v>1178</v>
      </c>
      <c r="I5034" s="127">
        <v>48</v>
      </c>
      <c r="J5034" s="127">
        <v>7977.1527777777774</v>
      </c>
      <c r="K5034" s="331">
        <f t="shared" si="428"/>
        <v>382903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hidden="1" customHeight="1">
      <c r="A5035" s="304" t="str">
        <f>IF(B5035&lt;&gt;"",IF(AND(B5035&gt;=_TM1,B5035&lt;=_TM2,OR(TH!L5035="1111",TH!M5035="1111")),TH!D5035,""),"")</f>
        <v/>
      </c>
      <c r="B5035" s="11">
        <f t="shared" si="426"/>
        <v>11</v>
      </c>
      <c r="C5035" s="111">
        <f t="shared" si="427"/>
        <v>42704</v>
      </c>
      <c r="D5035" s="327" t="s">
        <v>1527</v>
      </c>
      <c r="E5035" s="364">
        <v>42704</v>
      </c>
      <c r="F5035" s="21" t="s">
        <v>676</v>
      </c>
      <c r="G5035" s="308" t="s">
        <v>1869</v>
      </c>
      <c r="H5035" s="330" t="s">
        <v>1178</v>
      </c>
      <c r="I5035" s="127">
        <v>12</v>
      </c>
      <c r="J5035" s="127">
        <v>7564.833333333333</v>
      </c>
      <c r="K5035" s="331">
        <f t="shared" si="428"/>
        <v>90778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hidden="1" customHeight="1">
      <c r="A5036" s="304" t="str">
        <f>IF(B5036&lt;&gt;"",IF(AND(B5036&gt;=_TM1,B5036&lt;=_TM2,OR(TH!L5036="1111",TH!M5036="1111")),TH!D5036,""),"")</f>
        <v/>
      </c>
      <c r="B5036" s="11">
        <f t="shared" si="426"/>
        <v>11</v>
      </c>
      <c r="C5036" s="111">
        <f t="shared" si="427"/>
        <v>42704</v>
      </c>
      <c r="D5036" s="327" t="s">
        <v>1527</v>
      </c>
      <c r="E5036" s="364">
        <v>42704</v>
      </c>
      <c r="F5036" s="21" t="s">
        <v>1427</v>
      </c>
      <c r="G5036" s="308" t="s">
        <v>1869</v>
      </c>
      <c r="H5036" s="330" t="s">
        <v>1178</v>
      </c>
      <c r="I5036" s="127">
        <v>24</v>
      </c>
      <c r="J5036" s="127">
        <v>10184.958333333334</v>
      </c>
      <c r="K5036" s="331">
        <f t="shared" si="428"/>
        <v>244439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hidden="1" customHeight="1">
      <c r="A5037" s="304" t="str">
        <f>IF(B5037&lt;&gt;"",IF(AND(B5037&gt;=_TM1,B5037&lt;=_TM2,OR(TH!L5037="1111",TH!M5037="1111")),TH!D5037,""),"")</f>
        <v/>
      </c>
      <c r="B5037" s="11">
        <f t="shared" si="426"/>
        <v>11</v>
      </c>
      <c r="C5037" s="111">
        <f t="shared" si="427"/>
        <v>42704</v>
      </c>
      <c r="D5037" s="327" t="s">
        <v>1527</v>
      </c>
      <c r="E5037" s="364">
        <v>42704</v>
      </c>
      <c r="F5037" s="339" t="s">
        <v>435</v>
      </c>
      <c r="G5037" s="308" t="s">
        <v>1869</v>
      </c>
      <c r="H5037" s="330" t="s">
        <v>1178</v>
      </c>
      <c r="I5037" s="127">
        <v>24</v>
      </c>
      <c r="J5037" s="127">
        <v>7977.1527777777774</v>
      </c>
      <c r="K5037" s="331">
        <f t="shared" si="428"/>
        <v>191452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hidden="1" customHeight="1">
      <c r="A5038" s="304" t="str">
        <f>IF(B5038&lt;&gt;"",IF(AND(B5038&gt;=_TM1,B5038&lt;=_TM2,OR(TH!L5038="1111",TH!M5038="1111")),TH!D5038,""),"")</f>
        <v/>
      </c>
      <c r="B5038" s="11">
        <f t="shared" si="426"/>
        <v>11</v>
      </c>
      <c r="C5038" s="111">
        <f t="shared" si="427"/>
        <v>42704</v>
      </c>
      <c r="D5038" s="327" t="s">
        <v>1527</v>
      </c>
      <c r="E5038" s="364">
        <v>42704</v>
      </c>
      <c r="F5038" s="21" t="s">
        <v>1428</v>
      </c>
      <c r="G5038" s="308" t="s">
        <v>1869</v>
      </c>
      <c r="H5038" s="330" t="s">
        <v>1178</v>
      </c>
      <c r="I5038" s="127">
        <v>18</v>
      </c>
      <c r="J5038" s="127">
        <v>7598.5555555555557</v>
      </c>
      <c r="K5038" s="331">
        <f t="shared" si="428"/>
        <v>136774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hidden="1" customHeight="1">
      <c r="A5039" s="304" t="str">
        <f>IF(B5039&lt;&gt;"",IF(AND(B5039&gt;=_TM1,B5039&lt;=_TM2,OR(TH!L5039="1111",TH!M5039="1111")),TH!D5039,""),"")</f>
        <v/>
      </c>
      <c r="B5039" s="11">
        <f t="shared" si="426"/>
        <v>11</v>
      </c>
      <c r="C5039" s="111">
        <f t="shared" si="427"/>
        <v>42704</v>
      </c>
      <c r="D5039" s="327" t="s">
        <v>1527</v>
      </c>
      <c r="E5039" s="364">
        <v>42704</v>
      </c>
      <c r="F5039" s="21" t="s">
        <v>1876</v>
      </c>
      <c r="G5039" s="308" t="s">
        <v>1869</v>
      </c>
      <c r="H5039" s="330" t="s">
        <v>1178</v>
      </c>
      <c r="I5039" s="127">
        <v>8</v>
      </c>
      <c r="J5039" s="127">
        <v>21830.375</v>
      </c>
      <c r="K5039" s="331">
        <f t="shared" si="428"/>
        <v>174643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hidden="1" customHeight="1">
      <c r="A5040" s="304" t="str">
        <f>IF(B5040&lt;&gt;"",IF(AND(B5040&gt;=_TM1,B5040&lt;=_TM2,OR(TH!L5040="1111",TH!M5040="1111")),TH!D5040,""),"")</f>
        <v/>
      </c>
      <c r="B5040" s="11">
        <f t="shared" si="426"/>
        <v>11</v>
      </c>
      <c r="C5040" s="111">
        <f t="shared" si="427"/>
        <v>42704</v>
      </c>
      <c r="D5040" s="327" t="s">
        <v>1527</v>
      </c>
      <c r="E5040" s="364">
        <v>42704</v>
      </c>
      <c r="F5040" s="339" t="s">
        <v>1642</v>
      </c>
      <c r="G5040" s="308" t="s">
        <v>1869</v>
      </c>
      <c r="H5040" s="330" t="s">
        <v>1178</v>
      </c>
      <c r="I5040" s="127">
        <v>48</v>
      </c>
      <c r="J5040" s="127">
        <v>9688.1875</v>
      </c>
      <c r="K5040" s="331">
        <f t="shared" si="428"/>
        <v>465033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hidden="1" customHeight="1">
      <c r="A5041" s="304" t="str">
        <f>IF(B5041&lt;&gt;"",IF(AND(B5041&gt;=_TM1,B5041&lt;=_TM2,OR(TH!L5041="1111",TH!M5041="1111")),TH!D5041,""),"")</f>
        <v/>
      </c>
      <c r="B5041" s="11">
        <f t="shared" si="426"/>
        <v>11</v>
      </c>
      <c r="C5041" s="111">
        <f t="shared" si="427"/>
        <v>42704</v>
      </c>
      <c r="D5041" s="327" t="s">
        <v>1527</v>
      </c>
      <c r="E5041" s="364">
        <v>42704</v>
      </c>
      <c r="F5041" s="21" t="s">
        <v>1771</v>
      </c>
      <c r="G5041" s="308" t="s">
        <v>1869</v>
      </c>
      <c r="H5041" s="330" t="s">
        <v>1178</v>
      </c>
      <c r="I5041" s="127">
        <v>24</v>
      </c>
      <c r="J5041" s="127">
        <v>11478.625</v>
      </c>
      <c r="K5041" s="331">
        <f t="shared" si="428"/>
        <v>275487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hidden="1" customHeight="1">
      <c r="A5042" s="304" t="str">
        <f>IF(B5042&lt;&gt;"",IF(AND(B5042&gt;=_TM1,B5042&lt;=_TM2,OR(TH!L5042="1111",TH!M5042="1111")),TH!D5042,""),"")</f>
        <v/>
      </c>
      <c r="B5042" s="11">
        <f t="shared" si="426"/>
        <v>11</v>
      </c>
      <c r="C5042" s="111">
        <f t="shared" si="427"/>
        <v>42704</v>
      </c>
      <c r="D5042" s="327" t="s">
        <v>1527</v>
      </c>
      <c r="E5042" s="364">
        <v>42704</v>
      </c>
      <c r="F5042" s="339" t="s">
        <v>1877</v>
      </c>
      <c r="G5042" s="308" t="s">
        <v>1869</v>
      </c>
      <c r="H5042" s="330" t="s">
        <v>1178</v>
      </c>
      <c r="I5042" s="127">
        <v>54</v>
      </c>
      <c r="J5042" s="127">
        <v>7658.8703703703704</v>
      </c>
      <c r="K5042" s="331">
        <f t="shared" si="428"/>
        <v>413579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hidden="1" customHeight="1">
      <c r="A5043" s="304" t="str">
        <f>IF(B5043&lt;&gt;"",IF(AND(B5043&gt;=_TM1,B5043&lt;=_TM2,OR(TH!L5043="1111",TH!M5043="1111")),TH!D5043,""),"")</f>
        <v/>
      </c>
      <c r="B5043" s="11">
        <f t="shared" si="426"/>
        <v>12</v>
      </c>
      <c r="C5043" s="111">
        <f t="shared" si="427"/>
        <v>42708</v>
      </c>
      <c r="D5043" s="327" t="s">
        <v>1527</v>
      </c>
      <c r="E5043" s="364">
        <v>42708</v>
      </c>
      <c r="F5043" s="21" t="s">
        <v>1758</v>
      </c>
      <c r="G5043" s="308" t="s">
        <v>1921</v>
      </c>
      <c r="H5043" s="330" t="s">
        <v>1178</v>
      </c>
      <c r="I5043" s="127">
        <v>1850</v>
      </c>
      <c r="J5043" s="127">
        <v>8075</v>
      </c>
      <c r="K5043" s="331">
        <f t="shared" si="428"/>
        <v>14938750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hidden="1" customHeight="1">
      <c r="A5044" s="304" t="str">
        <f>IF(B5044&lt;&gt;"",IF(AND(B5044&gt;=_TM1,B5044&lt;=_TM2,OR(TH!L5044="1111",TH!M5044="1111")),TH!D5044,""),"")</f>
        <v/>
      </c>
      <c r="B5044" s="11">
        <f t="shared" si="426"/>
        <v>12</v>
      </c>
      <c r="C5044" s="111">
        <f t="shared" si="427"/>
        <v>42709</v>
      </c>
      <c r="D5044" s="327" t="s">
        <v>1527</v>
      </c>
      <c r="E5044" s="364">
        <v>42709</v>
      </c>
      <c r="F5044" s="21" t="s">
        <v>1881</v>
      </c>
      <c r="G5044" s="308" t="s">
        <v>1571</v>
      </c>
      <c r="H5044" s="330" t="s">
        <v>1178</v>
      </c>
      <c r="I5044" s="127">
        <v>22</v>
      </c>
      <c r="J5044" s="127">
        <v>47313.818181818184</v>
      </c>
      <c r="K5044" s="331">
        <f t="shared" si="428"/>
        <v>1040904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hidden="1" customHeight="1">
      <c r="A5045" s="304" t="str">
        <f>IF(B5045&lt;&gt;"",IF(AND(B5045&gt;=_TM1,B5045&lt;=_TM2,OR(TH!L5045="1111",TH!M5045="1111")),TH!D5045,""),"")</f>
        <v/>
      </c>
      <c r="B5045" s="11">
        <f t="shared" si="426"/>
        <v>12</v>
      </c>
      <c r="C5045" s="111">
        <f t="shared" si="427"/>
        <v>42709</v>
      </c>
      <c r="D5045" s="327" t="s">
        <v>1527</v>
      </c>
      <c r="E5045" s="364">
        <v>42709</v>
      </c>
      <c r="F5045" s="21" t="s">
        <v>1883</v>
      </c>
      <c r="G5045" s="308" t="s">
        <v>1571</v>
      </c>
      <c r="H5045" s="330" t="s">
        <v>1178</v>
      </c>
      <c r="I5045" s="127">
        <v>17</v>
      </c>
      <c r="J5045" s="127">
        <v>30164.411764705881</v>
      </c>
      <c r="K5045" s="331">
        <f t="shared" si="428"/>
        <v>512795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hidden="1" customHeight="1">
      <c r="A5046" s="304" t="str">
        <f>IF(B5046&lt;&gt;"",IF(AND(B5046&gt;=_TM1,B5046&lt;=_TM2,OR(TH!L5046="1111",TH!M5046="1111")),TH!D5046,""),"")</f>
        <v/>
      </c>
      <c r="B5046" s="11">
        <f t="shared" si="426"/>
        <v>12</v>
      </c>
      <c r="C5046" s="111">
        <f t="shared" si="427"/>
        <v>42709</v>
      </c>
      <c r="D5046" s="327" t="s">
        <v>1527</v>
      </c>
      <c r="E5046" s="364">
        <v>42709</v>
      </c>
      <c r="F5046" s="21" t="s">
        <v>1884</v>
      </c>
      <c r="G5046" s="308" t="s">
        <v>1571</v>
      </c>
      <c r="H5046" s="330" t="s">
        <v>1178</v>
      </c>
      <c r="I5046" s="127">
        <v>20</v>
      </c>
      <c r="J5046" s="127">
        <v>52460.9</v>
      </c>
      <c r="K5046" s="331">
        <f t="shared" si="428"/>
        <v>1049218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hidden="1" customHeight="1">
      <c r="A5047" s="304" t="str">
        <f>IF(B5047&lt;&gt;"",IF(AND(B5047&gt;=_TM1,B5047&lt;=_TM2,OR(TH!L5047="1111",TH!M5047="1111")),TH!D5047,""),"")</f>
        <v/>
      </c>
      <c r="B5047" s="11">
        <f t="shared" si="426"/>
        <v>12</v>
      </c>
      <c r="C5047" s="111">
        <f t="shared" si="427"/>
        <v>42709</v>
      </c>
      <c r="D5047" s="327" t="s">
        <v>1527</v>
      </c>
      <c r="E5047" s="364">
        <v>42709</v>
      </c>
      <c r="F5047" s="21" t="s">
        <v>1885</v>
      </c>
      <c r="G5047" s="308" t="s">
        <v>1571</v>
      </c>
      <c r="H5047" s="330" t="s">
        <v>1178</v>
      </c>
      <c r="I5047" s="127">
        <v>6</v>
      </c>
      <c r="J5047" s="127">
        <v>39901.833333333336</v>
      </c>
      <c r="K5047" s="331">
        <f t="shared" si="428"/>
        <v>239411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hidden="1" customHeight="1">
      <c r="A5048" s="304" t="str">
        <f>IF(B5048&lt;&gt;"",IF(AND(B5048&gt;=_TM1,B5048&lt;=_TM2,OR(TH!L5048="1111",TH!M5048="1111")),TH!D5048,""),"")</f>
        <v/>
      </c>
      <c r="B5048" s="11">
        <f t="shared" si="426"/>
        <v>12</v>
      </c>
      <c r="C5048" s="111">
        <f t="shared" si="427"/>
        <v>42709</v>
      </c>
      <c r="D5048" s="327" t="s">
        <v>1527</v>
      </c>
      <c r="E5048" s="364">
        <v>42709</v>
      </c>
      <c r="F5048" s="21" t="s">
        <v>1886</v>
      </c>
      <c r="G5048" s="308" t="s">
        <v>1571</v>
      </c>
      <c r="H5048" s="330" t="s">
        <v>1178</v>
      </c>
      <c r="I5048" s="127">
        <v>6</v>
      </c>
      <c r="J5048" s="127">
        <v>65968</v>
      </c>
      <c r="K5048" s="331">
        <f t="shared" si="428"/>
        <v>395808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hidden="1" customHeight="1">
      <c r="A5049" s="304" t="str">
        <f>IF(B5049&lt;&gt;"",IF(AND(B5049&gt;=_TM1,B5049&lt;=_TM2,OR(TH!L5049="1111",TH!M5049="1111")),TH!D5049,""),"")</f>
        <v/>
      </c>
      <c r="B5049" s="11">
        <f t="shared" si="426"/>
        <v>12</v>
      </c>
      <c r="C5049" s="111">
        <f t="shared" si="427"/>
        <v>42709</v>
      </c>
      <c r="D5049" s="327" t="s">
        <v>1527</v>
      </c>
      <c r="E5049" s="364">
        <v>42709</v>
      </c>
      <c r="F5049" s="21" t="s">
        <v>1887</v>
      </c>
      <c r="G5049" s="308" t="s">
        <v>1571</v>
      </c>
      <c r="H5049" s="330" t="s">
        <v>1178</v>
      </c>
      <c r="I5049" s="127">
        <v>12</v>
      </c>
      <c r="J5049" s="127">
        <v>56200.083333333336</v>
      </c>
      <c r="K5049" s="331">
        <f t="shared" si="428"/>
        <v>674401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hidden="1" customHeight="1">
      <c r="A5050" s="304" t="str">
        <f>IF(B5050&lt;&gt;"",IF(AND(B5050&gt;=_TM1,B5050&lt;=_TM2,OR(TH!L5050="1111",TH!M5050="1111")),TH!D5050,""),"")</f>
        <v/>
      </c>
      <c r="B5050" s="11">
        <f t="shared" si="426"/>
        <v>12</v>
      </c>
      <c r="C5050" s="111">
        <f t="shared" si="427"/>
        <v>42709</v>
      </c>
      <c r="D5050" s="327" t="s">
        <v>1527</v>
      </c>
      <c r="E5050" s="364">
        <v>42709</v>
      </c>
      <c r="F5050" s="21" t="s">
        <v>1888</v>
      </c>
      <c r="G5050" s="308" t="s">
        <v>1571</v>
      </c>
      <c r="H5050" s="330" t="s">
        <v>1178</v>
      </c>
      <c r="I5050" s="127">
        <v>4</v>
      </c>
      <c r="J5050" s="127">
        <v>88482</v>
      </c>
      <c r="K5050" s="331">
        <f t="shared" si="428"/>
        <v>353928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hidden="1" customHeight="1">
      <c r="A5051" s="304" t="str">
        <f>IF(B5051&lt;&gt;"",IF(AND(B5051&gt;=_TM1,B5051&lt;=_TM2,OR(TH!L5051="1111",TH!M5051="1111")),TH!D5051,""),"")</f>
        <v/>
      </c>
      <c r="B5051" s="11">
        <f t="shared" si="426"/>
        <v>12</v>
      </c>
      <c r="C5051" s="111">
        <f t="shared" si="427"/>
        <v>42709</v>
      </c>
      <c r="D5051" s="327" t="s">
        <v>1527</v>
      </c>
      <c r="E5051" s="364">
        <v>42709</v>
      </c>
      <c r="F5051" s="21" t="s">
        <v>1889</v>
      </c>
      <c r="G5051" s="308" t="s">
        <v>1571</v>
      </c>
      <c r="H5051" s="330" t="s">
        <v>1178</v>
      </c>
      <c r="I5051" s="127">
        <v>20</v>
      </c>
      <c r="J5051" s="127">
        <v>50712.9</v>
      </c>
      <c r="K5051" s="331">
        <f t="shared" si="428"/>
        <v>1014258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hidden="1" customHeight="1">
      <c r="A5052" s="304" t="str">
        <f>IF(B5052&lt;&gt;"",IF(AND(B5052&gt;=_TM1,B5052&lt;=_TM2,OR(TH!L5052="1111",TH!M5052="1111")),TH!D5052,""),"")</f>
        <v/>
      </c>
      <c r="B5052" s="11">
        <f t="shared" si="426"/>
        <v>12</v>
      </c>
      <c r="C5052" s="111">
        <f t="shared" si="427"/>
        <v>42709</v>
      </c>
      <c r="D5052" s="327" t="s">
        <v>1527</v>
      </c>
      <c r="E5052" s="364">
        <v>42709</v>
      </c>
      <c r="F5052" s="21" t="s">
        <v>1890</v>
      </c>
      <c r="G5052" s="308" t="s">
        <v>1571</v>
      </c>
      <c r="H5052" s="330" t="s">
        <v>1178</v>
      </c>
      <c r="I5052" s="127">
        <v>15</v>
      </c>
      <c r="J5052" s="127">
        <v>20468.733333333334</v>
      </c>
      <c r="K5052" s="331">
        <f t="shared" si="428"/>
        <v>307031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hidden="1" customHeight="1">
      <c r="A5053" s="304" t="str">
        <f>IF(B5053&lt;&gt;"",IF(AND(B5053&gt;=_TM1,B5053&lt;=_TM2,OR(TH!L5053="1111",TH!M5053="1111")),TH!D5053,""),"")</f>
        <v/>
      </c>
      <c r="B5053" s="11">
        <f t="shared" si="426"/>
        <v>12</v>
      </c>
      <c r="C5053" s="111">
        <f t="shared" si="427"/>
        <v>42709</v>
      </c>
      <c r="D5053" s="327" t="s">
        <v>1527</v>
      </c>
      <c r="E5053" s="364">
        <v>42709</v>
      </c>
      <c r="F5053" s="21" t="s">
        <v>1891</v>
      </c>
      <c r="G5053" s="308" t="s">
        <v>1571</v>
      </c>
      <c r="H5053" s="330" t="s">
        <v>1178</v>
      </c>
      <c r="I5053" s="127">
        <v>20</v>
      </c>
      <c r="J5053" s="127">
        <v>24781.7</v>
      </c>
      <c r="K5053" s="331">
        <f t="shared" si="428"/>
        <v>495634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hidden="1" customHeight="1">
      <c r="A5054" s="304" t="str">
        <f>IF(B5054&lt;&gt;"",IF(AND(B5054&gt;=_TM1,B5054&lt;=_TM2,OR(TH!L5054="1111",TH!M5054="1111")),TH!D5054,""),"")</f>
        <v/>
      </c>
      <c r="B5054" s="11">
        <f t="shared" si="426"/>
        <v>12</v>
      </c>
      <c r="C5054" s="111">
        <f t="shared" si="427"/>
        <v>42709</v>
      </c>
      <c r="D5054" s="327" t="s">
        <v>1527</v>
      </c>
      <c r="E5054" s="364">
        <v>42709</v>
      </c>
      <c r="F5054" s="21" t="s">
        <v>1892</v>
      </c>
      <c r="G5054" s="308" t="s">
        <v>1571</v>
      </c>
      <c r="H5054" s="330" t="s">
        <v>1178</v>
      </c>
      <c r="I5054" s="127">
        <v>15</v>
      </c>
      <c r="J5054" s="127">
        <v>23006.133333333335</v>
      </c>
      <c r="K5054" s="331">
        <f t="shared" si="428"/>
        <v>345092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hidden="1" customHeight="1">
      <c r="A5055" s="304" t="str">
        <f>IF(B5055&lt;&gt;"",IF(AND(B5055&gt;=_TM1,B5055&lt;=_TM2,OR(TH!L5055="1111",TH!M5055="1111")),TH!D5055,""),"")</f>
        <v/>
      </c>
      <c r="B5055" s="11">
        <f t="shared" si="426"/>
        <v>12</v>
      </c>
      <c r="C5055" s="111">
        <f t="shared" si="427"/>
        <v>42709</v>
      </c>
      <c r="D5055" s="327" t="s">
        <v>1527</v>
      </c>
      <c r="E5055" s="364">
        <v>42709</v>
      </c>
      <c r="F5055" s="21" t="s">
        <v>1893</v>
      </c>
      <c r="G5055" s="308" t="s">
        <v>1571</v>
      </c>
      <c r="H5055" s="330" t="s">
        <v>1178</v>
      </c>
      <c r="I5055" s="127">
        <v>15</v>
      </c>
      <c r="J5055" s="127">
        <v>24243.066666666666</v>
      </c>
      <c r="K5055" s="331">
        <f t="shared" si="428"/>
        <v>363646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hidden="1" customHeight="1">
      <c r="A5056" s="304" t="str">
        <f>IF(B5056&lt;&gt;"",IF(AND(B5056&gt;=_TM1,B5056&lt;=_TM2,OR(TH!L5056="1111",TH!M5056="1111")),TH!D5056,""),"")</f>
        <v/>
      </c>
      <c r="B5056" s="11">
        <f t="shared" si="426"/>
        <v>12</v>
      </c>
      <c r="C5056" s="111">
        <f t="shared" si="427"/>
        <v>42709</v>
      </c>
      <c r="D5056" s="327" t="s">
        <v>1527</v>
      </c>
      <c r="E5056" s="364">
        <v>42709</v>
      </c>
      <c r="F5056" s="21" t="s">
        <v>1894</v>
      </c>
      <c r="G5056" s="308" t="s">
        <v>1571</v>
      </c>
      <c r="H5056" s="330" t="s">
        <v>1178</v>
      </c>
      <c r="I5056" s="127">
        <v>15</v>
      </c>
      <c r="J5056" s="127">
        <v>35112</v>
      </c>
      <c r="K5056" s="331">
        <f t="shared" si="428"/>
        <v>526680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hidden="1" customHeight="1">
      <c r="A5057" s="304" t="str">
        <f>IF(B5057&lt;&gt;"",IF(AND(B5057&gt;=_TM1,B5057&lt;=_TM2,OR(TH!L5057="1111",TH!M5057="1111")),TH!D5057,""),"")</f>
        <v/>
      </c>
      <c r="B5057" s="11">
        <f t="shared" si="426"/>
        <v>12</v>
      </c>
      <c r="C5057" s="111">
        <f t="shared" si="427"/>
        <v>42709</v>
      </c>
      <c r="D5057" s="327" t="s">
        <v>1527</v>
      </c>
      <c r="E5057" s="364">
        <v>42709</v>
      </c>
      <c r="F5057" s="21" t="s">
        <v>1895</v>
      </c>
      <c r="G5057" s="308" t="s">
        <v>1571</v>
      </c>
      <c r="H5057" s="330" t="s">
        <v>1178</v>
      </c>
      <c r="I5057" s="127">
        <v>6</v>
      </c>
      <c r="J5057" s="127">
        <v>48861.333333333336</v>
      </c>
      <c r="K5057" s="331">
        <f t="shared" si="428"/>
        <v>293168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hidden="1" customHeight="1">
      <c r="A5058" s="304" t="str">
        <f>IF(B5058&lt;&gt;"",IF(AND(B5058&gt;=_TM1,B5058&lt;=_TM2,OR(TH!L5058="1111",TH!M5058="1111")),TH!D5058,""),"")</f>
        <v/>
      </c>
      <c r="B5058" s="11">
        <f t="shared" si="426"/>
        <v>12</v>
      </c>
      <c r="C5058" s="111">
        <f t="shared" si="427"/>
        <v>42709</v>
      </c>
      <c r="D5058" s="327" t="s">
        <v>1527</v>
      </c>
      <c r="E5058" s="364">
        <v>42709</v>
      </c>
      <c r="F5058" s="21" t="s">
        <v>1896</v>
      </c>
      <c r="G5058" s="308" t="s">
        <v>1571</v>
      </c>
      <c r="H5058" s="330" t="s">
        <v>1178</v>
      </c>
      <c r="I5058" s="127">
        <v>3</v>
      </c>
      <c r="J5058" s="127">
        <v>65805.666666666672</v>
      </c>
      <c r="K5058" s="331">
        <f t="shared" si="428"/>
        <v>197417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hidden="1" customHeight="1">
      <c r="A5059" s="304" t="str">
        <f>IF(B5059&lt;&gt;"",IF(AND(B5059&gt;=_TM1,B5059&lt;=_TM2,OR(TH!L5059="1111",TH!M5059="1111")),TH!D5059,""),"")</f>
        <v/>
      </c>
      <c r="B5059" s="11">
        <f t="shared" si="426"/>
        <v>12</v>
      </c>
      <c r="C5059" s="111">
        <f t="shared" si="427"/>
        <v>42709</v>
      </c>
      <c r="D5059" s="327" t="s">
        <v>1527</v>
      </c>
      <c r="E5059" s="364">
        <v>42709</v>
      </c>
      <c r="F5059" s="21" t="s">
        <v>1897</v>
      </c>
      <c r="G5059" s="308" t="s">
        <v>1571</v>
      </c>
      <c r="H5059" s="330" t="s">
        <v>1178</v>
      </c>
      <c r="I5059" s="127">
        <v>3</v>
      </c>
      <c r="J5059" s="127">
        <v>96845</v>
      </c>
      <c r="K5059" s="331">
        <f t="shared" si="428"/>
        <v>290535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hidden="1" customHeight="1">
      <c r="A5060" s="304" t="str">
        <f>IF(B5060&lt;&gt;"",IF(AND(B5060&gt;=_TM1,B5060&lt;=_TM2,OR(TH!L5060="1111",TH!M5060="1111")),TH!D5060,""),"")</f>
        <v/>
      </c>
      <c r="B5060" s="11">
        <f t="shared" si="426"/>
        <v>12</v>
      </c>
      <c r="C5060" s="111">
        <f t="shared" si="427"/>
        <v>42709</v>
      </c>
      <c r="D5060" s="327" t="s">
        <v>1527</v>
      </c>
      <c r="E5060" s="364">
        <v>42709</v>
      </c>
      <c r="F5060" s="21" t="s">
        <v>1898</v>
      </c>
      <c r="G5060" s="308" t="s">
        <v>1571</v>
      </c>
      <c r="H5060" s="330" t="s">
        <v>1178</v>
      </c>
      <c r="I5060" s="127">
        <v>3</v>
      </c>
      <c r="J5060" s="127">
        <v>199997</v>
      </c>
      <c r="K5060" s="331">
        <f t="shared" si="428"/>
        <v>599991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hidden="1" customHeight="1">
      <c r="A5061" s="304" t="str">
        <f>IF(B5061&lt;&gt;"",IF(AND(B5061&gt;=_TM1,B5061&lt;=_TM2,OR(TH!L5061="1111",TH!M5061="1111")),TH!D5061,""),"")</f>
        <v/>
      </c>
      <c r="B5061" s="11">
        <f t="shared" si="426"/>
        <v>12</v>
      </c>
      <c r="C5061" s="111">
        <f t="shared" si="427"/>
        <v>42709</v>
      </c>
      <c r="D5061" s="327" t="s">
        <v>1527</v>
      </c>
      <c r="E5061" s="364">
        <v>42709</v>
      </c>
      <c r="F5061" s="21" t="s">
        <v>1899</v>
      </c>
      <c r="G5061" s="308" t="s">
        <v>1571</v>
      </c>
      <c r="H5061" s="330" t="s">
        <v>1178</v>
      </c>
      <c r="I5061" s="127">
        <v>3</v>
      </c>
      <c r="J5061" s="127">
        <v>50160</v>
      </c>
      <c r="K5061" s="331">
        <f t="shared" si="428"/>
        <v>150480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hidden="1" customHeight="1">
      <c r="A5062" s="304" t="str">
        <f>IF(B5062&lt;&gt;"",IF(AND(B5062&gt;=_TM1,B5062&lt;=_TM2,OR(TH!L5062="1111",TH!M5062="1111")),TH!D5062,""),"")</f>
        <v/>
      </c>
      <c r="B5062" s="11">
        <f t="shared" si="426"/>
        <v>12</v>
      </c>
      <c r="C5062" s="111">
        <f t="shared" si="427"/>
        <v>42709</v>
      </c>
      <c r="D5062" s="327" t="s">
        <v>1527</v>
      </c>
      <c r="E5062" s="364">
        <v>42709</v>
      </c>
      <c r="F5062" s="21" t="s">
        <v>1900</v>
      </c>
      <c r="G5062" s="308" t="s">
        <v>1571</v>
      </c>
      <c r="H5062" s="330" t="s">
        <v>1178</v>
      </c>
      <c r="I5062" s="127">
        <v>2</v>
      </c>
      <c r="J5062" s="127">
        <v>61446</v>
      </c>
      <c r="K5062" s="331">
        <f t="shared" si="428"/>
        <v>122892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hidden="1" customHeight="1">
      <c r="A5063" s="304" t="str">
        <f>IF(B5063&lt;&gt;"",IF(AND(B5063&gt;=_TM1,B5063&lt;=_TM2,OR(TH!L5063="1111",TH!M5063="1111")),TH!D5063,""),"")</f>
        <v/>
      </c>
      <c r="B5063" s="11">
        <f t="shared" si="426"/>
        <v>12</v>
      </c>
      <c r="C5063" s="111">
        <f t="shared" si="427"/>
        <v>42709</v>
      </c>
      <c r="D5063" s="327" t="s">
        <v>1527</v>
      </c>
      <c r="E5063" s="364">
        <v>42709</v>
      </c>
      <c r="F5063" s="21" t="s">
        <v>1901</v>
      </c>
      <c r="G5063" s="308" t="s">
        <v>1571</v>
      </c>
      <c r="H5063" s="330" t="s">
        <v>1178</v>
      </c>
      <c r="I5063" s="127">
        <v>3</v>
      </c>
      <c r="J5063" s="127">
        <v>4655</v>
      </c>
      <c r="K5063" s="331">
        <f t="shared" si="428"/>
        <v>13965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hidden="1" customHeight="1">
      <c r="A5064" s="304" t="str">
        <f>IF(B5064&lt;&gt;"",IF(AND(B5064&gt;=_TM1,B5064&lt;=_TM2,OR(TH!L5064="1111",TH!M5064="1111")),TH!D5064,""),"")</f>
        <v/>
      </c>
      <c r="B5064" s="11">
        <f t="shared" si="426"/>
        <v>12</v>
      </c>
      <c r="C5064" s="111">
        <f t="shared" si="427"/>
        <v>42709</v>
      </c>
      <c r="D5064" s="327" t="s">
        <v>1527</v>
      </c>
      <c r="E5064" s="364">
        <v>42709</v>
      </c>
      <c r="F5064" s="21" t="s">
        <v>1902</v>
      </c>
      <c r="G5064" s="308" t="s">
        <v>1571</v>
      </c>
      <c r="H5064" s="330" t="s">
        <v>1178</v>
      </c>
      <c r="I5064" s="127">
        <v>3</v>
      </c>
      <c r="J5064" s="127">
        <v>106067.66666666667</v>
      </c>
      <c r="K5064" s="331">
        <f t="shared" si="428"/>
        <v>318203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hidden="1" customHeight="1">
      <c r="A5065" s="304" t="str">
        <f>IF(B5065&lt;&gt;"",IF(AND(B5065&gt;=_TM1,B5065&lt;=_TM2,OR(TH!L5065="1111",TH!M5065="1111")),TH!D5065,""),"")</f>
        <v/>
      </c>
      <c r="B5065" s="11">
        <f t="shared" si="426"/>
        <v>12</v>
      </c>
      <c r="C5065" s="111">
        <f t="shared" si="427"/>
        <v>42709</v>
      </c>
      <c r="D5065" s="327" t="s">
        <v>1527</v>
      </c>
      <c r="E5065" s="364">
        <v>42709</v>
      </c>
      <c r="F5065" s="21" t="s">
        <v>1903</v>
      </c>
      <c r="G5065" s="308" t="s">
        <v>1571</v>
      </c>
      <c r="H5065" s="330" t="s">
        <v>1178</v>
      </c>
      <c r="I5065" s="127">
        <v>1</v>
      </c>
      <c r="J5065" s="127">
        <v>28768</v>
      </c>
      <c r="K5065" s="331">
        <f t="shared" si="428"/>
        <v>28768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hidden="1" customHeight="1">
      <c r="A5066" s="304" t="str">
        <f>IF(B5066&lt;&gt;"",IF(AND(B5066&gt;=_TM1,B5066&lt;=_TM2,OR(TH!L5066="1111",TH!M5066="1111")),TH!D5066,""),"")</f>
        <v/>
      </c>
      <c r="B5066" s="11">
        <f t="shared" si="426"/>
        <v>12</v>
      </c>
      <c r="C5066" s="111">
        <f t="shared" si="427"/>
        <v>42709</v>
      </c>
      <c r="D5066" s="327" t="s">
        <v>1527</v>
      </c>
      <c r="E5066" s="364">
        <v>42709</v>
      </c>
      <c r="F5066" s="21" t="s">
        <v>1904</v>
      </c>
      <c r="G5066" s="308" t="s">
        <v>1571</v>
      </c>
      <c r="H5066" s="330" t="s">
        <v>1178</v>
      </c>
      <c r="I5066" s="127">
        <v>10</v>
      </c>
      <c r="J5066" s="127">
        <v>10278.1</v>
      </c>
      <c r="K5066" s="331">
        <f t="shared" si="428"/>
        <v>102781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hidden="1" customHeight="1">
      <c r="A5067" s="304" t="str">
        <f>IF(B5067&lt;&gt;"",IF(AND(B5067&gt;=_TM1,B5067&lt;=_TM2,OR(TH!L5067="1111",TH!M5067="1111")),TH!D5067,""),"")</f>
        <v/>
      </c>
      <c r="B5067" s="11">
        <f t="shared" si="426"/>
        <v>12</v>
      </c>
      <c r="C5067" s="111">
        <f t="shared" si="427"/>
        <v>42709</v>
      </c>
      <c r="D5067" s="327" t="s">
        <v>1527</v>
      </c>
      <c r="E5067" s="364">
        <v>42709</v>
      </c>
      <c r="F5067" s="21" t="s">
        <v>1905</v>
      </c>
      <c r="G5067" s="308" t="s">
        <v>1571</v>
      </c>
      <c r="H5067" s="330" t="s">
        <v>1178</v>
      </c>
      <c r="I5067" s="127">
        <v>3</v>
      </c>
      <c r="J5067" s="127">
        <v>81672.333333333328</v>
      </c>
      <c r="K5067" s="331">
        <f t="shared" si="428"/>
        <v>245017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hidden="1" customHeight="1">
      <c r="A5068" s="304" t="str">
        <f>IF(B5068&lt;&gt;"",IF(AND(B5068&gt;=_TM1,B5068&lt;=_TM2,OR(TH!L5068="1111",TH!M5068="1111")),TH!D5068,""),"")</f>
        <v/>
      </c>
      <c r="B5068" s="11">
        <f t="shared" si="426"/>
        <v>12</v>
      </c>
      <c r="C5068" s="111">
        <f t="shared" si="427"/>
        <v>42709</v>
      </c>
      <c r="D5068" s="327" t="s">
        <v>1527</v>
      </c>
      <c r="E5068" s="364">
        <v>42709</v>
      </c>
      <c r="F5068" s="21" t="s">
        <v>1906</v>
      </c>
      <c r="G5068" s="308" t="s">
        <v>1571</v>
      </c>
      <c r="H5068" s="330" t="s">
        <v>1178</v>
      </c>
      <c r="I5068" s="127">
        <v>18</v>
      </c>
      <c r="J5068" s="127">
        <v>57429.388888888891</v>
      </c>
      <c r="K5068" s="331">
        <f t="shared" si="428"/>
        <v>1033729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hidden="1" customHeight="1">
      <c r="A5069" s="304" t="str">
        <f>IF(B5069&lt;&gt;"",IF(AND(B5069&gt;=_TM1,B5069&lt;=_TM2,OR(TH!L5069="1111",TH!M5069="1111")),TH!D5069,""),"")</f>
        <v/>
      </c>
      <c r="B5069" s="11">
        <f t="shared" si="426"/>
        <v>12</v>
      </c>
      <c r="C5069" s="111">
        <f t="shared" si="427"/>
        <v>42709</v>
      </c>
      <c r="D5069" s="327" t="s">
        <v>1527</v>
      </c>
      <c r="E5069" s="364">
        <v>42709</v>
      </c>
      <c r="F5069" s="21" t="s">
        <v>1907</v>
      </c>
      <c r="G5069" s="308" t="s">
        <v>1571</v>
      </c>
      <c r="H5069" s="330" t="s">
        <v>1178</v>
      </c>
      <c r="I5069" s="127">
        <v>6</v>
      </c>
      <c r="J5069" s="127">
        <v>96844.833333333328</v>
      </c>
      <c r="K5069" s="331">
        <f t="shared" si="428"/>
        <v>581069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hidden="1" customHeight="1">
      <c r="A5070" s="304" t="str">
        <f>IF(B5070&lt;&gt;"",IF(AND(B5070&gt;=_TM1,B5070&lt;=_TM2,OR(TH!L5070="1111",TH!M5070="1111")),TH!D5070,""),"")</f>
        <v/>
      </c>
      <c r="B5070" s="11">
        <f t="shared" si="426"/>
        <v>12</v>
      </c>
      <c r="C5070" s="111">
        <f t="shared" si="427"/>
        <v>42709</v>
      </c>
      <c r="D5070" s="327" t="s">
        <v>1527</v>
      </c>
      <c r="E5070" s="364">
        <v>42709</v>
      </c>
      <c r="F5070" s="21" t="s">
        <v>1908</v>
      </c>
      <c r="G5070" s="308" t="s">
        <v>1571</v>
      </c>
      <c r="H5070" s="330" t="s">
        <v>1178</v>
      </c>
      <c r="I5070" s="127">
        <v>15</v>
      </c>
      <c r="J5070" s="127">
        <v>27211.8</v>
      </c>
      <c r="K5070" s="331">
        <f t="shared" si="428"/>
        <v>408177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hidden="1" customHeight="1">
      <c r="A5071" s="304" t="str">
        <f>IF(B5071&lt;&gt;"",IF(AND(B5071&gt;=_TM1,B5071&lt;=_TM2,OR(TH!L5071="1111",TH!M5071="1111")),TH!D5071,""),"")</f>
        <v/>
      </c>
      <c r="B5071" s="11">
        <f t="shared" si="426"/>
        <v>12</v>
      </c>
      <c r="C5071" s="111">
        <f t="shared" si="427"/>
        <v>42709</v>
      </c>
      <c r="D5071" s="327" t="s">
        <v>1527</v>
      </c>
      <c r="E5071" s="364">
        <v>42709</v>
      </c>
      <c r="F5071" s="21" t="s">
        <v>1909</v>
      </c>
      <c r="G5071" s="308" t="s">
        <v>1571</v>
      </c>
      <c r="H5071" s="330" t="s">
        <v>1178</v>
      </c>
      <c r="I5071" s="127">
        <v>3</v>
      </c>
      <c r="J5071" s="127">
        <v>89283</v>
      </c>
      <c r="K5071" s="331">
        <f t="shared" si="428"/>
        <v>267849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hidden="1" customHeight="1">
      <c r="A5072" s="304" t="str">
        <f>IF(B5072&lt;&gt;"",IF(AND(B5072&gt;=_TM1,B5072&lt;=_TM2,OR(TH!L5072="1111",TH!M5072="1111")),TH!D5072,""),"")</f>
        <v/>
      </c>
      <c r="B5072" s="11">
        <f t="shared" si="426"/>
        <v>12</v>
      </c>
      <c r="C5072" s="111">
        <f t="shared" si="427"/>
        <v>42709</v>
      </c>
      <c r="D5072" s="327" t="s">
        <v>1527</v>
      </c>
      <c r="E5072" s="364">
        <v>42709</v>
      </c>
      <c r="F5072" s="21" t="s">
        <v>1910</v>
      </c>
      <c r="G5072" s="308" t="s">
        <v>1571</v>
      </c>
      <c r="H5072" s="330" t="s">
        <v>1178</v>
      </c>
      <c r="I5072" s="127">
        <v>2</v>
      </c>
      <c r="J5072" s="127">
        <v>124514.5</v>
      </c>
      <c r="K5072" s="331">
        <f t="shared" si="428"/>
        <v>249029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hidden="1" customHeight="1">
      <c r="A5073" s="304" t="str">
        <f>IF(B5073&lt;&gt;"",IF(AND(B5073&gt;=_TM1,B5073&lt;=_TM2,OR(TH!L5073="1111",TH!M5073="1111")),TH!D5073,""),"")</f>
        <v/>
      </c>
      <c r="B5073" s="11">
        <f t="shared" si="426"/>
        <v>12</v>
      </c>
      <c r="C5073" s="111">
        <f t="shared" si="427"/>
        <v>42709</v>
      </c>
      <c r="D5073" s="327" t="s">
        <v>1527</v>
      </c>
      <c r="E5073" s="364">
        <v>42709</v>
      </c>
      <c r="F5073" s="21" t="s">
        <v>1911</v>
      </c>
      <c r="G5073" s="308" t="s">
        <v>1571</v>
      </c>
      <c r="H5073" s="330" t="s">
        <v>1178</v>
      </c>
      <c r="I5073" s="127">
        <v>3</v>
      </c>
      <c r="J5073" s="127">
        <v>37872.666666666664</v>
      </c>
      <c r="K5073" s="331">
        <f t="shared" si="428"/>
        <v>113618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hidden="1" customHeight="1">
      <c r="A5074" s="304" t="str">
        <f>IF(B5074&lt;&gt;"",IF(AND(B5074&gt;=_TM1,B5074&lt;=_TM2,OR(TH!L5074="1111",TH!M5074="1111")),TH!D5074,""),"")</f>
        <v/>
      </c>
      <c r="B5074" s="11">
        <f t="shared" si="426"/>
        <v>12</v>
      </c>
      <c r="C5074" s="111">
        <f t="shared" si="427"/>
        <v>42709</v>
      </c>
      <c r="D5074" s="327" t="s">
        <v>1527</v>
      </c>
      <c r="E5074" s="364">
        <v>42709</v>
      </c>
      <c r="F5074" s="21" t="s">
        <v>1912</v>
      </c>
      <c r="G5074" s="308" t="s">
        <v>1571</v>
      </c>
      <c r="H5074" s="330" t="s">
        <v>1178</v>
      </c>
      <c r="I5074" s="127">
        <v>3</v>
      </c>
      <c r="J5074" s="127">
        <v>48670.333333333336</v>
      </c>
      <c r="K5074" s="331">
        <f t="shared" si="428"/>
        <v>146011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hidden="1" customHeight="1">
      <c r="A5075" s="304" t="str">
        <f>IF(B5075&lt;&gt;"",IF(AND(B5075&gt;=_TM1,B5075&lt;=_TM2,OR(TH!L5075="1111",TH!M5075="1111")),TH!D5075,""),"")</f>
        <v/>
      </c>
      <c r="B5075" s="11">
        <f t="shared" ref="B5075:B5087" si="429">IF(C5075&lt;&gt;"",MONTH(C5075),"")</f>
        <v>12</v>
      </c>
      <c r="C5075" s="111">
        <f t="shared" ref="C5075:C5087" si="430">E5075</f>
        <v>42709</v>
      </c>
      <c r="D5075" s="327" t="s">
        <v>1527</v>
      </c>
      <c r="E5075" s="364">
        <v>42709</v>
      </c>
      <c r="F5075" s="21" t="s">
        <v>1913</v>
      </c>
      <c r="G5075" s="308" t="s">
        <v>1571</v>
      </c>
      <c r="H5075" s="330" t="s">
        <v>1178</v>
      </c>
      <c r="I5075" s="127">
        <v>3</v>
      </c>
      <c r="J5075" s="127">
        <v>40092</v>
      </c>
      <c r="K5075" s="331">
        <f t="shared" ref="K5075:K5087" si="431">ROUND(I5075*J5075,0)</f>
        <v>120276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hidden="1" customHeight="1">
      <c r="A5076" s="304" t="str">
        <f>IF(B5076&lt;&gt;"",IF(AND(B5076&gt;=_TM1,B5076&lt;=_TM2,OR(TH!L5076="1111",TH!M5076="1111")),TH!D5076,""),"")</f>
        <v/>
      </c>
      <c r="B5076" s="11">
        <f t="shared" si="429"/>
        <v>12</v>
      </c>
      <c r="C5076" s="111">
        <f t="shared" si="430"/>
        <v>42709</v>
      </c>
      <c r="D5076" s="327" t="s">
        <v>1527</v>
      </c>
      <c r="E5076" s="364">
        <v>42709</v>
      </c>
      <c r="F5076" s="21" t="s">
        <v>1914</v>
      </c>
      <c r="G5076" s="308" t="s">
        <v>1571</v>
      </c>
      <c r="H5076" s="330" t="s">
        <v>1178</v>
      </c>
      <c r="I5076" s="127">
        <v>3</v>
      </c>
      <c r="J5076" s="127">
        <v>35431.333333333336</v>
      </c>
      <c r="K5076" s="331">
        <f t="shared" si="431"/>
        <v>106294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hidden="1" customHeight="1">
      <c r="A5077" s="304" t="str">
        <f>IF(B5077&lt;&gt;"",IF(AND(B5077&gt;=_TM1,B5077&lt;=_TM2,OR(TH!L5077="1111",TH!M5077="1111")),TH!D5077,""),"")</f>
        <v/>
      </c>
      <c r="B5077" s="11">
        <f t="shared" si="429"/>
        <v>12</v>
      </c>
      <c r="C5077" s="111">
        <f t="shared" si="430"/>
        <v>42709</v>
      </c>
      <c r="D5077" s="327" t="s">
        <v>1527</v>
      </c>
      <c r="E5077" s="364">
        <v>42709</v>
      </c>
      <c r="F5077" s="21" t="s">
        <v>1761</v>
      </c>
      <c r="G5077" s="308" t="s">
        <v>1571</v>
      </c>
      <c r="H5077" s="330" t="s">
        <v>1178</v>
      </c>
      <c r="I5077" s="127">
        <v>29</v>
      </c>
      <c r="J5077" s="127">
        <v>64704.517241379312</v>
      </c>
      <c r="K5077" s="331">
        <f t="shared" si="431"/>
        <v>1876431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hidden="1" customHeight="1">
      <c r="A5078" s="304" t="str">
        <f>IF(B5078&lt;&gt;"",IF(AND(B5078&gt;=_TM1,B5078&lt;=_TM2,OR(TH!L5078="1111",TH!M5078="1111")),TH!D5078,""),"")</f>
        <v/>
      </c>
      <c r="B5078" s="11">
        <f t="shared" si="429"/>
        <v>12</v>
      </c>
      <c r="C5078" s="111">
        <f t="shared" si="430"/>
        <v>42710</v>
      </c>
      <c r="D5078" s="327" t="s">
        <v>1527</v>
      </c>
      <c r="E5078" s="364">
        <v>42710</v>
      </c>
      <c r="F5078" s="21" t="s">
        <v>1880</v>
      </c>
      <c r="G5078" s="308" t="s">
        <v>1923</v>
      </c>
      <c r="H5078" s="330" t="s">
        <v>1178</v>
      </c>
      <c r="I5078" s="127">
        <v>20</v>
      </c>
      <c r="J5078" s="127">
        <v>60262</v>
      </c>
      <c r="K5078" s="331">
        <f t="shared" si="431"/>
        <v>1205240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hidden="1" customHeight="1">
      <c r="A5079" s="304" t="str">
        <f>IF(B5079&lt;&gt;"",IF(AND(B5079&gt;=_TM1,B5079&lt;=_TM2,OR(TH!L5079="1111",TH!M5079="1111")),TH!D5079,""),"")</f>
        <v/>
      </c>
      <c r="B5079" s="11">
        <f t="shared" si="429"/>
        <v>12</v>
      </c>
      <c r="C5079" s="111">
        <f t="shared" si="430"/>
        <v>42714</v>
      </c>
      <c r="D5079" s="327" t="s">
        <v>1527</v>
      </c>
      <c r="E5079" s="364">
        <v>42714</v>
      </c>
      <c r="F5079" s="21" t="s">
        <v>322</v>
      </c>
      <c r="G5079" s="308" t="s">
        <v>1924</v>
      </c>
      <c r="H5079" s="330" t="s">
        <v>1178</v>
      </c>
      <c r="I5079" s="127">
        <v>1024</v>
      </c>
      <c r="J5079" s="127">
        <v>9975</v>
      </c>
      <c r="K5079" s="331">
        <f t="shared" si="431"/>
        <v>10214400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>x</v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hidden="1" customHeight="1">
      <c r="A5080" s="304" t="str">
        <f>IF(B5080&lt;&gt;"",IF(AND(B5080&gt;=_TM1,B5080&lt;=_TM2,OR(TH!L5080="1111",TH!M5080="1111")),TH!D5080,""),"")</f>
        <v/>
      </c>
      <c r="B5080" s="11">
        <f t="shared" si="429"/>
        <v>12</v>
      </c>
      <c r="C5080" s="111">
        <f t="shared" si="430"/>
        <v>42716</v>
      </c>
      <c r="D5080" s="327" t="s">
        <v>1527</v>
      </c>
      <c r="E5080" s="364">
        <v>42716</v>
      </c>
      <c r="F5080" s="21" t="s">
        <v>319</v>
      </c>
      <c r="G5080" s="308" t="s">
        <v>1925</v>
      </c>
      <c r="H5080" s="330" t="s">
        <v>1178</v>
      </c>
      <c r="I5080" s="127">
        <v>1000</v>
      </c>
      <c r="J5080" s="127">
        <v>7410</v>
      </c>
      <c r="K5080" s="331">
        <f t="shared" si="431"/>
        <v>7410000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hidden="1" customHeight="1">
      <c r="A5081" s="304" t="str">
        <f>IF(B5081&lt;&gt;"",IF(AND(B5081&gt;=_TM1,B5081&lt;=_TM2,OR(TH!L5081="1111",TH!M5081="1111")),TH!D5081,""),"")</f>
        <v/>
      </c>
      <c r="B5081" s="11">
        <f t="shared" si="429"/>
        <v>12</v>
      </c>
      <c r="C5081" s="111">
        <f t="shared" si="430"/>
        <v>42719</v>
      </c>
      <c r="D5081" s="327" t="s">
        <v>1527</v>
      </c>
      <c r="E5081" s="364">
        <v>42719</v>
      </c>
      <c r="F5081" s="21" t="s">
        <v>1758</v>
      </c>
      <c r="G5081" s="308" t="s">
        <v>1927</v>
      </c>
      <c r="H5081" s="330" t="s">
        <v>1178</v>
      </c>
      <c r="I5081" s="127">
        <v>1700</v>
      </c>
      <c r="J5081" s="127">
        <v>8075</v>
      </c>
      <c r="K5081" s="331">
        <f t="shared" si="431"/>
        <v>13727500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hidden="1" customHeight="1">
      <c r="A5082" s="304" t="str">
        <f>IF(B5082&lt;&gt;"",IF(AND(B5082&gt;=_TM1,B5082&lt;=_TM2,OR(TH!L5082="1111",TH!M5082="1111")),TH!D5082,""),"")</f>
        <v/>
      </c>
      <c r="B5082" s="11">
        <f t="shared" si="429"/>
        <v>12</v>
      </c>
      <c r="C5082" s="111">
        <f t="shared" si="430"/>
        <v>42721</v>
      </c>
      <c r="D5082" s="327" t="s">
        <v>1527</v>
      </c>
      <c r="E5082" s="364">
        <v>42721</v>
      </c>
      <c r="F5082" s="21" t="s">
        <v>1918</v>
      </c>
      <c r="G5082" s="308" t="s">
        <v>1928</v>
      </c>
      <c r="H5082" s="330" t="s">
        <v>1178</v>
      </c>
      <c r="I5082" s="127">
        <v>2622</v>
      </c>
      <c r="J5082" s="127">
        <v>475</v>
      </c>
      <c r="K5082" s="331">
        <f t="shared" si="431"/>
        <v>1245450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hidden="1" customHeight="1">
      <c r="A5083" s="304" t="str">
        <f>IF(B5083&lt;&gt;"",IF(AND(B5083&gt;=_TM1,B5083&lt;=_TM2,OR(TH!L5083="1111",TH!M5083="1111")),TH!D5083,""),"")</f>
        <v/>
      </c>
      <c r="B5083" s="11">
        <f t="shared" si="429"/>
        <v>12</v>
      </c>
      <c r="C5083" s="111">
        <f t="shared" si="430"/>
        <v>42723</v>
      </c>
      <c r="D5083" s="327" t="s">
        <v>1527</v>
      </c>
      <c r="E5083" s="364">
        <v>42723</v>
      </c>
      <c r="F5083" s="21" t="s">
        <v>322</v>
      </c>
      <c r="G5083" s="308" t="s">
        <v>1932</v>
      </c>
      <c r="H5083" s="330" t="s">
        <v>1178</v>
      </c>
      <c r="I5083" s="127">
        <v>1379</v>
      </c>
      <c r="J5083" s="127">
        <v>10449.992748368382</v>
      </c>
      <c r="K5083" s="331">
        <f t="shared" si="431"/>
        <v>14410540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>x</v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hidden="1" customHeight="1">
      <c r="A5084" s="304" t="str">
        <f>IF(B5084&lt;&gt;"",IF(AND(B5084&gt;=_TM1,B5084&lt;=_TM2,OR(TH!L5084="1111",TH!M5084="1111")),TH!D5084,""),"")</f>
        <v/>
      </c>
      <c r="B5084" s="11">
        <f t="shared" si="429"/>
        <v>12</v>
      </c>
      <c r="C5084" s="111">
        <f t="shared" si="430"/>
        <v>42724</v>
      </c>
      <c r="D5084" s="327" t="s">
        <v>1527</v>
      </c>
      <c r="E5084" s="364">
        <v>42724</v>
      </c>
      <c r="F5084" s="21" t="s">
        <v>1758</v>
      </c>
      <c r="G5084" s="308" t="s">
        <v>1935</v>
      </c>
      <c r="H5084" s="330" t="s">
        <v>1178</v>
      </c>
      <c r="I5084" s="127">
        <v>2000</v>
      </c>
      <c r="J5084" s="127">
        <v>8075</v>
      </c>
      <c r="K5084" s="331">
        <f t="shared" si="431"/>
        <v>16150000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hidden="1" customHeight="1">
      <c r="A5085" s="304" t="str">
        <f>IF(B5085&lt;&gt;"",IF(AND(B5085&gt;=_TM1,B5085&lt;=_TM2,OR(TH!L5085="1111",TH!M5085="1111")),TH!D5085,""),"")</f>
        <v/>
      </c>
      <c r="B5085" s="11">
        <f t="shared" si="429"/>
        <v>12</v>
      </c>
      <c r="C5085" s="111">
        <f t="shared" si="430"/>
        <v>42724</v>
      </c>
      <c r="D5085" s="327" t="s">
        <v>1527</v>
      </c>
      <c r="E5085" s="364">
        <v>42724</v>
      </c>
      <c r="F5085" s="21" t="s">
        <v>1591</v>
      </c>
      <c r="G5085" s="308" t="s">
        <v>1936</v>
      </c>
      <c r="H5085" s="330" t="s">
        <v>1178</v>
      </c>
      <c r="I5085" s="127">
        <v>11500</v>
      </c>
      <c r="J5085" s="127">
        <v>7980</v>
      </c>
      <c r="K5085" s="331">
        <f t="shared" si="431"/>
        <v>91770000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hidden="1" customHeight="1">
      <c r="A5086" s="304" t="str">
        <f>IF(B5086&lt;&gt;"",IF(AND(B5086&gt;=_TM1,B5086&lt;=_TM2,OR(TH!L5086="1111",TH!M5086="1111")),TH!D5086,""),"")</f>
        <v/>
      </c>
      <c r="B5086" s="11">
        <f t="shared" si="429"/>
        <v>12</v>
      </c>
      <c r="C5086" s="111">
        <f t="shared" si="430"/>
        <v>42725</v>
      </c>
      <c r="D5086" s="327" t="s">
        <v>1527</v>
      </c>
      <c r="E5086" s="364">
        <v>42725</v>
      </c>
      <c r="F5086" s="21" t="s">
        <v>1758</v>
      </c>
      <c r="G5086" s="308" t="s">
        <v>1937</v>
      </c>
      <c r="H5086" s="330" t="s">
        <v>1178</v>
      </c>
      <c r="I5086" s="127">
        <v>2100</v>
      </c>
      <c r="J5086" s="127">
        <v>8075</v>
      </c>
      <c r="K5086" s="331">
        <f t="shared" si="431"/>
        <v>16957500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hidden="1" customHeight="1">
      <c r="A5087" s="304" t="str">
        <f>IF(B5087&lt;&gt;"",IF(AND(B5087&gt;=_TM1,B5087&lt;=_TM2,OR(TH!L5087="1111",TH!M5087="1111")),TH!D5087,""),"")</f>
        <v/>
      </c>
      <c r="B5087" s="11">
        <f t="shared" si="429"/>
        <v>12</v>
      </c>
      <c r="C5087" s="111">
        <f t="shared" si="430"/>
        <v>42726</v>
      </c>
      <c r="D5087" s="327" t="s">
        <v>1527</v>
      </c>
      <c r="E5087" s="364">
        <v>42726</v>
      </c>
      <c r="F5087" s="21" t="s">
        <v>1315</v>
      </c>
      <c r="G5087" s="308" t="s">
        <v>1938</v>
      </c>
      <c r="H5087" s="330" t="s">
        <v>1178</v>
      </c>
      <c r="I5087" s="127">
        <v>300</v>
      </c>
      <c r="J5087" s="127">
        <v>30619</v>
      </c>
      <c r="K5087" s="331">
        <f t="shared" si="431"/>
        <v>9185700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hidden="1" customHeight="1">
      <c r="A5088" s="304" t="str">
        <f>IF(B5088&lt;&gt;"",IF(AND(B5088&gt;=_TM1,B5088&lt;=_TM2,OR(TH!L5088="1111",TH!M5088="1111")),TH!D5088,""),"")</f>
        <v/>
      </c>
      <c r="B5088" s="11">
        <f t="shared" ref="B5088:B5119" si="432">IF(C5088&lt;&gt;"",MONTH(C5088),"")</f>
        <v>12</v>
      </c>
      <c r="C5088" s="111">
        <f t="shared" ref="C5088:C5119" si="433">E5088</f>
        <v>42727</v>
      </c>
      <c r="D5088" s="327" t="s">
        <v>1527</v>
      </c>
      <c r="E5088" s="364">
        <v>42727</v>
      </c>
      <c r="F5088" s="21" t="s">
        <v>322</v>
      </c>
      <c r="G5088" s="308" t="s">
        <v>1939</v>
      </c>
      <c r="H5088" s="330" t="s">
        <v>1178</v>
      </c>
      <c r="I5088" s="127">
        <v>4400</v>
      </c>
      <c r="J5088" s="127">
        <v>17575</v>
      </c>
      <c r="K5088" s="331">
        <f t="shared" ref="K5088:K5119" si="434">ROUND(I5088*J5088,0)</f>
        <v>77330000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>x</v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hidden="1" customHeight="1">
      <c r="A5089" s="304" t="str">
        <f>IF(B5089&lt;&gt;"",IF(AND(B5089&gt;=_TM1,B5089&lt;=_TM2,OR(TH!L5089="1111",TH!M5089="1111")),TH!D5089,""),"")</f>
        <v/>
      </c>
      <c r="B5089" s="11">
        <f t="shared" si="432"/>
        <v>12</v>
      </c>
      <c r="C5089" s="111">
        <f t="shared" si="433"/>
        <v>42727</v>
      </c>
      <c r="D5089" s="327" t="s">
        <v>1527</v>
      </c>
      <c r="E5089" s="364">
        <v>42727</v>
      </c>
      <c r="F5089" s="21" t="s">
        <v>321</v>
      </c>
      <c r="G5089" s="308" t="s">
        <v>1939</v>
      </c>
      <c r="H5089" s="330" t="s">
        <v>1178</v>
      </c>
      <c r="I5089" s="127">
        <v>4300</v>
      </c>
      <c r="J5089" s="127">
        <v>17530.81395348837</v>
      </c>
      <c r="K5089" s="331">
        <f t="shared" si="434"/>
        <v>75382500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>x</v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hidden="1" customHeight="1">
      <c r="A5090" s="304" t="str">
        <f>IF(B5090&lt;&gt;"",IF(AND(B5090&gt;=_TM1,B5090&lt;=_TM2,OR(TH!L5090="1111",TH!M5090="1111")),TH!D5090,""),"")</f>
        <v/>
      </c>
      <c r="B5090" s="11">
        <f t="shared" si="432"/>
        <v>12</v>
      </c>
      <c r="C5090" s="111">
        <f t="shared" si="433"/>
        <v>42728</v>
      </c>
      <c r="D5090" s="327" t="s">
        <v>1527</v>
      </c>
      <c r="E5090" s="364">
        <v>42728</v>
      </c>
      <c r="F5090" s="21" t="s">
        <v>361</v>
      </c>
      <c r="G5090" s="308" t="s">
        <v>1941</v>
      </c>
      <c r="H5090" s="330" t="s">
        <v>1178</v>
      </c>
      <c r="I5090" s="127">
        <v>8</v>
      </c>
      <c r="J5090" s="127">
        <v>154513</v>
      </c>
      <c r="K5090" s="331">
        <f t="shared" si="434"/>
        <v>1236104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hidden="1" customHeight="1">
      <c r="A5091" s="304" t="str">
        <f>IF(B5091&lt;&gt;"",IF(AND(B5091&gt;=_TM1,B5091&lt;=_TM2,OR(TH!L5091="1111",TH!M5091="1111")),TH!D5091,""),"")</f>
        <v/>
      </c>
      <c r="B5091" s="11">
        <f t="shared" si="432"/>
        <v>12</v>
      </c>
      <c r="C5091" s="111">
        <f t="shared" si="433"/>
        <v>42728</v>
      </c>
      <c r="D5091" s="327" t="s">
        <v>1527</v>
      </c>
      <c r="E5091" s="364">
        <v>42728</v>
      </c>
      <c r="F5091" s="21" t="s">
        <v>641</v>
      </c>
      <c r="G5091" s="308" t="s">
        <v>1941</v>
      </c>
      <c r="H5091" s="330" t="s">
        <v>1178</v>
      </c>
      <c r="I5091" s="127">
        <v>30</v>
      </c>
      <c r="J5091" s="127">
        <v>6513</v>
      </c>
      <c r="K5091" s="331">
        <f t="shared" si="434"/>
        <v>195390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hidden="1" customHeight="1">
      <c r="A5092" s="304" t="str">
        <f>IF(B5092&lt;&gt;"",IF(AND(B5092&gt;=_TM1,B5092&lt;=_TM2,OR(TH!L5092="1111",TH!M5092="1111")),TH!D5092,""),"")</f>
        <v/>
      </c>
      <c r="B5092" s="11">
        <f t="shared" si="432"/>
        <v>12</v>
      </c>
      <c r="C5092" s="111">
        <f t="shared" si="433"/>
        <v>42728</v>
      </c>
      <c r="D5092" s="327" t="s">
        <v>1527</v>
      </c>
      <c r="E5092" s="364">
        <v>42728</v>
      </c>
      <c r="F5092" s="21" t="s">
        <v>335</v>
      </c>
      <c r="G5092" s="308" t="s">
        <v>1941</v>
      </c>
      <c r="H5092" s="330" t="s">
        <v>1178</v>
      </c>
      <c r="I5092" s="127">
        <v>26</v>
      </c>
      <c r="J5092" s="127">
        <v>134686.26923076922</v>
      </c>
      <c r="K5092" s="331">
        <f t="shared" si="434"/>
        <v>3501843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hidden="1" customHeight="1">
      <c r="A5093" s="304" t="str">
        <f>IF(B5093&lt;&gt;"",IF(AND(B5093&gt;=_TM1,B5093&lt;=_TM2,OR(TH!L5093="1111",TH!M5093="1111")),TH!D5093,""),"")</f>
        <v/>
      </c>
      <c r="B5093" s="11">
        <f t="shared" si="432"/>
        <v>12</v>
      </c>
      <c r="C5093" s="111">
        <f t="shared" si="433"/>
        <v>42728</v>
      </c>
      <c r="D5093" s="327" t="s">
        <v>1527</v>
      </c>
      <c r="E5093" s="364">
        <v>42728</v>
      </c>
      <c r="F5093" s="21" t="s">
        <v>626</v>
      </c>
      <c r="G5093" s="308" t="s">
        <v>1941</v>
      </c>
      <c r="H5093" s="330" t="s">
        <v>1178</v>
      </c>
      <c r="I5093" s="127">
        <v>10</v>
      </c>
      <c r="J5093" s="127">
        <v>58227</v>
      </c>
      <c r="K5093" s="331">
        <f t="shared" si="434"/>
        <v>582270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hidden="1" customHeight="1">
      <c r="A5094" s="304" t="str">
        <f>IF(B5094&lt;&gt;"",IF(AND(B5094&gt;=_TM1,B5094&lt;=_TM2,OR(TH!L5094="1111",TH!M5094="1111")),TH!D5094,""),"")</f>
        <v/>
      </c>
      <c r="B5094" s="11">
        <f t="shared" si="432"/>
        <v>12</v>
      </c>
      <c r="C5094" s="111">
        <f t="shared" si="433"/>
        <v>42728</v>
      </c>
      <c r="D5094" s="327" t="s">
        <v>1527</v>
      </c>
      <c r="E5094" s="364">
        <v>42728</v>
      </c>
      <c r="F5094" s="21" t="s">
        <v>630</v>
      </c>
      <c r="G5094" s="308" t="s">
        <v>1941</v>
      </c>
      <c r="H5094" s="330" t="s">
        <v>1178</v>
      </c>
      <c r="I5094" s="127">
        <v>18</v>
      </c>
      <c r="J5094" s="127">
        <v>70894</v>
      </c>
      <c r="K5094" s="331">
        <f t="shared" si="434"/>
        <v>1276092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hidden="1" customHeight="1">
      <c r="A5095" s="304" t="str">
        <f>IF(B5095&lt;&gt;"",IF(AND(B5095&gt;=_TM1,B5095&lt;=_TM2,OR(TH!L5095="1111",TH!M5095="1111")),TH!D5095,""),"")</f>
        <v/>
      </c>
      <c r="B5095" s="11">
        <f t="shared" si="432"/>
        <v>12</v>
      </c>
      <c r="C5095" s="111">
        <f t="shared" si="433"/>
        <v>42728</v>
      </c>
      <c r="D5095" s="327" t="s">
        <v>1527</v>
      </c>
      <c r="E5095" s="364">
        <v>42728</v>
      </c>
      <c r="F5095" s="21" t="s">
        <v>741</v>
      </c>
      <c r="G5095" s="308" t="s">
        <v>1941</v>
      </c>
      <c r="H5095" s="330" t="s">
        <v>1178</v>
      </c>
      <c r="I5095" s="127">
        <v>4</v>
      </c>
      <c r="J5095" s="127">
        <v>144547</v>
      </c>
      <c r="K5095" s="331">
        <f t="shared" si="434"/>
        <v>578188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hidden="1" customHeight="1">
      <c r="A5096" s="304" t="str">
        <f>IF(B5096&lt;&gt;"",IF(AND(B5096&gt;=_TM1,B5096&lt;=_TM2,OR(TH!L5096="1111",TH!M5096="1111")),TH!D5096,""),"")</f>
        <v/>
      </c>
      <c r="B5096" s="11">
        <f t="shared" si="432"/>
        <v>12</v>
      </c>
      <c r="C5096" s="111">
        <f t="shared" si="433"/>
        <v>42728</v>
      </c>
      <c r="D5096" s="327" t="s">
        <v>1527</v>
      </c>
      <c r="E5096" s="364">
        <v>42728</v>
      </c>
      <c r="F5096" s="21" t="s">
        <v>623</v>
      </c>
      <c r="G5096" s="308" t="s">
        <v>1941</v>
      </c>
      <c r="H5096" s="330" t="s">
        <v>1178</v>
      </c>
      <c r="I5096" s="127">
        <v>1000</v>
      </c>
      <c r="J5096" s="127">
        <v>768</v>
      </c>
      <c r="K5096" s="331">
        <f t="shared" si="434"/>
        <v>768000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hidden="1" customHeight="1">
      <c r="A5097" s="304" t="str">
        <f>IF(B5097&lt;&gt;"",IF(AND(B5097&gt;=_TM1,B5097&lt;=_TM2,OR(TH!L5097="1111",TH!M5097="1111")),TH!D5097,""),"")</f>
        <v/>
      </c>
      <c r="B5097" s="11">
        <f t="shared" si="432"/>
        <v>12</v>
      </c>
      <c r="C5097" s="111">
        <f t="shared" si="433"/>
        <v>42728</v>
      </c>
      <c r="D5097" s="327" t="s">
        <v>1527</v>
      </c>
      <c r="E5097" s="364">
        <v>42728</v>
      </c>
      <c r="F5097" s="21" t="s">
        <v>325</v>
      </c>
      <c r="G5097" s="308" t="s">
        <v>1941</v>
      </c>
      <c r="H5097" s="330" t="s">
        <v>1178</v>
      </c>
      <c r="I5097" s="127">
        <v>10</v>
      </c>
      <c r="J5097" s="127">
        <v>191723</v>
      </c>
      <c r="K5097" s="331">
        <f t="shared" si="434"/>
        <v>1917230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hidden="1" customHeight="1">
      <c r="A5098" s="304" t="str">
        <f>IF(B5098&lt;&gt;"",IF(AND(B5098&gt;=_TM1,B5098&lt;=_TM2,OR(TH!L5098="1111",TH!M5098="1111")),TH!D5098,""),"")</f>
        <v/>
      </c>
      <c r="B5098" s="11">
        <f t="shared" si="432"/>
        <v>12</v>
      </c>
      <c r="C5098" s="111">
        <f t="shared" si="433"/>
        <v>42728</v>
      </c>
      <c r="D5098" s="327" t="s">
        <v>1527</v>
      </c>
      <c r="E5098" s="364">
        <v>42728</v>
      </c>
      <c r="F5098" s="21" t="s">
        <v>633</v>
      </c>
      <c r="G5098" s="308" t="s">
        <v>1941</v>
      </c>
      <c r="H5098" s="330" t="s">
        <v>1178</v>
      </c>
      <c r="I5098" s="127">
        <v>38</v>
      </c>
      <c r="J5098" s="127">
        <v>83677</v>
      </c>
      <c r="K5098" s="331">
        <f t="shared" si="434"/>
        <v>3179726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hidden="1" customHeight="1">
      <c r="A5099" s="304" t="str">
        <f>IF(B5099&lt;&gt;"",IF(AND(B5099&gt;=_TM1,B5099&lt;=_TM2,OR(TH!L5099="1111",TH!M5099="1111")),TH!D5099,""),"")</f>
        <v/>
      </c>
      <c r="B5099" s="11">
        <f t="shared" si="432"/>
        <v>12</v>
      </c>
      <c r="C5099" s="111">
        <f t="shared" si="433"/>
        <v>42728</v>
      </c>
      <c r="D5099" s="327" t="s">
        <v>1527</v>
      </c>
      <c r="E5099" s="364">
        <v>42728</v>
      </c>
      <c r="F5099" s="21" t="s">
        <v>346</v>
      </c>
      <c r="G5099" s="308" t="s">
        <v>1941</v>
      </c>
      <c r="H5099" s="330" t="s">
        <v>1178</v>
      </c>
      <c r="I5099" s="127">
        <v>4</v>
      </c>
      <c r="J5099" s="127">
        <v>84590</v>
      </c>
      <c r="K5099" s="331">
        <f t="shared" si="434"/>
        <v>338360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hidden="1" customHeight="1">
      <c r="A5100" s="304" t="str">
        <f>IF(B5100&lt;&gt;"",IF(AND(B5100&gt;=_TM1,B5100&lt;=_TM2,OR(TH!L5100="1111",TH!M5100="1111")),TH!D5100,""),"")</f>
        <v/>
      </c>
      <c r="B5100" s="11">
        <f t="shared" si="432"/>
        <v>12</v>
      </c>
      <c r="C5100" s="111">
        <f t="shared" si="433"/>
        <v>42728</v>
      </c>
      <c r="D5100" s="327" t="s">
        <v>1527</v>
      </c>
      <c r="E5100" s="364">
        <v>42728</v>
      </c>
      <c r="F5100" s="21" t="s">
        <v>820</v>
      </c>
      <c r="G5100" s="308" t="s">
        <v>1941</v>
      </c>
      <c r="H5100" s="330" t="s">
        <v>1178</v>
      </c>
      <c r="I5100" s="127">
        <v>30</v>
      </c>
      <c r="J5100" s="127">
        <v>84084</v>
      </c>
      <c r="K5100" s="331">
        <f t="shared" si="434"/>
        <v>2522520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hidden="1" customHeight="1">
      <c r="A5101" s="304" t="str">
        <f>IF(B5101&lt;&gt;"",IF(AND(B5101&gt;=_TM1,B5101&lt;=_TM2,OR(TH!L5101="1111",TH!M5101="1111")),TH!D5101,""),"")</f>
        <v/>
      </c>
      <c r="B5101" s="11">
        <f t="shared" si="432"/>
        <v>12</v>
      </c>
      <c r="C5101" s="111">
        <f t="shared" si="433"/>
        <v>42728</v>
      </c>
      <c r="D5101" s="327" t="s">
        <v>1527</v>
      </c>
      <c r="E5101" s="364">
        <v>42728</v>
      </c>
      <c r="F5101" s="21" t="s">
        <v>1177</v>
      </c>
      <c r="G5101" s="308" t="s">
        <v>1941</v>
      </c>
      <c r="H5101" s="330" t="s">
        <v>1178</v>
      </c>
      <c r="I5101" s="127">
        <v>5000</v>
      </c>
      <c r="J5101" s="127">
        <v>4250</v>
      </c>
      <c r="K5101" s="331">
        <f t="shared" si="434"/>
        <v>21250000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hidden="1" customHeight="1">
      <c r="A5102" s="304" t="str">
        <f>IF(B5102&lt;&gt;"",IF(AND(B5102&gt;=_TM1,B5102&lt;=_TM2,OR(TH!L5102="1111",TH!M5102="1111")),TH!D5102,""),"")</f>
        <v/>
      </c>
      <c r="B5102" s="11">
        <f t="shared" si="432"/>
        <v>12</v>
      </c>
      <c r="C5102" s="111">
        <f t="shared" si="433"/>
        <v>42728</v>
      </c>
      <c r="D5102" s="327" t="s">
        <v>1527</v>
      </c>
      <c r="E5102" s="364">
        <v>42728</v>
      </c>
      <c r="F5102" s="21" t="s">
        <v>559</v>
      </c>
      <c r="G5102" s="308" t="s">
        <v>1941</v>
      </c>
      <c r="H5102" s="330" t="s">
        <v>1178</v>
      </c>
      <c r="I5102" s="127">
        <v>100</v>
      </c>
      <c r="J5102" s="127">
        <v>4593</v>
      </c>
      <c r="K5102" s="331">
        <f t="shared" si="434"/>
        <v>459300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hidden="1" customHeight="1">
      <c r="A5103" s="304" t="str">
        <f>IF(B5103&lt;&gt;"",IF(AND(B5103&gt;=_TM1,B5103&lt;=_TM2,OR(TH!L5103="1111",TH!M5103="1111")),TH!D5103,""),"")</f>
        <v/>
      </c>
      <c r="B5103" s="11">
        <f t="shared" si="432"/>
        <v>12</v>
      </c>
      <c r="C5103" s="111">
        <f t="shared" si="433"/>
        <v>42728</v>
      </c>
      <c r="D5103" s="327" t="s">
        <v>1527</v>
      </c>
      <c r="E5103" s="364">
        <v>42728</v>
      </c>
      <c r="F5103" s="21" t="s">
        <v>525</v>
      </c>
      <c r="G5103" s="308" t="s">
        <v>1941</v>
      </c>
      <c r="H5103" s="330" t="s">
        <v>1178</v>
      </c>
      <c r="I5103" s="127">
        <v>1077</v>
      </c>
      <c r="J5103" s="127">
        <v>4251</v>
      </c>
      <c r="K5103" s="331">
        <f t="shared" si="434"/>
        <v>4578327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hidden="1" customHeight="1">
      <c r="A5104" s="304" t="str">
        <f>IF(B5104&lt;&gt;"",IF(AND(B5104&gt;=_TM1,B5104&lt;=_TM2,OR(TH!L5104="1111",TH!M5104="1111")),TH!D5104,""),"")</f>
        <v/>
      </c>
      <c r="B5104" s="11">
        <f t="shared" si="432"/>
        <v>12</v>
      </c>
      <c r="C5104" s="111">
        <f t="shared" si="433"/>
        <v>42728</v>
      </c>
      <c r="D5104" s="327" t="s">
        <v>1527</v>
      </c>
      <c r="E5104" s="364">
        <v>42728</v>
      </c>
      <c r="F5104" s="21" t="s">
        <v>802</v>
      </c>
      <c r="G5104" s="308" t="s">
        <v>1941</v>
      </c>
      <c r="H5104" s="330" t="s">
        <v>1178</v>
      </c>
      <c r="I5104" s="127">
        <v>500</v>
      </c>
      <c r="J5104" s="127">
        <v>6209</v>
      </c>
      <c r="K5104" s="331">
        <f t="shared" si="434"/>
        <v>3104500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hidden="1" customHeight="1">
      <c r="A5105" s="304" t="str">
        <f>IF(B5105&lt;&gt;"",IF(AND(B5105&gt;=_TM1,B5105&lt;=_TM2,OR(TH!L5105="1111",TH!M5105="1111")),TH!D5105,""),"")</f>
        <v/>
      </c>
      <c r="B5105" s="11">
        <f t="shared" si="432"/>
        <v>12</v>
      </c>
      <c r="C5105" s="111">
        <f t="shared" si="433"/>
        <v>42728</v>
      </c>
      <c r="D5105" s="327" t="s">
        <v>1527</v>
      </c>
      <c r="E5105" s="364">
        <v>42728</v>
      </c>
      <c r="F5105" s="21" t="s">
        <v>524</v>
      </c>
      <c r="G5105" s="308" t="s">
        <v>1941</v>
      </c>
      <c r="H5105" s="330" t="s">
        <v>1178</v>
      </c>
      <c r="I5105" s="127">
        <v>1050</v>
      </c>
      <c r="J5105" s="127">
        <v>6552</v>
      </c>
      <c r="K5105" s="331">
        <f t="shared" si="434"/>
        <v>6879600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hidden="1" customHeight="1">
      <c r="A5106" s="304" t="str">
        <f>IF(B5106&lt;&gt;"",IF(AND(B5106&gt;=_TM1,B5106&lt;=_TM2,OR(TH!L5106="1111",TH!M5106="1111")),TH!D5106,""),"")</f>
        <v/>
      </c>
      <c r="B5106" s="11">
        <f t="shared" si="432"/>
        <v>12</v>
      </c>
      <c r="C5106" s="111">
        <f t="shared" si="433"/>
        <v>42728</v>
      </c>
      <c r="D5106" s="327" t="s">
        <v>1527</v>
      </c>
      <c r="E5106" s="364">
        <v>42728</v>
      </c>
      <c r="F5106" s="21" t="s">
        <v>496</v>
      </c>
      <c r="G5106" s="308" t="s">
        <v>1941</v>
      </c>
      <c r="H5106" s="330" t="s">
        <v>1178</v>
      </c>
      <c r="I5106" s="127">
        <v>250</v>
      </c>
      <c r="J5106" s="127">
        <v>6209</v>
      </c>
      <c r="K5106" s="331">
        <f t="shared" si="434"/>
        <v>1552250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hidden="1" customHeight="1">
      <c r="A5107" s="304" t="str">
        <f>IF(B5107&lt;&gt;"",IF(AND(B5107&gt;=_TM1,B5107&lt;=_TM2,OR(TH!L5107="1111",TH!M5107="1111")),TH!D5107,""),"")</f>
        <v/>
      </c>
      <c r="B5107" s="11">
        <f t="shared" si="432"/>
        <v>12</v>
      </c>
      <c r="C5107" s="111">
        <f t="shared" si="433"/>
        <v>42728</v>
      </c>
      <c r="D5107" s="327" t="s">
        <v>1527</v>
      </c>
      <c r="E5107" s="364">
        <v>42728</v>
      </c>
      <c r="F5107" s="21" t="s">
        <v>338</v>
      </c>
      <c r="G5107" s="308" t="s">
        <v>1941</v>
      </c>
      <c r="H5107" s="330" t="s">
        <v>1178</v>
      </c>
      <c r="I5107" s="127">
        <v>12</v>
      </c>
      <c r="J5107" s="127">
        <v>30031</v>
      </c>
      <c r="K5107" s="331">
        <f t="shared" si="434"/>
        <v>360372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hidden="1" customHeight="1">
      <c r="A5108" s="304" t="str">
        <f>IF(B5108&lt;&gt;"",IF(AND(B5108&gt;=_TM1,B5108&lt;=_TM2,OR(TH!L5108="1111",TH!M5108="1111")),TH!D5108,""),"")</f>
        <v/>
      </c>
      <c r="B5108" s="11">
        <f t="shared" si="432"/>
        <v>12</v>
      </c>
      <c r="C5108" s="111">
        <f t="shared" si="433"/>
        <v>42728</v>
      </c>
      <c r="D5108" s="327" t="s">
        <v>1527</v>
      </c>
      <c r="E5108" s="364">
        <v>42728</v>
      </c>
      <c r="F5108" s="21" t="s">
        <v>350</v>
      </c>
      <c r="G5108" s="308" t="s">
        <v>1941</v>
      </c>
      <c r="H5108" s="330" t="s">
        <v>1178</v>
      </c>
      <c r="I5108" s="127">
        <v>300</v>
      </c>
      <c r="J5108" s="127">
        <v>7628.5</v>
      </c>
      <c r="K5108" s="331">
        <f t="shared" si="434"/>
        <v>2288550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hidden="1" customHeight="1">
      <c r="A5109" s="304" t="str">
        <f>IF(B5109&lt;&gt;"",IF(AND(B5109&gt;=_TM1,B5109&lt;=_TM2,OR(TH!L5109="1111",TH!M5109="1111")),TH!D5109,""),"")</f>
        <v/>
      </c>
      <c r="B5109" s="11">
        <f t="shared" si="432"/>
        <v>12</v>
      </c>
      <c r="C5109" s="111">
        <f t="shared" si="433"/>
        <v>42728</v>
      </c>
      <c r="D5109" s="327" t="s">
        <v>1527</v>
      </c>
      <c r="E5109" s="364">
        <v>42728</v>
      </c>
      <c r="F5109" s="21" t="s">
        <v>506</v>
      </c>
      <c r="G5109" s="308" t="s">
        <v>1941</v>
      </c>
      <c r="H5109" s="330" t="s">
        <v>1178</v>
      </c>
      <c r="I5109" s="127">
        <v>50</v>
      </c>
      <c r="J5109" s="127">
        <v>5639</v>
      </c>
      <c r="K5109" s="331">
        <f t="shared" si="434"/>
        <v>281950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hidden="1" customHeight="1">
      <c r="A5110" s="304" t="str">
        <f>IF(B5110&lt;&gt;"",IF(AND(B5110&gt;=_TM1,B5110&lt;=_TM2,OR(TH!L5110="1111",TH!M5110="1111")),TH!D5110,""),"")</f>
        <v/>
      </c>
      <c r="B5110" s="11">
        <f t="shared" si="432"/>
        <v>12</v>
      </c>
      <c r="C5110" s="111">
        <f t="shared" si="433"/>
        <v>42728</v>
      </c>
      <c r="D5110" s="327" t="s">
        <v>1527</v>
      </c>
      <c r="E5110" s="364">
        <v>42728</v>
      </c>
      <c r="F5110" s="21" t="s">
        <v>821</v>
      </c>
      <c r="G5110" s="308" t="s">
        <v>1941</v>
      </c>
      <c r="H5110" s="330" t="s">
        <v>1178</v>
      </c>
      <c r="I5110" s="127">
        <v>72</v>
      </c>
      <c r="J5110" s="127">
        <v>22641</v>
      </c>
      <c r="K5110" s="331">
        <f t="shared" si="434"/>
        <v>1630152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hidden="1" customHeight="1">
      <c r="A5111" s="304" t="str">
        <f>IF(B5111&lt;&gt;"",IF(AND(B5111&gt;=_TM1,B5111&lt;=_TM2,OR(TH!L5111="1111",TH!M5111="1111")),TH!D5111,""),"")</f>
        <v/>
      </c>
      <c r="B5111" s="11">
        <f t="shared" si="432"/>
        <v>12</v>
      </c>
      <c r="C5111" s="111">
        <f t="shared" si="433"/>
        <v>42728</v>
      </c>
      <c r="D5111" s="327" t="s">
        <v>1527</v>
      </c>
      <c r="E5111" s="364">
        <v>42728</v>
      </c>
      <c r="F5111" s="21" t="s">
        <v>811</v>
      </c>
      <c r="G5111" s="308" t="s">
        <v>1941</v>
      </c>
      <c r="H5111" s="330" t="s">
        <v>1178</v>
      </c>
      <c r="I5111" s="127">
        <v>90</v>
      </c>
      <c r="J5111" s="127">
        <v>48420</v>
      </c>
      <c r="K5111" s="331">
        <f t="shared" si="434"/>
        <v>4357800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hidden="1" customHeight="1">
      <c r="A5112" s="304" t="str">
        <f>IF(B5112&lt;&gt;"",IF(AND(B5112&gt;=_TM1,B5112&lt;=_TM2,OR(TH!L5112="1111",TH!M5112="1111")),TH!D5112,""),"")</f>
        <v/>
      </c>
      <c r="B5112" s="11">
        <f t="shared" si="432"/>
        <v>12</v>
      </c>
      <c r="C5112" s="111">
        <f t="shared" si="433"/>
        <v>42728</v>
      </c>
      <c r="D5112" s="327" t="s">
        <v>1527</v>
      </c>
      <c r="E5112" s="364">
        <v>42728</v>
      </c>
      <c r="F5112" s="21" t="s">
        <v>330</v>
      </c>
      <c r="G5112" s="308" t="s">
        <v>1941</v>
      </c>
      <c r="H5112" s="330" t="s">
        <v>1178</v>
      </c>
      <c r="I5112" s="127">
        <v>155</v>
      </c>
      <c r="J5112" s="127">
        <v>30289</v>
      </c>
      <c r="K5112" s="331">
        <f t="shared" si="434"/>
        <v>4694795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hidden="1" customHeight="1">
      <c r="A5113" s="304" t="str">
        <f>IF(B5113&lt;&gt;"",IF(AND(B5113&gt;=_TM1,B5113&lt;=_TM2,OR(TH!L5113="1111",TH!M5113="1111")),TH!D5113,""),"")</f>
        <v/>
      </c>
      <c r="B5113" s="11">
        <f t="shared" si="432"/>
        <v>12</v>
      </c>
      <c r="C5113" s="111">
        <f t="shared" si="433"/>
        <v>42728</v>
      </c>
      <c r="D5113" s="327" t="s">
        <v>1527</v>
      </c>
      <c r="E5113" s="364">
        <v>42728</v>
      </c>
      <c r="F5113" s="21" t="s">
        <v>818</v>
      </c>
      <c r="G5113" s="308" t="s">
        <v>1941</v>
      </c>
      <c r="H5113" s="330" t="s">
        <v>1178</v>
      </c>
      <c r="I5113" s="127">
        <v>36</v>
      </c>
      <c r="J5113" s="127">
        <v>55264</v>
      </c>
      <c r="K5113" s="331">
        <f t="shared" si="434"/>
        <v>1989504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hidden="1" customHeight="1">
      <c r="A5114" s="304" t="str">
        <f>IF(B5114&lt;&gt;"",IF(AND(B5114&gt;=_TM1,B5114&lt;=_TM2,OR(TH!L5114="1111",TH!M5114="1111")),TH!D5114,""),"")</f>
        <v/>
      </c>
      <c r="B5114" s="11">
        <f t="shared" si="432"/>
        <v>12</v>
      </c>
      <c r="C5114" s="111">
        <f t="shared" si="433"/>
        <v>42728</v>
      </c>
      <c r="D5114" s="327" t="s">
        <v>1527</v>
      </c>
      <c r="E5114" s="364">
        <v>42728</v>
      </c>
      <c r="F5114" s="21" t="s">
        <v>625</v>
      </c>
      <c r="G5114" s="308" t="s">
        <v>1941</v>
      </c>
      <c r="H5114" s="330" t="s">
        <v>1178</v>
      </c>
      <c r="I5114" s="127">
        <v>14</v>
      </c>
      <c r="J5114" s="127">
        <v>51829</v>
      </c>
      <c r="K5114" s="331">
        <f t="shared" si="434"/>
        <v>725606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hidden="1" customHeight="1">
      <c r="A5115" s="304" t="str">
        <f>IF(B5115&lt;&gt;"",IF(AND(B5115&gt;=_TM1,B5115&lt;=_TM2,OR(TH!L5115="1111",TH!M5115="1111")),TH!D5115,""),"")</f>
        <v/>
      </c>
      <c r="B5115" s="11">
        <f t="shared" si="432"/>
        <v>12</v>
      </c>
      <c r="C5115" s="111">
        <f t="shared" si="433"/>
        <v>42728</v>
      </c>
      <c r="D5115" s="327" t="s">
        <v>1527</v>
      </c>
      <c r="E5115" s="364">
        <v>42728</v>
      </c>
      <c r="F5115" s="21" t="s">
        <v>629</v>
      </c>
      <c r="G5115" s="308" t="s">
        <v>1941</v>
      </c>
      <c r="H5115" s="330" t="s">
        <v>1178</v>
      </c>
      <c r="I5115" s="127">
        <v>32</v>
      </c>
      <c r="J5115" s="127">
        <v>40050</v>
      </c>
      <c r="K5115" s="331">
        <f t="shared" si="434"/>
        <v>1281600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hidden="1" customHeight="1">
      <c r="A5116" s="304" t="str">
        <f>IF(B5116&lt;&gt;"",IF(AND(B5116&gt;=_TM1,B5116&lt;=_TM2,OR(TH!L5116="1111",TH!M5116="1111")),TH!D5116,""),"")</f>
        <v/>
      </c>
      <c r="B5116" s="11">
        <f t="shared" si="432"/>
        <v>12</v>
      </c>
      <c r="C5116" s="111">
        <f t="shared" si="433"/>
        <v>42728</v>
      </c>
      <c r="D5116" s="327" t="s">
        <v>1527</v>
      </c>
      <c r="E5116" s="364">
        <v>42728</v>
      </c>
      <c r="F5116" s="21" t="s">
        <v>803</v>
      </c>
      <c r="G5116" s="308" t="s">
        <v>1941</v>
      </c>
      <c r="H5116" s="330" t="s">
        <v>1178</v>
      </c>
      <c r="I5116" s="127">
        <v>180</v>
      </c>
      <c r="J5116" s="127">
        <v>35156</v>
      </c>
      <c r="K5116" s="331">
        <f t="shared" si="434"/>
        <v>6328080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hidden="1" customHeight="1">
      <c r="A5117" s="304" t="str">
        <f>IF(B5117&lt;&gt;"",IF(AND(B5117&gt;=_TM1,B5117&lt;=_TM2,OR(TH!L5117="1111",TH!M5117="1111")),TH!D5117,""),"")</f>
        <v/>
      </c>
      <c r="B5117" s="11">
        <f t="shared" si="432"/>
        <v>12</v>
      </c>
      <c r="C5117" s="111">
        <f t="shared" si="433"/>
        <v>42728</v>
      </c>
      <c r="D5117" s="327" t="s">
        <v>1527</v>
      </c>
      <c r="E5117" s="364">
        <v>42728</v>
      </c>
      <c r="F5117" s="21" t="s">
        <v>745</v>
      </c>
      <c r="G5117" s="308" t="s">
        <v>1941</v>
      </c>
      <c r="H5117" s="330" t="s">
        <v>1178</v>
      </c>
      <c r="I5117" s="127">
        <v>12</v>
      </c>
      <c r="J5117" s="127">
        <v>43908</v>
      </c>
      <c r="K5117" s="331">
        <f t="shared" si="434"/>
        <v>526896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hidden="1" customHeight="1">
      <c r="A5118" s="304" t="str">
        <f>IF(B5118&lt;&gt;"",IF(AND(B5118&gt;=_TM1,B5118&lt;=_TM2,OR(TH!L5118="1111",TH!M5118="1111")),TH!D5118,""),"")</f>
        <v/>
      </c>
      <c r="B5118" s="11">
        <f t="shared" si="432"/>
        <v>12</v>
      </c>
      <c r="C5118" s="111">
        <f t="shared" si="433"/>
        <v>42728</v>
      </c>
      <c r="D5118" s="327" t="s">
        <v>1527</v>
      </c>
      <c r="E5118" s="364">
        <v>42728</v>
      </c>
      <c r="F5118" s="21" t="s">
        <v>334</v>
      </c>
      <c r="G5118" s="308" t="s">
        <v>1941</v>
      </c>
      <c r="H5118" s="330" t="s">
        <v>1178</v>
      </c>
      <c r="I5118" s="127">
        <v>24</v>
      </c>
      <c r="J5118" s="127">
        <v>43337</v>
      </c>
      <c r="K5118" s="331">
        <f t="shared" si="434"/>
        <v>1040088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hidden="1" customHeight="1">
      <c r="A5119" s="304" t="str">
        <f>IF(B5119&lt;&gt;"",IF(AND(B5119&gt;=_TM1,B5119&lt;=_TM2,OR(TH!L5119="1111",TH!M5119="1111")),TH!D5119,""),"")</f>
        <v/>
      </c>
      <c r="B5119" s="11">
        <f t="shared" si="432"/>
        <v>12</v>
      </c>
      <c r="C5119" s="111">
        <f t="shared" si="433"/>
        <v>42728</v>
      </c>
      <c r="D5119" s="327" t="s">
        <v>1527</v>
      </c>
      <c r="E5119" s="364">
        <v>42728</v>
      </c>
      <c r="F5119" s="21" t="s">
        <v>656</v>
      </c>
      <c r="G5119" s="308" t="s">
        <v>1941</v>
      </c>
      <c r="H5119" s="330" t="s">
        <v>1178</v>
      </c>
      <c r="I5119" s="127">
        <v>1282</v>
      </c>
      <c r="J5119" s="127">
        <v>2195.059282371295</v>
      </c>
      <c r="K5119" s="331">
        <f t="shared" si="434"/>
        <v>2814066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hidden="1" customHeight="1">
      <c r="A5120" s="304" t="str">
        <f>IF(B5120&lt;&gt;"",IF(AND(B5120&gt;=_TM1,B5120&lt;=_TM2,OR(TH!L5120="1111",TH!M5120="1111")),TH!D5120,""),"")</f>
        <v/>
      </c>
      <c r="B5120" s="11">
        <f t="shared" si="426"/>
        <v>12</v>
      </c>
      <c r="C5120" s="111">
        <f t="shared" si="427"/>
        <v>42728</v>
      </c>
      <c r="D5120" s="327" t="s">
        <v>1527</v>
      </c>
      <c r="E5120" s="364">
        <v>42728</v>
      </c>
      <c r="F5120" s="21" t="s">
        <v>756</v>
      </c>
      <c r="G5120" s="308" t="s">
        <v>1941</v>
      </c>
      <c r="H5120" s="330" t="s">
        <v>1178</v>
      </c>
      <c r="I5120" s="127">
        <v>11</v>
      </c>
      <c r="J5120" s="127">
        <v>72205</v>
      </c>
      <c r="K5120" s="331">
        <f t="shared" si="428"/>
        <v>794255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hidden="1" customHeight="1">
      <c r="A5121" s="304" t="str">
        <f>IF(B5121&lt;&gt;"",IF(AND(B5121&gt;=_TM1,B5121&lt;=_TM2,OR(TH!L5121="1111",TH!M5121="1111")),TH!D5121,""),"")</f>
        <v/>
      </c>
      <c r="B5121" s="11">
        <f t="shared" si="426"/>
        <v>12</v>
      </c>
      <c r="C5121" s="111">
        <f t="shared" si="427"/>
        <v>42728</v>
      </c>
      <c r="D5121" s="327" t="s">
        <v>1527</v>
      </c>
      <c r="E5121" s="364">
        <v>42728</v>
      </c>
      <c r="F5121" s="21" t="s">
        <v>808</v>
      </c>
      <c r="G5121" s="308" t="s">
        <v>1941</v>
      </c>
      <c r="H5121" s="330" t="s">
        <v>1178</v>
      </c>
      <c r="I5121" s="127">
        <v>100</v>
      </c>
      <c r="J5121" s="127">
        <v>23441</v>
      </c>
      <c r="K5121" s="331">
        <f t="shared" si="428"/>
        <v>2344100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/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hidden="1" customHeight="1">
      <c r="A5122" s="304" t="str">
        <f>IF(B5122&lt;&gt;"",IF(AND(B5122&gt;=_TM1,B5122&lt;=_TM2,OR(TH!L5122="1111",TH!M5122="1111")),TH!D5122,""),"")</f>
        <v/>
      </c>
      <c r="B5122" s="11">
        <f t="shared" si="426"/>
        <v>12</v>
      </c>
      <c r="C5122" s="111">
        <f t="shared" si="427"/>
        <v>42728</v>
      </c>
      <c r="D5122" s="327" t="s">
        <v>1527</v>
      </c>
      <c r="E5122" s="364">
        <v>42728</v>
      </c>
      <c r="F5122" s="21" t="s">
        <v>624</v>
      </c>
      <c r="G5122" s="308" t="s">
        <v>1941</v>
      </c>
      <c r="H5122" s="330" t="s">
        <v>1178</v>
      </c>
      <c r="I5122" s="127">
        <v>26</v>
      </c>
      <c r="J5122" s="127">
        <v>33433</v>
      </c>
      <c r="K5122" s="331">
        <f t="shared" si="428"/>
        <v>869258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hidden="1" customHeight="1">
      <c r="A5123" s="304" t="str">
        <f>IF(B5123&lt;&gt;"",IF(AND(B5123&gt;=_TM1,B5123&lt;=_TM2,OR(TH!L5123="1111",TH!M5123="1111")),TH!D5123,""),"")</f>
        <v/>
      </c>
      <c r="B5123" s="11">
        <f t="shared" si="426"/>
        <v>12</v>
      </c>
      <c r="C5123" s="111">
        <f t="shared" si="427"/>
        <v>42728</v>
      </c>
      <c r="D5123" s="327" t="s">
        <v>1527</v>
      </c>
      <c r="E5123" s="364">
        <v>42728</v>
      </c>
      <c r="F5123" s="21" t="s">
        <v>806</v>
      </c>
      <c r="G5123" s="308" t="s">
        <v>1941</v>
      </c>
      <c r="H5123" s="330" t="s">
        <v>1178</v>
      </c>
      <c r="I5123" s="127">
        <v>4</v>
      </c>
      <c r="J5123" s="127">
        <v>18113</v>
      </c>
      <c r="K5123" s="331">
        <f t="shared" si="428"/>
        <v>72452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hidden="1" customHeight="1">
      <c r="A5124" s="304" t="str">
        <f>IF(B5124&lt;&gt;"",IF(AND(B5124&gt;=_TM1,B5124&lt;=_TM2,OR(TH!L5124="1111",TH!M5124="1111")),TH!D5124,""),"")</f>
        <v/>
      </c>
      <c r="B5124" s="11">
        <f t="shared" si="426"/>
        <v>12</v>
      </c>
      <c r="C5124" s="111">
        <f t="shared" si="427"/>
        <v>42728</v>
      </c>
      <c r="D5124" s="327" t="s">
        <v>1527</v>
      </c>
      <c r="E5124" s="364">
        <v>42728</v>
      </c>
      <c r="F5124" s="21" t="s">
        <v>819</v>
      </c>
      <c r="G5124" s="308" t="s">
        <v>1941</v>
      </c>
      <c r="H5124" s="330" t="s">
        <v>1178</v>
      </c>
      <c r="I5124" s="127">
        <v>54</v>
      </c>
      <c r="J5124" s="127">
        <v>35219</v>
      </c>
      <c r="K5124" s="331">
        <f t="shared" si="428"/>
        <v>1901826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hidden="1" customHeight="1">
      <c r="A5125" s="304" t="str">
        <f>IF(B5125&lt;&gt;"",IF(AND(B5125&gt;=_TM1,B5125&lt;=_TM2,OR(TH!L5125="1111",TH!M5125="1111")),TH!D5125,""),"")</f>
        <v/>
      </c>
      <c r="B5125" s="11">
        <f t="shared" si="426"/>
        <v>12</v>
      </c>
      <c r="C5125" s="111">
        <f t="shared" si="427"/>
        <v>42728</v>
      </c>
      <c r="D5125" s="327" t="s">
        <v>1527</v>
      </c>
      <c r="E5125" s="364">
        <v>42728</v>
      </c>
      <c r="F5125" s="21" t="s">
        <v>744</v>
      </c>
      <c r="G5125" s="308" t="s">
        <v>1941</v>
      </c>
      <c r="H5125" s="330" t="s">
        <v>1178</v>
      </c>
      <c r="I5125" s="127">
        <v>36</v>
      </c>
      <c r="J5125" s="127">
        <v>49309.333333333336</v>
      </c>
      <c r="K5125" s="331">
        <f t="shared" si="428"/>
        <v>1775136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/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hidden="1" customHeight="1">
      <c r="A5126" s="304" t="str">
        <f>IF(B5126&lt;&gt;"",IF(AND(B5126&gt;=_TM1,B5126&lt;=_TM2,OR(TH!L5126="1111",TH!M5126="1111")),TH!D5126,""),"")</f>
        <v/>
      </c>
      <c r="B5126" s="11">
        <f t="shared" si="426"/>
        <v>12</v>
      </c>
      <c r="C5126" s="111">
        <f t="shared" si="427"/>
        <v>42728</v>
      </c>
      <c r="D5126" s="327" t="s">
        <v>1527</v>
      </c>
      <c r="E5126" s="364">
        <v>42728</v>
      </c>
      <c r="F5126" s="21" t="s">
        <v>876</v>
      </c>
      <c r="G5126" s="308" t="s">
        <v>1941</v>
      </c>
      <c r="H5126" s="330" t="s">
        <v>1178</v>
      </c>
      <c r="I5126" s="127">
        <v>12</v>
      </c>
      <c r="J5126" s="127">
        <v>51429</v>
      </c>
      <c r="K5126" s="331">
        <f t="shared" si="428"/>
        <v>617148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hidden="1" customHeight="1">
      <c r="A5127" s="304" t="str">
        <f>IF(B5127&lt;&gt;"",IF(AND(B5127&gt;=_TM1,B5127&lt;=_TM2,OR(TH!L5127="1111",TH!M5127="1111")),TH!D5127,""),"")</f>
        <v/>
      </c>
      <c r="B5127" s="11">
        <f t="shared" si="426"/>
        <v>12</v>
      </c>
      <c r="C5127" s="111">
        <f t="shared" si="427"/>
        <v>42728</v>
      </c>
      <c r="D5127" s="327" t="s">
        <v>1527</v>
      </c>
      <c r="E5127" s="364">
        <v>42728</v>
      </c>
      <c r="F5127" s="21" t="s">
        <v>880</v>
      </c>
      <c r="G5127" s="308" t="s">
        <v>1941</v>
      </c>
      <c r="H5127" s="330" t="s">
        <v>1178</v>
      </c>
      <c r="I5127" s="127">
        <v>10</v>
      </c>
      <c r="J5127" s="127">
        <v>77984</v>
      </c>
      <c r="K5127" s="331">
        <f t="shared" si="428"/>
        <v>779840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hidden="1" customHeight="1">
      <c r="A5128" s="304" t="str">
        <f>IF(B5128&lt;&gt;"",IF(AND(B5128&gt;=_TM1,B5128&lt;=_TM2,OR(TH!L5128="1111",TH!M5128="1111")),TH!D5128,""),"")</f>
        <v/>
      </c>
      <c r="B5128" s="11">
        <f t="shared" ref="B5128:B5255" si="435">IF(C5128&lt;&gt;"",MONTH(C5128),"")</f>
        <v>12</v>
      </c>
      <c r="C5128" s="111">
        <f t="shared" ref="C5128:C5255" si="436">E5128</f>
        <v>42728</v>
      </c>
      <c r="D5128" s="327" t="s">
        <v>1527</v>
      </c>
      <c r="E5128" s="364">
        <v>42728</v>
      </c>
      <c r="F5128" s="21" t="s">
        <v>687</v>
      </c>
      <c r="G5128" s="308" t="s">
        <v>1941</v>
      </c>
      <c r="H5128" s="330" t="s">
        <v>1178</v>
      </c>
      <c r="I5128" s="127">
        <v>4</v>
      </c>
      <c r="J5128" s="127">
        <v>77340</v>
      </c>
      <c r="K5128" s="331">
        <f t="shared" ref="K5128:K5255" si="437">ROUND(I5128*J5128,0)</f>
        <v>309360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hidden="1" customHeight="1">
      <c r="A5129" s="304" t="str">
        <f>IF(B5129&lt;&gt;"",IF(AND(B5129&gt;=_TM1,B5129&lt;=_TM2,OR(TH!L5129="1111",TH!M5129="1111")),TH!D5129,""),"")</f>
        <v/>
      </c>
      <c r="B5129" s="11">
        <f t="shared" si="435"/>
        <v>12</v>
      </c>
      <c r="C5129" s="111">
        <f t="shared" si="436"/>
        <v>42728</v>
      </c>
      <c r="D5129" s="327" t="s">
        <v>1527</v>
      </c>
      <c r="E5129" s="364">
        <v>42728</v>
      </c>
      <c r="F5129" s="21" t="s">
        <v>883</v>
      </c>
      <c r="G5129" s="308" t="s">
        <v>1941</v>
      </c>
      <c r="H5129" s="330" t="s">
        <v>1178</v>
      </c>
      <c r="I5129" s="127">
        <v>196</v>
      </c>
      <c r="J5129" s="127">
        <v>64078.326530612248</v>
      </c>
      <c r="K5129" s="331">
        <f t="shared" si="437"/>
        <v>12559352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hidden="1" customHeight="1">
      <c r="A5130" s="304" t="str">
        <f>IF(B5130&lt;&gt;"",IF(AND(B5130&gt;=_TM1,B5130&lt;=_TM2,OR(TH!L5130="1111",TH!M5130="1111")),TH!D5130,""),"")</f>
        <v/>
      </c>
      <c r="B5130" s="11">
        <f t="shared" si="435"/>
        <v>12</v>
      </c>
      <c r="C5130" s="111">
        <f t="shared" si="436"/>
        <v>42728</v>
      </c>
      <c r="D5130" s="327" t="s">
        <v>1527</v>
      </c>
      <c r="E5130" s="364">
        <v>42728</v>
      </c>
      <c r="F5130" s="21" t="s">
        <v>812</v>
      </c>
      <c r="G5130" s="308" t="s">
        <v>1941</v>
      </c>
      <c r="H5130" s="330" t="s">
        <v>1178</v>
      </c>
      <c r="I5130" s="127">
        <v>61</v>
      </c>
      <c r="J5130" s="127">
        <v>46021</v>
      </c>
      <c r="K5130" s="331">
        <f t="shared" si="437"/>
        <v>2807281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/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hidden="1" customHeight="1">
      <c r="A5131" s="304" t="str">
        <f>IF(B5131&lt;&gt;"",IF(AND(B5131&gt;=_TM1,B5131&lt;=_TM2,OR(TH!L5131="1111",TH!M5131="1111")),TH!D5131,""),"")</f>
        <v/>
      </c>
      <c r="B5131" s="11">
        <f t="shared" si="435"/>
        <v>12</v>
      </c>
      <c r="C5131" s="111">
        <f t="shared" si="436"/>
        <v>42728</v>
      </c>
      <c r="D5131" s="327" t="s">
        <v>1527</v>
      </c>
      <c r="E5131" s="364">
        <v>42728</v>
      </c>
      <c r="F5131" s="21" t="s">
        <v>1408</v>
      </c>
      <c r="G5131" s="308" t="s">
        <v>1941</v>
      </c>
      <c r="H5131" s="330" t="s">
        <v>1178</v>
      </c>
      <c r="I5131" s="127">
        <v>21</v>
      </c>
      <c r="J5131" s="127">
        <v>46200</v>
      </c>
      <c r="K5131" s="331">
        <f t="shared" si="437"/>
        <v>970200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/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hidden="1" customHeight="1">
      <c r="A5132" s="304" t="str">
        <f>IF(B5132&lt;&gt;"",IF(AND(B5132&gt;=_TM1,B5132&lt;=_TM2,OR(TH!L5132="1111",TH!M5132="1111")),TH!D5132,""),"")</f>
        <v/>
      </c>
      <c r="B5132" s="11">
        <f t="shared" si="435"/>
        <v>12</v>
      </c>
      <c r="C5132" s="111">
        <f t="shared" si="436"/>
        <v>42728</v>
      </c>
      <c r="D5132" s="327" t="s">
        <v>1527</v>
      </c>
      <c r="E5132" s="364">
        <v>42728</v>
      </c>
      <c r="F5132" s="21" t="s">
        <v>1416</v>
      </c>
      <c r="G5132" s="308" t="s">
        <v>1941</v>
      </c>
      <c r="H5132" s="330" t="s">
        <v>1178</v>
      </c>
      <c r="I5132" s="127">
        <v>52</v>
      </c>
      <c r="J5132" s="127">
        <v>46000</v>
      </c>
      <c r="K5132" s="331">
        <f t="shared" si="437"/>
        <v>2392000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hidden="1" customHeight="1">
      <c r="A5133" s="304" t="str">
        <f>IF(B5133&lt;&gt;"",IF(AND(B5133&gt;=_TM1,B5133&lt;=_TM2,OR(TH!L5133="1111",TH!M5133="1111")),TH!D5133,""),"")</f>
        <v/>
      </c>
      <c r="B5133" s="11">
        <f t="shared" ref="B5133:B5198" si="438">IF(C5133&lt;&gt;"",MONTH(C5133),"")</f>
        <v>12</v>
      </c>
      <c r="C5133" s="111">
        <f t="shared" ref="C5133:C5198" si="439">E5133</f>
        <v>42735</v>
      </c>
      <c r="D5133" s="327" t="s">
        <v>1527</v>
      </c>
      <c r="E5133" s="364">
        <v>42735</v>
      </c>
      <c r="F5133" s="21" t="s">
        <v>1947</v>
      </c>
      <c r="G5133" s="308" t="s">
        <v>1944</v>
      </c>
      <c r="H5133" s="330" t="s">
        <v>1178</v>
      </c>
      <c r="I5133" s="127">
        <v>90</v>
      </c>
      <c r="J5133" s="127">
        <v>49690</v>
      </c>
      <c r="K5133" s="331">
        <f t="shared" ref="K5133:K5198" si="440">ROUND(I5133*J5133,0)</f>
        <v>4472100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hidden="1" customHeight="1">
      <c r="A5134" s="304" t="str">
        <f>IF(B5134&lt;&gt;"",IF(AND(B5134&gt;=_TM1,B5134&lt;=_TM2,OR(TH!L5134="1111",TH!M5134="1111")),TH!D5134,""),"")</f>
        <v/>
      </c>
      <c r="B5134" s="11">
        <f t="shared" si="438"/>
        <v>12</v>
      </c>
      <c r="C5134" s="111">
        <f t="shared" si="439"/>
        <v>42735</v>
      </c>
      <c r="D5134" s="327" t="s">
        <v>1527</v>
      </c>
      <c r="E5134" s="364">
        <v>42735</v>
      </c>
      <c r="F5134" s="21" t="s">
        <v>1948</v>
      </c>
      <c r="G5134" s="308" t="s">
        <v>1944</v>
      </c>
      <c r="H5134" s="330" t="s">
        <v>1178</v>
      </c>
      <c r="I5134" s="127">
        <v>10</v>
      </c>
      <c r="J5134" s="127">
        <v>67800</v>
      </c>
      <c r="K5134" s="331">
        <f t="shared" si="440"/>
        <v>678000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hidden="1" customHeight="1">
      <c r="A5135" s="304" t="str">
        <f>IF(B5135&lt;&gt;"",IF(AND(B5135&gt;=_TM1,B5135&lt;=_TM2,OR(TH!L5135="1111",TH!M5135="1111")),TH!D5135,""),"")</f>
        <v/>
      </c>
      <c r="B5135" s="11">
        <f t="shared" si="438"/>
        <v>12</v>
      </c>
      <c r="C5135" s="111">
        <f t="shared" si="439"/>
        <v>42735</v>
      </c>
      <c r="D5135" s="327" t="s">
        <v>1527</v>
      </c>
      <c r="E5135" s="364">
        <v>42735</v>
      </c>
      <c r="F5135" s="21" t="s">
        <v>1949</v>
      </c>
      <c r="G5135" s="308" t="s">
        <v>1944</v>
      </c>
      <c r="H5135" s="330" t="s">
        <v>1178</v>
      </c>
      <c r="I5135" s="127">
        <v>30</v>
      </c>
      <c r="J5135" s="127">
        <v>74630</v>
      </c>
      <c r="K5135" s="331">
        <f t="shared" si="440"/>
        <v>2238900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hidden="1" customHeight="1">
      <c r="A5136" s="304" t="str">
        <f>IF(B5136&lt;&gt;"",IF(AND(B5136&gt;=_TM1,B5136&lt;=_TM2,OR(TH!L5136="1111",TH!M5136="1111")),TH!D5136,""),"")</f>
        <v/>
      </c>
      <c r="B5136" s="11">
        <f t="shared" si="438"/>
        <v>12</v>
      </c>
      <c r="C5136" s="111">
        <f t="shared" si="439"/>
        <v>42735</v>
      </c>
      <c r="D5136" s="327" t="s">
        <v>1527</v>
      </c>
      <c r="E5136" s="364">
        <v>42735</v>
      </c>
      <c r="F5136" s="21" t="s">
        <v>1875</v>
      </c>
      <c r="G5136" s="308" t="s">
        <v>1944</v>
      </c>
      <c r="H5136" s="330" t="s">
        <v>1178</v>
      </c>
      <c r="I5136" s="127">
        <v>4</v>
      </c>
      <c r="J5136" s="127">
        <v>99510</v>
      </c>
      <c r="K5136" s="331">
        <f t="shared" si="440"/>
        <v>398040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hidden="1" customHeight="1">
      <c r="A5137" s="304" t="str">
        <f>IF(B5137&lt;&gt;"",IF(AND(B5137&gt;=_TM1,B5137&lt;=_TM2,OR(TH!L5137="1111",TH!M5137="1111")),TH!D5137,""),"")</f>
        <v/>
      </c>
      <c r="B5137" s="11">
        <f t="shared" si="438"/>
        <v>12</v>
      </c>
      <c r="C5137" s="111">
        <f t="shared" si="439"/>
        <v>42735</v>
      </c>
      <c r="D5137" s="327" t="s">
        <v>1527</v>
      </c>
      <c r="E5137" s="364">
        <v>42735</v>
      </c>
      <c r="F5137" s="21" t="s">
        <v>361</v>
      </c>
      <c r="G5137" s="308" t="s">
        <v>1944</v>
      </c>
      <c r="H5137" s="330" t="s">
        <v>1178</v>
      </c>
      <c r="I5137" s="127">
        <v>18</v>
      </c>
      <c r="J5137" s="127">
        <v>161870</v>
      </c>
      <c r="K5137" s="331">
        <f t="shared" si="440"/>
        <v>2913660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hidden="1" customHeight="1">
      <c r="A5138" s="304" t="str">
        <f>IF(B5138&lt;&gt;"",IF(AND(B5138&gt;=_TM1,B5138&lt;=_TM2,OR(TH!L5138="1111",TH!M5138="1111")),TH!D5138,""),"")</f>
        <v/>
      </c>
      <c r="B5138" s="11">
        <f t="shared" si="438"/>
        <v>12</v>
      </c>
      <c r="C5138" s="111">
        <f t="shared" si="439"/>
        <v>42735</v>
      </c>
      <c r="D5138" s="327" t="s">
        <v>1527</v>
      </c>
      <c r="E5138" s="364">
        <v>42735</v>
      </c>
      <c r="F5138" s="21" t="s">
        <v>361</v>
      </c>
      <c r="G5138" s="308" t="s">
        <v>1944</v>
      </c>
      <c r="H5138" s="330" t="s">
        <v>1178</v>
      </c>
      <c r="I5138" s="127">
        <v>3</v>
      </c>
      <c r="J5138" s="127">
        <v>82070</v>
      </c>
      <c r="K5138" s="331">
        <f t="shared" si="440"/>
        <v>246210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hidden="1" customHeight="1">
      <c r="A5139" s="304" t="str">
        <f>IF(B5139&lt;&gt;"",IF(AND(B5139&gt;=_TM1,B5139&lt;=_TM2,OR(TH!L5139="1111",TH!M5139="1111")),TH!D5139,""),"")</f>
        <v/>
      </c>
      <c r="B5139" s="11">
        <f t="shared" si="438"/>
        <v>12</v>
      </c>
      <c r="C5139" s="111">
        <f t="shared" si="439"/>
        <v>42735</v>
      </c>
      <c r="D5139" s="327" t="s">
        <v>1527</v>
      </c>
      <c r="E5139" s="364">
        <v>42735</v>
      </c>
      <c r="F5139" s="21" t="s">
        <v>750</v>
      </c>
      <c r="G5139" s="308" t="s">
        <v>1944</v>
      </c>
      <c r="H5139" s="330" t="s">
        <v>1178</v>
      </c>
      <c r="I5139" s="127">
        <v>4</v>
      </c>
      <c r="J5139" s="127">
        <v>162820</v>
      </c>
      <c r="K5139" s="331">
        <f t="shared" si="440"/>
        <v>651280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hidden="1" customHeight="1">
      <c r="A5140" s="304" t="str">
        <f>IF(B5140&lt;&gt;"",IF(AND(B5140&gt;=_TM1,B5140&lt;=_TM2,OR(TH!L5140="1111",TH!M5140="1111")),TH!D5140,""),"")</f>
        <v/>
      </c>
      <c r="B5140" s="11">
        <f t="shared" si="438"/>
        <v>12</v>
      </c>
      <c r="C5140" s="111">
        <f t="shared" si="439"/>
        <v>42735</v>
      </c>
      <c r="D5140" s="327" t="s">
        <v>1527</v>
      </c>
      <c r="E5140" s="364">
        <v>42735</v>
      </c>
      <c r="F5140" s="21" t="s">
        <v>1950</v>
      </c>
      <c r="G5140" s="308" t="s">
        <v>1944</v>
      </c>
      <c r="H5140" s="330" t="s">
        <v>1178</v>
      </c>
      <c r="I5140" s="127">
        <v>10</v>
      </c>
      <c r="J5140" s="127">
        <v>37760</v>
      </c>
      <c r="K5140" s="331">
        <f t="shared" si="440"/>
        <v>377600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hidden="1" customHeight="1">
      <c r="A5141" s="304" t="str">
        <f>IF(B5141&lt;&gt;"",IF(AND(B5141&gt;=_TM1,B5141&lt;=_TM2,OR(TH!L5141="1111",TH!M5141="1111")),TH!D5141,""),"")</f>
        <v/>
      </c>
      <c r="B5141" s="11">
        <f t="shared" si="438"/>
        <v>12</v>
      </c>
      <c r="C5141" s="111">
        <f t="shared" si="439"/>
        <v>42735</v>
      </c>
      <c r="D5141" s="327" t="s">
        <v>1527</v>
      </c>
      <c r="E5141" s="364">
        <v>42735</v>
      </c>
      <c r="F5141" s="21" t="s">
        <v>1951</v>
      </c>
      <c r="G5141" s="308" t="s">
        <v>1944</v>
      </c>
      <c r="H5141" s="330" t="s">
        <v>1178</v>
      </c>
      <c r="I5141" s="127">
        <v>6</v>
      </c>
      <c r="J5141" s="127">
        <v>96540</v>
      </c>
      <c r="K5141" s="331">
        <f t="shared" si="440"/>
        <v>579240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hidden="1" customHeight="1">
      <c r="A5142" s="304" t="str">
        <f>IF(B5142&lt;&gt;"",IF(AND(B5142&gt;=_TM1,B5142&lt;=_TM2,OR(TH!L5142="1111",TH!M5142="1111")),TH!D5142,""),"")</f>
        <v/>
      </c>
      <c r="B5142" s="11">
        <f t="shared" si="438"/>
        <v>12</v>
      </c>
      <c r="C5142" s="111">
        <f t="shared" si="439"/>
        <v>42735</v>
      </c>
      <c r="D5142" s="327" t="s">
        <v>1527</v>
      </c>
      <c r="E5142" s="364">
        <v>42735</v>
      </c>
      <c r="F5142" s="21" t="s">
        <v>1952</v>
      </c>
      <c r="G5142" s="308" t="s">
        <v>1944</v>
      </c>
      <c r="H5142" s="330" t="s">
        <v>1178</v>
      </c>
      <c r="I5142" s="127">
        <v>5</v>
      </c>
      <c r="J5142" s="127">
        <v>57290</v>
      </c>
      <c r="K5142" s="331">
        <f t="shared" si="440"/>
        <v>286450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hidden="1" customHeight="1">
      <c r="A5143" s="304" t="str">
        <f>IF(B5143&lt;&gt;"",IF(AND(B5143&gt;=_TM1,B5143&lt;=_TM2,OR(TH!L5143="1111",TH!M5143="1111")),TH!D5143,""),"")</f>
        <v/>
      </c>
      <c r="B5143" s="11">
        <f t="shared" si="438"/>
        <v>12</v>
      </c>
      <c r="C5143" s="111">
        <f t="shared" si="439"/>
        <v>42735</v>
      </c>
      <c r="D5143" s="327" t="s">
        <v>1527</v>
      </c>
      <c r="E5143" s="364">
        <v>42735</v>
      </c>
      <c r="F5143" s="21" t="s">
        <v>342</v>
      </c>
      <c r="G5143" s="308" t="s">
        <v>1944</v>
      </c>
      <c r="H5143" s="330" t="s">
        <v>1178</v>
      </c>
      <c r="I5143" s="127">
        <v>4</v>
      </c>
      <c r="J5143" s="127">
        <v>55450</v>
      </c>
      <c r="K5143" s="331">
        <f t="shared" si="440"/>
        <v>221800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hidden="1" customHeight="1">
      <c r="A5144" s="304" t="str">
        <f>IF(B5144&lt;&gt;"",IF(AND(B5144&gt;=_TM1,B5144&lt;=_TM2,OR(TH!L5144="1111",TH!M5144="1111")),TH!D5144,""),"")</f>
        <v/>
      </c>
      <c r="B5144" s="11">
        <f t="shared" si="438"/>
        <v>12</v>
      </c>
      <c r="C5144" s="111">
        <f t="shared" si="439"/>
        <v>42735</v>
      </c>
      <c r="D5144" s="327" t="s">
        <v>1527</v>
      </c>
      <c r="E5144" s="364">
        <v>42735</v>
      </c>
      <c r="F5144" s="21" t="s">
        <v>1953</v>
      </c>
      <c r="G5144" s="308" t="s">
        <v>1944</v>
      </c>
      <c r="H5144" s="330" t="s">
        <v>1178</v>
      </c>
      <c r="I5144" s="127">
        <v>50</v>
      </c>
      <c r="J5144" s="127">
        <v>48930</v>
      </c>
      <c r="K5144" s="331">
        <f t="shared" si="440"/>
        <v>2446500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hidden="1" customHeight="1">
      <c r="A5145" s="304" t="str">
        <f>IF(B5145&lt;&gt;"",IF(AND(B5145&gt;=_TM1,B5145&lt;=_TM2,OR(TH!L5145="1111",TH!M5145="1111")),TH!D5145,""),"")</f>
        <v/>
      </c>
      <c r="B5145" s="11">
        <f t="shared" si="438"/>
        <v>12</v>
      </c>
      <c r="C5145" s="111">
        <f t="shared" si="439"/>
        <v>42735</v>
      </c>
      <c r="D5145" s="327" t="s">
        <v>1527</v>
      </c>
      <c r="E5145" s="364">
        <v>42735</v>
      </c>
      <c r="F5145" s="21" t="s">
        <v>685</v>
      </c>
      <c r="G5145" s="308" t="s">
        <v>1944</v>
      </c>
      <c r="H5145" s="330" t="s">
        <v>1178</v>
      </c>
      <c r="I5145" s="127">
        <v>9</v>
      </c>
      <c r="J5145" s="127">
        <v>212520</v>
      </c>
      <c r="K5145" s="331">
        <f t="shared" si="440"/>
        <v>1912680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hidden="1" customHeight="1">
      <c r="A5146" s="304" t="str">
        <f>IF(B5146&lt;&gt;"",IF(AND(B5146&gt;=_TM1,B5146&lt;=_TM2,OR(TH!L5146="1111",TH!M5146="1111")),TH!D5146,""),"")</f>
        <v/>
      </c>
      <c r="B5146" s="11">
        <f t="shared" si="438"/>
        <v>12</v>
      </c>
      <c r="C5146" s="111">
        <f t="shared" si="439"/>
        <v>42735</v>
      </c>
      <c r="D5146" s="327" t="s">
        <v>1527</v>
      </c>
      <c r="E5146" s="364">
        <v>42735</v>
      </c>
      <c r="F5146" s="21" t="s">
        <v>1954</v>
      </c>
      <c r="G5146" s="308" t="s">
        <v>1944</v>
      </c>
      <c r="H5146" s="330" t="s">
        <v>1178</v>
      </c>
      <c r="I5146" s="127">
        <v>12</v>
      </c>
      <c r="J5146" s="127">
        <v>111800</v>
      </c>
      <c r="K5146" s="331">
        <f t="shared" si="440"/>
        <v>1341600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hidden="1" customHeight="1">
      <c r="A5147" s="304" t="str">
        <f>IF(B5147&lt;&gt;"",IF(AND(B5147&gt;=_TM1,B5147&lt;=_TM2,OR(TH!L5147="1111",TH!M5147="1111")),TH!D5147,""),"")</f>
        <v/>
      </c>
      <c r="B5147" s="11">
        <f t="shared" si="438"/>
        <v>12</v>
      </c>
      <c r="C5147" s="111">
        <f t="shared" si="439"/>
        <v>42735</v>
      </c>
      <c r="D5147" s="327" t="s">
        <v>1527</v>
      </c>
      <c r="E5147" s="364">
        <v>42735</v>
      </c>
      <c r="F5147" s="21" t="s">
        <v>1626</v>
      </c>
      <c r="G5147" s="308" t="s">
        <v>1944</v>
      </c>
      <c r="H5147" s="330" t="s">
        <v>1178</v>
      </c>
      <c r="I5147" s="127">
        <v>40</v>
      </c>
      <c r="J5147" s="127">
        <v>64230</v>
      </c>
      <c r="K5147" s="331">
        <f t="shared" si="440"/>
        <v>2569200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hidden="1" customHeight="1">
      <c r="A5148" s="304" t="str">
        <f>IF(B5148&lt;&gt;"",IF(AND(B5148&gt;=_TM1,B5148&lt;=_TM2,OR(TH!L5148="1111",TH!M5148="1111")),TH!D5148,""),"")</f>
        <v/>
      </c>
      <c r="B5148" s="11">
        <f t="shared" si="438"/>
        <v>12</v>
      </c>
      <c r="C5148" s="111">
        <f t="shared" si="439"/>
        <v>42735</v>
      </c>
      <c r="D5148" s="327" t="s">
        <v>1527</v>
      </c>
      <c r="E5148" s="364">
        <v>42735</v>
      </c>
      <c r="F5148" s="21" t="s">
        <v>1955</v>
      </c>
      <c r="G5148" s="308" t="s">
        <v>1944</v>
      </c>
      <c r="H5148" s="330" t="s">
        <v>1178</v>
      </c>
      <c r="I5148" s="127">
        <v>10</v>
      </c>
      <c r="J5148" s="127">
        <v>62770</v>
      </c>
      <c r="K5148" s="331">
        <f t="shared" si="440"/>
        <v>627700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hidden="1" customHeight="1">
      <c r="A5149" s="304" t="str">
        <f>IF(B5149&lt;&gt;"",IF(AND(B5149&gt;=_TM1,B5149&lt;=_TM2,OR(TH!L5149="1111",TH!M5149="1111")),TH!D5149,""),"")</f>
        <v/>
      </c>
      <c r="B5149" s="11">
        <f t="shared" si="438"/>
        <v>12</v>
      </c>
      <c r="C5149" s="111">
        <f t="shared" si="439"/>
        <v>42735</v>
      </c>
      <c r="D5149" s="327" t="s">
        <v>1527</v>
      </c>
      <c r="E5149" s="364">
        <v>42735</v>
      </c>
      <c r="F5149" s="21" t="s">
        <v>686</v>
      </c>
      <c r="G5149" s="308" t="s">
        <v>1944</v>
      </c>
      <c r="H5149" s="330" t="s">
        <v>1178</v>
      </c>
      <c r="I5149" s="127">
        <v>12</v>
      </c>
      <c r="J5149" s="127">
        <v>149060</v>
      </c>
      <c r="K5149" s="331">
        <f t="shared" si="440"/>
        <v>1788720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hidden="1" customHeight="1">
      <c r="A5150" s="304" t="str">
        <f>IF(B5150&lt;&gt;"",IF(AND(B5150&gt;=_TM1,B5150&lt;=_TM2,OR(TH!L5150="1111",TH!M5150="1111")),TH!D5150,""),"")</f>
        <v/>
      </c>
      <c r="B5150" s="11">
        <f t="shared" si="438"/>
        <v>12</v>
      </c>
      <c r="C5150" s="111">
        <f t="shared" si="439"/>
        <v>42735</v>
      </c>
      <c r="D5150" s="327" t="s">
        <v>1527</v>
      </c>
      <c r="E5150" s="364">
        <v>42735</v>
      </c>
      <c r="F5150" s="21" t="s">
        <v>339</v>
      </c>
      <c r="G5150" s="308" t="s">
        <v>1944</v>
      </c>
      <c r="H5150" s="330" t="s">
        <v>1178</v>
      </c>
      <c r="I5150" s="127">
        <v>38</v>
      </c>
      <c r="J5150" s="127">
        <v>68960</v>
      </c>
      <c r="K5150" s="331">
        <f t="shared" si="440"/>
        <v>2620480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hidden="1" customHeight="1">
      <c r="A5151" s="304" t="str">
        <f>IF(B5151&lt;&gt;"",IF(AND(B5151&gt;=_TM1,B5151&lt;=_TM2,OR(TH!L5151="1111",TH!M5151="1111")),TH!D5151,""),"")</f>
        <v/>
      </c>
      <c r="B5151" s="11">
        <f t="shared" si="438"/>
        <v>12</v>
      </c>
      <c r="C5151" s="111">
        <f t="shared" si="439"/>
        <v>42735</v>
      </c>
      <c r="D5151" s="327" t="s">
        <v>1527</v>
      </c>
      <c r="E5151" s="364">
        <v>42735</v>
      </c>
      <c r="F5151" s="21" t="s">
        <v>340</v>
      </c>
      <c r="G5151" s="308" t="s">
        <v>1944</v>
      </c>
      <c r="H5151" s="330" t="s">
        <v>1178</v>
      </c>
      <c r="I5151" s="127">
        <v>12</v>
      </c>
      <c r="J5151" s="127">
        <v>61780</v>
      </c>
      <c r="K5151" s="331">
        <f t="shared" si="440"/>
        <v>741360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hidden="1" customHeight="1">
      <c r="A5152" s="304" t="str">
        <f>IF(B5152&lt;&gt;"",IF(AND(B5152&gt;=_TM1,B5152&lt;=_TM2,OR(TH!L5152="1111",TH!M5152="1111")),TH!D5152,""),"")</f>
        <v/>
      </c>
      <c r="B5152" s="11">
        <f t="shared" si="438"/>
        <v>12</v>
      </c>
      <c r="C5152" s="111">
        <f t="shared" si="439"/>
        <v>42735</v>
      </c>
      <c r="D5152" s="327" t="s">
        <v>1527</v>
      </c>
      <c r="E5152" s="364">
        <v>42735</v>
      </c>
      <c r="F5152" s="21" t="s">
        <v>1956</v>
      </c>
      <c r="G5152" s="308" t="s">
        <v>1944</v>
      </c>
      <c r="H5152" s="330" t="s">
        <v>1178</v>
      </c>
      <c r="I5152" s="127">
        <v>12</v>
      </c>
      <c r="J5152" s="127">
        <v>166700</v>
      </c>
      <c r="K5152" s="331">
        <f t="shared" si="440"/>
        <v>2000400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hidden="1" customHeight="1">
      <c r="A5153" s="304" t="str">
        <f>IF(B5153&lt;&gt;"",IF(AND(B5153&gt;=_TM1,B5153&lt;=_TM2,OR(TH!L5153="1111",TH!M5153="1111")),TH!D5153,""),"")</f>
        <v/>
      </c>
      <c r="B5153" s="11">
        <f t="shared" si="438"/>
        <v>12</v>
      </c>
      <c r="C5153" s="111">
        <f t="shared" si="439"/>
        <v>42735</v>
      </c>
      <c r="D5153" s="327" t="s">
        <v>1527</v>
      </c>
      <c r="E5153" s="364">
        <v>42735</v>
      </c>
      <c r="F5153" s="21" t="s">
        <v>1957</v>
      </c>
      <c r="G5153" s="308" t="s">
        <v>1944</v>
      </c>
      <c r="H5153" s="330" t="s">
        <v>1178</v>
      </c>
      <c r="I5153" s="127">
        <v>20</v>
      </c>
      <c r="J5153" s="127">
        <v>70320</v>
      </c>
      <c r="K5153" s="331">
        <f t="shared" si="440"/>
        <v>1406400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hidden="1" customHeight="1">
      <c r="A5154" s="304" t="str">
        <f>IF(B5154&lt;&gt;"",IF(AND(B5154&gt;=_TM1,B5154&lt;=_TM2,OR(TH!L5154="1111",TH!M5154="1111")),TH!D5154,""),"")</f>
        <v/>
      </c>
      <c r="B5154" s="11">
        <f t="shared" si="438"/>
        <v>12</v>
      </c>
      <c r="C5154" s="111">
        <f t="shared" si="439"/>
        <v>42735</v>
      </c>
      <c r="D5154" s="327" t="s">
        <v>1527</v>
      </c>
      <c r="E5154" s="364">
        <v>42735</v>
      </c>
      <c r="F5154" s="21" t="s">
        <v>1958</v>
      </c>
      <c r="G5154" s="308" t="s">
        <v>1944</v>
      </c>
      <c r="H5154" s="330" t="s">
        <v>1178</v>
      </c>
      <c r="I5154" s="127">
        <v>8</v>
      </c>
      <c r="J5154" s="127">
        <v>69250</v>
      </c>
      <c r="K5154" s="331">
        <f t="shared" si="440"/>
        <v>554000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hidden="1" customHeight="1">
      <c r="A5155" s="304" t="str">
        <f>IF(B5155&lt;&gt;"",IF(AND(B5155&gt;=_TM1,B5155&lt;=_TM2,OR(TH!L5155="1111",TH!M5155="1111")),TH!D5155,""),"")</f>
        <v/>
      </c>
      <c r="B5155" s="11">
        <f t="shared" si="438"/>
        <v>12</v>
      </c>
      <c r="C5155" s="111">
        <f t="shared" si="439"/>
        <v>42735</v>
      </c>
      <c r="D5155" s="327" t="s">
        <v>1527</v>
      </c>
      <c r="E5155" s="364">
        <v>42735</v>
      </c>
      <c r="F5155" s="21" t="s">
        <v>1959</v>
      </c>
      <c r="G5155" s="308" t="s">
        <v>1944</v>
      </c>
      <c r="H5155" s="330" t="s">
        <v>1178</v>
      </c>
      <c r="I5155" s="127">
        <v>10</v>
      </c>
      <c r="J5155" s="127">
        <v>66690</v>
      </c>
      <c r="K5155" s="331">
        <f t="shared" si="440"/>
        <v>666900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hidden="1" customHeight="1">
      <c r="A5156" s="304" t="str">
        <f>IF(B5156&lt;&gt;"",IF(AND(B5156&gt;=_TM1,B5156&lt;=_TM2,OR(TH!L5156="1111",TH!M5156="1111")),TH!D5156,""),"")</f>
        <v/>
      </c>
      <c r="B5156" s="11">
        <f t="shared" si="438"/>
        <v>12</v>
      </c>
      <c r="C5156" s="111">
        <f t="shared" si="439"/>
        <v>42735</v>
      </c>
      <c r="D5156" s="327" t="s">
        <v>1527</v>
      </c>
      <c r="E5156" s="364">
        <v>42735</v>
      </c>
      <c r="F5156" s="21" t="s">
        <v>1960</v>
      </c>
      <c r="G5156" s="308" t="s">
        <v>1944</v>
      </c>
      <c r="H5156" s="330" t="s">
        <v>1178</v>
      </c>
      <c r="I5156" s="127">
        <v>10</v>
      </c>
      <c r="J5156" s="127">
        <v>75960</v>
      </c>
      <c r="K5156" s="331">
        <f t="shared" si="440"/>
        <v>759600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hidden="1" customHeight="1">
      <c r="A5157" s="304" t="str">
        <f>IF(B5157&lt;&gt;"",IF(AND(B5157&gt;=_TM1,B5157&lt;=_TM2,OR(TH!L5157="1111",TH!M5157="1111")),TH!D5157,""),"")</f>
        <v/>
      </c>
      <c r="B5157" s="11">
        <f t="shared" si="438"/>
        <v>12</v>
      </c>
      <c r="C5157" s="111">
        <f t="shared" si="439"/>
        <v>42735</v>
      </c>
      <c r="D5157" s="327" t="s">
        <v>1527</v>
      </c>
      <c r="E5157" s="364">
        <v>42735</v>
      </c>
      <c r="F5157" s="21" t="s">
        <v>1961</v>
      </c>
      <c r="G5157" s="308" t="s">
        <v>1944</v>
      </c>
      <c r="H5157" s="330" t="s">
        <v>1178</v>
      </c>
      <c r="I5157" s="127">
        <v>4</v>
      </c>
      <c r="J5157" s="127">
        <v>197210</v>
      </c>
      <c r="K5157" s="331">
        <f t="shared" si="440"/>
        <v>788840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hidden="1" customHeight="1">
      <c r="A5158" s="304" t="str">
        <f>IF(B5158&lt;&gt;"",IF(AND(B5158&gt;=_TM1,B5158&lt;=_TM2,OR(TH!L5158="1111",TH!M5158="1111")),TH!D5158,""),"")</f>
        <v/>
      </c>
      <c r="B5158" s="11">
        <f t="shared" si="438"/>
        <v>12</v>
      </c>
      <c r="C5158" s="111">
        <f t="shared" si="439"/>
        <v>42735</v>
      </c>
      <c r="D5158" s="327" t="s">
        <v>1527</v>
      </c>
      <c r="E5158" s="364">
        <v>42735</v>
      </c>
      <c r="F5158" s="21" t="s">
        <v>689</v>
      </c>
      <c r="G5158" s="308" t="s">
        <v>1944</v>
      </c>
      <c r="H5158" s="330" t="s">
        <v>1178</v>
      </c>
      <c r="I5158" s="127">
        <v>16</v>
      </c>
      <c r="J5158" s="127">
        <v>102450</v>
      </c>
      <c r="K5158" s="331">
        <f t="shared" si="440"/>
        <v>1639200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hidden="1" customHeight="1">
      <c r="A5159" s="304" t="str">
        <f>IF(B5159&lt;&gt;"",IF(AND(B5159&gt;=_TM1,B5159&lt;=_TM2,OR(TH!L5159="1111",TH!M5159="1111")),TH!D5159,""),"")</f>
        <v/>
      </c>
      <c r="B5159" s="11">
        <f t="shared" ref="B5159:B5173" si="441">IF(C5159&lt;&gt;"",MONTH(C5159),"")</f>
        <v>12</v>
      </c>
      <c r="C5159" s="111">
        <f t="shared" ref="C5159:C5173" si="442">E5159</f>
        <v>42735</v>
      </c>
      <c r="D5159" s="327" t="s">
        <v>1527</v>
      </c>
      <c r="E5159" s="364">
        <v>42735</v>
      </c>
      <c r="F5159" s="21" t="s">
        <v>1962</v>
      </c>
      <c r="G5159" s="308" t="s">
        <v>1944</v>
      </c>
      <c r="H5159" s="330" t="s">
        <v>1178</v>
      </c>
      <c r="I5159" s="127">
        <v>18</v>
      </c>
      <c r="J5159" s="127">
        <v>110740</v>
      </c>
      <c r="K5159" s="331">
        <f t="shared" ref="K5159:K5173" si="443">ROUND(I5159*J5159,0)</f>
        <v>1993320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hidden="1" customHeight="1">
      <c r="A5160" s="304" t="str">
        <f>IF(B5160&lt;&gt;"",IF(AND(B5160&gt;=_TM1,B5160&lt;=_TM2,OR(TH!L5160="1111",TH!M5160="1111")),TH!D5160,""),"")</f>
        <v/>
      </c>
      <c r="B5160" s="11">
        <f t="shared" si="441"/>
        <v>12</v>
      </c>
      <c r="C5160" s="111">
        <f t="shared" si="442"/>
        <v>42735</v>
      </c>
      <c r="D5160" s="327" t="s">
        <v>1527</v>
      </c>
      <c r="E5160" s="364">
        <v>42735</v>
      </c>
      <c r="F5160" s="21" t="s">
        <v>1963</v>
      </c>
      <c r="G5160" s="308" t="s">
        <v>1944</v>
      </c>
      <c r="H5160" s="330" t="s">
        <v>1178</v>
      </c>
      <c r="I5160" s="127">
        <v>15</v>
      </c>
      <c r="J5160" s="127">
        <v>87430</v>
      </c>
      <c r="K5160" s="331">
        <f t="shared" si="443"/>
        <v>1311450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hidden="1" customHeight="1">
      <c r="A5161" s="304" t="str">
        <f>IF(B5161&lt;&gt;"",IF(AND(B5161&gt;=_TM1,B5161&lt;=_TM2,OR(TH!L5161="1111",TH!M5161="1111")),TH!D5161,""),"")</f>
        <v/>
      </c>
      <c r="B5161" s="11">
        <f t="shared" si="441"/>
        <v>12</v>
      </c>
      <c r="C5161" s="111">
        <f t="shared" si="442"/>
        <v>42735</v>
      </c>
      <c r="D5161" s="327" t="s">
        <v>1527</v>
      </c>
      <c r="E5161" s="364">
        <v>42735</v>
      </c>
      <c r="F5161" s="21" t="s">
        <v>1964</v>
      </c>
      <c r="G5161" s="308" t="s">
        <v>1944</v>
      </c>
      <c r="H5161" s="330" t="s">
        <v>1178</v>
      </c>
      <c r="I5161" s="127">
        <v>28</v>
      </c>
      <c r="J5161" s="127">
        <v>50690</v>
      </c>
      <c r="K5161" s="331">
        <f t="shared" si="443"/>
        <v>1419320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hidden="1" customHeight="1">
      <c r="A5162" s="304" t="str">
        <f>IF(B5162&lt;&gt;"",IF(AND(B5162&gt;=_TM1,B5162&lt;=_TM2,OR(TH!L5162="1111",TH!M5162="1111")),TH!D5162,""),"")</f>
        <v/>
      </c>
      <c r="B5162" s="11">
        <f t="shared" si="441"/>
        <v>12</v>
      </c>
      <c r="C5162" s="111">
        <f t="shared" si="442"/>
        <v>42735</v>
      </c>
      <c r="D5162" s="327" t="s">
        <v>1527</v>
      </c>
      <c r="E5162" s="364">
        <v>42735</v>
      </c>
      <c r="F5162" s="21" t="s">
        <v>1965</v>
      </c>
      <c r="G5162" s="308" t="s">
        <v>1944</v>
      </c>
      <c r="H5162" s="330" t="s">
        <v>1178</v>
      </c>
      <c r="I5162" s="127">
        <v>14</v>
      </c>
      <c r="J5162" s="127">
        <v>97710</v>
      </c>
      <c r="K5162" s="331">
        <f t="shared" si="443"/>
        <v>1367940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hidden="1" customHeight="1">
      <c r="A5163" s="304" t="str">
        <f>IF(B5163&lt;&gt;"",IF(AND(B5163&gt;=_TM1,B5163&lt;=_TM2,OR(TH!L5163="1111",TH!M5163="1111")),TH!D5163,""),"")</f>
        <v/>
      </c>
      <c r="B5163" s="11">
        <f t="shared" si="441"/>
        <v>12</v>
      </c>
      <c r="C5163" s="111">
        <f t="shared" si="442"/>
        <v>42735</v>
      </c>
      <c r="D5163" s="327" t="s">
        <v>1527</v>
      </c>
      <c r="E5163" s="364">
        <v>42735</v>
      </c>
      <c r="F5163" s="21" t="s">
        <v>692</v>
      </c>
      <c r="G5163" s="308" t="s">
        <v>1944</v>
      </c>
      <c r="H5163" s="330" t="s">
        <v>1178</v>
      </c>
      <c r="I5163" s="127">
        <v>4</v>
      </c>
      <c r="J5163" s="127">
        <v>121570</v>
      </c>
      <c r="K5163" s="331">
        <f t="shared" si="443"/>
        <v>486280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hidden="1" customHeight="1">
      <c r="A5164" s="304" t="str">
        <f>IF(B5164&lt;&gt;"",IF(AND(B5164&gt;=_TM1,B5164&lt;=_TM2,OR(TH!L5164="1111",TH!M5164="1111")),TH!D5164,""),"")</f>
        <v/>
      </c>
      <c r="B5164" s="11">
        <f t="shared" si="441"/>
        <v>12</v>
      </c>
      <c r="C5164" s="111">
        <f t="shared" si="442"/>
        <v>42735</v>
      </c>
      <c r="D5164" s="327" t="s">
        <v>1527</v>
      </c>
      <c r="E5164" s="364">
        <v>42735</v>
      </c>
      <c r="F5164" s="21" t="s">
        <v>692</v>
      </c>
      <c r="G5164" s="308" t="s">
        <v>1944</v>
      </c>
      <c r="H5164" s="330" t="s">
        <v>1178</v>
      </c>
      <c r="I5164" s="127">
        <v>6</v>
      </c>
      <c r="J5164" s="127">
        <v>184970</v>
      </c>
      <c r="K5164" s="331">
        <f t="shared" si="443"/>
        <v>1109820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hidden="1" customHeight="1">
      <c r="A5165" s="304" t="str">
        <f>IF(B5165&lt;&gt;"",IF(AND(B5165&gt;=_TM1,B5165&lt;=_TM2,OR(TH!L5165="1111",TH!M5165="1111")),TH!D5165,""),"")</f>
        <v/>
      </c>
      <c r="B5165" s="11">
        <f t="shared" si="441"/>
        <v>12</v>
      </c>
      <c r="C5165" s="111">
        <f t="shared" si="442"/>
        <v>42735</v>
      </c>
      <c r="D5165" s="327" t="s">
        <v>1527</v>
      </c>
      <c r="E5165" s="364">
        <v>42735</v>
      </c>
      <c r="F5165" s="21" t="s">
        <v>691</v>
      </c>
      <c r="G5165" s="308" t="s">
        <v>1944</v>
      </c>
      <c r="H5165" s="330" t="s">
        <v>1178</v>
      </c>
      <c r="I5165" s="127">
        <v>8</v>
      </c>
      <c r="J5165" s="127">
        <v>111600</v>
      </c>
      <c r="K5165" s="331">
        <f t="shared" si="443"/>
        <v>892800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hidden="1" customHeight="1">
      <c r="A5166" s="304" t="str">
        <f>IF(B5166&lt;&gt;"",IF(AND(B5166&gt;=_TM1,B5166&lt;=_TM2,OR(TH!L5166="1111",TH!M5166="1111")),TH!D5166,""),"")</f>
        <v/>
      </c>
      <c r="B5166" s="11">
        <f t="shared" si="441"/>
        <v>12</v>
      </c>
      <c r="C5166" s="111">
        <f t="shared" si="442"/>
        <v>42735</v>
      </c>
      <c r="D5166" s="327" t="s">
        <v>1527</v>
      </c>
      <c r="E5166" s="364">
        <v>42735</v>
      </c>
      <c r="F5166" s="21" t="s">
        <v>1966</v>
      </c>
      <c r="G5166" s="308" t="s">
        <v>1944</v>
      </c>
      <c r="H5166" s="330" t="s">
        <v>1178</v>
      </c>
      <c r="I5166" s="127">
        <v>37</v>
      </c>
      <c r="J5166" s="127">
        <v>86860</v>
      </c>
      <c r="K5166" s="331">
        <f t="shared" si="443"/>
        <v>3213820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hidden="1" customHeight="1">
      <c r="A5167" s="304" t="str">
        <f>IF(B5167&lt;&gt;"",IF(AND(B5167&gt;=_TM1,B5167&lt;=_TM2,OR(TH!L5167="1111",TH!M5167="1111")),TH!D5167,""),"")</f>
        <v/>
      </c>
      <c r="B5167" s="11">
        <f t="shared" si="441"/>
        <v>12</v>
      </c>
      <c r="C5167" s="111">
        <f t="shared" si="442"/>
        <v>42735</v>
      </c>
      <c r="D5167" s="327" t="s">
        <v>1527</v>
      </c>
      <c r="E5167" s="364">
        <v>42735</v>
      </c>
      <c r="F5167" s="21" t="s">
        <v>1967</v>
      </c>
      <c r="G5167" s="308" t="s">
        <v>1944</v>
      </c>
      <c r="H5167" s="330" t="s">
        <v>1178</v>
      </c>
      <c r="I5167" s="127">
        <v>37</v>
      </c>
      <c r="J5167" s="127">
        <v>97850</v>
      </c>
      <c r="K5167" s="331">
        <f t="shared" si="443"/>
        <v>3620450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hidden="1" customHeight="1">
      <c r="A5168" s="304" t="str">
        <f>IF(B5168&lt;&gt;"",IF(AND(B5168&gt;=_TM1,B5168&lt;=_TM2,OR(TH!L5168="1111",TH!M5168="1111")),TH!D5168,""),"")</f>
        <v/>
      </c>
      <c r="B5168" s="11">
        <f t="shared" si="441"/>
        <v>12</v>
      </c>
      <c r="C5168" s="111">
        <f t="shared" si="442"/>
        <v>42735</v>
      </c>
      <c r="D5168" s="327" t="s">
        <v>1527</v>
      </c>
      <c r="E5168" s="364">
        <v>42735</v>
      </c>
      <c r="F5168" s="21" t="s">
        <v>1968</v>
      </c>
      <c r="G5168" s="308" t="s">
        <v>1944</v>
      </c>
      <c r="H5168" s="330" t="s">
        <v>1178</v>
      </c>
      <c r="I5168" s="127">
        <v>10</v>
      </c>
      <c r="J5168" s="127">
        <v>42790</v>
      </c>
      <c r="K5168" s="331">
        <f t="shared" si="443"/>
        <v>427900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hidden="1" customHeight="1">
      <c r="A5169" s="304" t="str">
        <f>IF(B5169&lt;&gt;"",IF(AND(B5169&gt;=_TM1,B5169&lt;=_TM2,OR(TH!L5169="1111",TH!M5169="1111")),TH!D5169,""),"")</f>
        <v/>
      </c>
      <c r="B5169" s="11">
        <f t="shared" si="441"/>
        <v>12</v>
      </c>
      <c r="C5169" s="111">
        <f t="shared" si="442"/>
        <v>42735</v>
      </c>
      <c r="D5169" s="327" t="s">
        <v>1527</v>
      </c>
      <c r="E5169" s="364">
        <v>42735</v>
      </c>
      <c r="F5169" s="21" t="s">
        <v>341</v>
      </c>
      <c r="G5169" s="308" t="s">
        <v>1944</v>
      </c>
      <c r="H5169" s="330" t="s">
        <v>1178</v>
      </c>
      <c r="I5169" s="127">
        <v>4</v>
      </c>
      <c r="J5169" s="127">
        <v>98050</v>
      </c>
      <c r="K5169" s="331">
        <f t="shared" si="443"/>
        <v>392200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hidden="1" customHeight="1">
      <c r="A5170" s="304" t="str">
        <f>IF(B5170&lt;&gt;"",IF(AND(B5170&gt;=_TM1,B5170&lt;=_TM2,OR(TH!L5170="1111",TH!M5170="1111")),TH!D5170,""),"")</f>
        <v/>
      </c>
      <c r="B5170" s="11">
        <f t="shared" si="441"/>
        <v>12</v>
      </c>
      <c r="C5170" s="111">
        <f t="shared" si="442"/>
        <v>42735</v>
      </c>
      <c r="D5170" s="327" t="s">
        <v>1527</v>
      </c>
      <c r="E5170" s="364">
        <v>42735</v>
      </c>
      <c r="F5170" s="21" t="s">
        <v>346</v>
      </c>
      <c r="G5170" s="308" t="s">
        <v>1944</v>
      </c>
      <c r="H5170" s="330" t="s">
        <v>1178</v>
      </c>
      <c r="I5170" s="127">
        <v>10</v>
      </c>
      <c r="J5170" s="127">
        <v>87230</v>
      </c>
      <c r="K5170" s="331">
        <f t="shared" si="443"/>
        <v>872300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hidden="1" customHeight="1">
      <c r="A5171" s="304" t="str">
        <f>IF(B5171&lt;&gt;"",IF(AND(B5171&gt;=_TM1,B5171&lt;=_TM2,OR(TH!L5171="1111",TH!M5171="1111")),TH!D5171,""),"")</f>
        <v/>
      </c>
      <c r="B5171" s="11">
        <f t="shared" si="441"/>
        <v>12</v>
      </c>
      <c r="C5171" s="111">
        <f t="shared" si="442"/>
        <v>42735</v>
      </c>
      <c r="D5171" s="327" t="s">
        <v>1527</v>
      </c>
      <c r="E5171" s="364">
        <v>42735</v>
      </c>
      <c r="F5171" s="21" t="s">
        <v>1787</v>
      </c>
      <c r="G5171" s="308" t="s">
        <v>1944</v>
      </c>
      <c r="H5171" s="330" t="s">
        <v>1178</v>
      </c>
      <c r="I5171" s="127">
        <v>15</v>
      </c>
      <c r="J5171" s="127">
        <v>184960</v>
      </c>
      <c r="K5171" s="331">
        <f t="shared" si="443"/>
        <v>2774400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hidden="1" customHeight="1">
      <c r="A5172" s="304" t="str">
        <f>IF(B5172&lt;&gt;"",IF(AND(B5172&gt;=_TM1,B5172&lt;=_TM2,OR(TH!L5172="1111",TH!M5172="1111")),TH!D5172,""),"")</f>
        <v/>
      </c>
      <c r="B5172" s="11">
        <f t="shared" si="441"/>
        <v>12</v>
      </c>
      <c r="C5172" s="111">
        <f t="shared" si="442"/>
        <v>42735</v>
      </c>
      <c r="D5172" s="327" t="s">
        <v>1527</v>
      </c>
      <c r="E5172" s="364">
        <v>42735</v>
      </c>
      <c r="F5172" s="21" t="s">
        <v>1969</v>
      </c>
      <c r="G5172" s="308" t="s">
        <v>1944</v>
      </c>
      <c r="H5172" s="330" t="s">
        <v>1178</v>
      </c>
      <c r="I5172" s="127">
        <v>12</v>
      </c>
      <c r="J5172" s="127">
        <v>8300</v>
      </c>
      <c r="K5172" s="331">
        <f t="shared" si="443"/>
        <v>99600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hidden="1" customHeight="1">
      <c r="A5173" s="304" t="str">
        <f>IF(B5173&lt;&gt;"",IF(AND(B5173&gt;=_TM1,B5173&lt;=_TM2,OR(TH!L5173="1111",TH!M5173="1111")),TH!D5173,""),"")</f>
        <v/>
      </c>
      <c r="B5173" s="11">
        <f t="shared" si="441"/>
        <v>12</v>
      </c>
      <c r="C5173" s="111">
        <f t="shared" si="442"/>
        <v>42735</v>
      </c>
      <c r="D5173" s="327" t="s">
        <v>1527</v>
      </c>
      <c r="E5173" s="364">
        <v>42735</v>
      </c>
      <c r="F5173" s="21" t="s">
        <v>676</v>
      </c>
      <c r="G5173" s="308" t="s">
        <v>1944</v>
      </c>
      <c r="H5173" s="330" t="s">
        <v>1178</v>
      </c>
      <c r="I5173" s="127">
        <v>14</v>
      </c>
      <c r="J5173" s="127">
        <v>7880</v>
      </c>
      <c r="K5173" s="331">
        <f t="shared" si="443"/>
        <v>110320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hidden="1" customHeight="1">
      <c r="A5174" s="304" t="str">
        <f>IF(B5174&lt;&gt;"",IF(AND(B5174&gt;=_TM1,B5174&lt;=_TM2,OR(TH!L5174="1111",TH!M5174="1111")),TH!D5174,""),"")</f>
        <v/>
      </c>
      <c r="B5174" s="11">
        <f t="shared" si="438"/>
        <v>12</v>
      </c>
      <c r="C5174" s="111">
        <f t="shared" si="439"/>
        <v>42735</v>
      </c>
      <c r="D5174" s="327" t="s">
        <v>1527</v>
      </c>
      <c r="E5174" s="364">
        <v>42735</v>
      </c>
      <c r="F5174" s="21" t="s">
        <v>435</v>
      </c>
      <c r="G5174" s="308" t="s">
        <v>1944</v>
      </c>
      <c r="H5174" s="330" t="s">
        <v>1178</v>
      </c>
      <c r="I5174" s="127">
        <v>63</v>
      </c>
      <c r="J5174" s="127">
        <v>8310</v>
      </c>
      <c r="K5174" s="331">
        <f t="shared" si="440"/>
        <v>523530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hidden="1" customHeight="1">
      <c r="A5175" s="304" t="str">
        <f>IF(B5175&lt;&gt;"",IF(AND(B5175&gt;=_TM1,B5175&lt;=_TM2,OR(TH!L5175="1111",TH!M5175="1111")),TH!D5175,""),"")</f>
        <v/>
      </c>
      <c r="B5175" s="11">
        <f t="shared" si="438"/>
        <v>12</v>
      </c>
      <c r="C5175" s="111">
        <f t="shared" si="439"/>
        <v>42735</v>
      </c>
      <c r="D5175" s="327" t="s">
        <v>1527</v>
      </c>
      <c r="E5175" s="364">
        <v>42735</v>
      </c>
      <c r="F5175" s="21" t="s">
        <v>1428</v>
      </c>
      <c r="G5175" s="308" t="s">
        <v>1944</v>
      </c>
      <c r="H5175" s="330" t="s">
        <v>1178</v>
      </c>
      <c r="I5175" s="127">
        <v>18</v>
      </c>
      <c r="J5175" s="127">
        <v>7920</v>
      </c>
      <c r="K5175" s="331">
        <f t="shared" si="440"/>
        <v>142560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hidden="1" customHeight="1">
      <c r="A5176" s="304" t="str">
        <f>IF(B5176&lt;&gt;"",IF(AND(B5176&gt;=_TM1,B5176&lt;=_TM2,OR(TH!L5176="1111",TH!M5176="1111")),TH!D5176,""),"")</f>
        <v/>
      </c>
      <c r="B5176" s="11">
        <f t="shared" si="438"/>
        <v>12</v>
      </c>
      <c r="C5176" s="111">
        <f t="shared" si="439"/>
        <v>42735</v>
      </c>
      <c r="D5176" s="327" t="s">
        <v>1527</v>
      </c>
      <c r="E5176" s="364">
        <v>42735</v>
      </c>
      <c r="F5176" s="21" t="s">
        <v>677</v>
      </c>
      <c r="G5176" s="308" t="s">
        <v>1944</v>
      </c>
      <c r="H5176" s="330" t="s">
        <v>1178</v>
      </c>
      <c r="I5176" s="127">
        <v>12</v>
      </c>
      <c r="J5176" s="127">
        <v>11460</v>
      </c>
      <c r="K5176" s="331">
        <f t="shared" si="440"/>
        <v>137520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hidden="1" customHeight="1">
      <c r="A5177" s="304" t="str">
        <f>IF(B5177&lt;&gt;"",IF(AND(B5177&gt;=_TM1,B5177&lt;=_TM2,OR(TH!L5177="1111",TH!M5177="1111")),TH!D5177,""),"")</f>
        <v/>
      </c>
      <c r="B5177" s="11">
        <f t="shared" si="438"/>
        <v>12</v>
      </c>
      <c r="C5177" s="111">
        <f t="shared" si="439"/>
        <v>42735</v>
      </c>
      <c r="D5177" s="327" t="s">
        <v>1527</v>
      </c>
      <c r="E5177" s="364">
        <v>42735</v>
      </c>
      <c r="F5177" s="21" t="s">
        <v>1771</v>
      </c>
      <c r="G5177" s="308" t="s">
        <v>1944</v>
      </c>
      <c r="H5177" s="330" t="s">
        <v>1178</v>
      </c>
      <c r="I5177" s="127">
        <v>4</v>
      </c>
      <c r="J5177" s="127">
        <v>11960</v>
      </c>
      <c r="K5177" s="331">
        <f t="shared" si="440"/>
        <v>47840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hidden="1" customHeight="1">
      <c r="A5178" s="304" t="str">
        <f>IF(B5178&lt;&gt;"",IF(AND(B5178&gt;=_TM1,B5178&lt;=_TM2,OR(TH!L5178="1111",TH!M5178="1111")),TH!D5178,""),"")</f>
        <v/>
      </c>
      <c r="B5178" s="11">
        <f t="shared" si="438"/>
        <v>12</v>
      </c>
      <c r="C5178" s="111">
        <f t="shared" si="439"/>
        <v>42735</v>
      </c>
      <c r="D5178" s="327" t="s">
        <v>1527</v>
      </c>
      <c r="E5178" s="364">
        <v>42735</v>
      </c>
      <c r="F5178" s="21" t="s">
        <v>1877</v>
      </c>
      <c r="G5178" s="308" t="s">
        <v>1944</v>
      </c>
      <c r="H5178" s="330" t="s">
        <v>1178</v>
      </c>
      <c r="I5178" s="127">
        <v>72</v>
      </c>
      <c r="J5178" s="127">
        <v>7980</v>
      </c>
      <c r="K5178" s="331">
        <f t="shared" si="440"/>
        <v>574560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hidden="1" customHeight="1">
      <c r="A5179" s="304" t="str">
        <f>IF(B5179&lt;&gt;"",IF(AND(B5179&gt;=_TM1,B5179&lt;=_TM2,OR(TH!L5179="1111",TH!M5179="1111")),TH!D5179,""),"")</f>
        <v/>
      </c>
      <c r="B5179" s="11">
        <f t="shared" si="438"/>
        <v>12</v>
      </c>
      <c r="C5179" s="111">
        <f t="shared" si="439"/>
        <v>42735</v>
      </c>
      <c r="D5179" s="327" t="s">
        <v>1527</v>
      </c>
      <c r="E5179" s="364">
        <v>42735</v>
      </c>
      <c r="F5179" s="21" t="s">
        <v>679</v>
      </c>
      <c r="G5179" s="308" t="s">
        <v>1944</v>
      </c>
      <c r="H5179" s="330" t="s">
        <v>1178</v>
      </c>
      <c r="I5179" s="127">
        <v>44</v>
      </c>
      <c r="J5179" s="127">
        <v>29160</v>
      </c>
      <c r="K5179" s="331">
        <f t="shared" si="440"/>
        <v>1283040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hidden="1" customHeight="1">
      <c r="A5180" s="304" t="str">
        <f>IF(B5180&lt;&gt;"",IF(AND(B5180&gt;=_TM1,B5180&lt;=_TM2,OR(TH!L5180="1111",TH!M5180="1111")),TH!D5180,""),"")</f>
        <v/>
      </c>
      <c r="B5180" s="11">
        <f t="shared" si="438"/>
        <v>12</v>
      </c>
      <c r="C5180" s="111">
        <f t="shared" si="439"/>
        <v>42735</v>
      </c>
      <c r="D5180" s="327" t="s">
        <v>1527</v>
      </c>
      <c r="E5180" s="364">
        <v>42735</v>
      </c>
      <c r="F5180" s="21" t="s">
        <v>1970</v>
      </c>
      <c r="G5180" s="308" t="s">
        <v>1944</v>
      </c>
      <c r="H5180" s="330" t="s">
        <v>1178</v>
      </c>
      <c r="I5180" s="127">
        <v>48</v>
      </c>
      <c r="J5180" s="127">
        <v>9360</v>
      </c>
      <c r="K5180" s="331">
        <f t="shared" si="440"/>
        <v>449280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hidden="1" customHeight="1">
      <c r="A5181" s="304" t="str">
        <f>IF(B5181&lt;&gt;"",IF(AND(B5181&gt;=_TM1,B5181&lt;=_TM2,OR(TH!L5181="1111",TH!M5181="1111")),TH!D5181,""),"")</f>
        <v/>
      </c>
      <c r="B5181" s="11">
        <f t="shared" si="438"/>
        <v>12</v>
      </c>
      <c r="C5181" s="111">
        <f t="shared" si="439"/>
        <v>42735</v>
      </c>
      <c r="D5181" s="327" t="s">
        <v>1527</v>
      </c>
      <c r="E5181" s="364">
        <v>42735</v>
      </c>
      <c r="F5181" s="21" t="s">
        <v>1971</v>
      </c>
      <c r="G5181" s="308" t="s">
        <v>1944</v>
      </c>
      <c r="H5181" s="330" t="s">
        <v>1178</v>
      </c>
      <c r="I5181" s="127">
        <v>30</v>
      </c>
      <c r="J5181" s="127">
        <v>19800</v>
      </c>
      <c r="K5181" s="331">
        <f t="shared" si="440"/>
        <v>594000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hidden="1" customHeight="1">
      <c r="A5182" s="304" t="str">
        <f>IF(B5182&lt;&gt;"",IF(AND(B5182&gt;=_TM1,B5182&lt;=_TM2,OR(TH!L5182="1111",TH!M5182="1111")),TH!D5182,""),"")</f>
        <v/>
      </c>
      <c r="B5182" s="11">
        <f t="shared" si="438"/>
        <v>12</v>
      </c>
      <c r="C5182" s="111">
        <f t="shared" si="439"/>
        <v>42735</v>
      </c>
      <c r="D5182" s="327" t="s">
        <v>1527</v>
      </c>
      <c r="E5182" s="364">
        <v>42735</v>
      </c>
      <c r="F5182" s="21" t="s">
        <v>1972</v>
      </c>
      <c r="G5182" s="308" t="s">
        <v>1944</v>
      </c>
      <c r="H5182" s="330" t="s">
        <v>1178</v>
      </c>
      <c r="I5182" s="127">
        <v>10</v>
      </c>
      <c r="J5182" s="127">
        <v>15650</v>
      </c>
      <c r="K5182" s="331">
        <f t="shared" si="440"/>
        <v>156500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hidden="1" customHeight="1">
      <c r="A5183" s="304" t="str">
        <f>IF(B5183&lt;&gt;"",IF(AND(B5183&gt;=_TM1,B5183&lt;=_TM2,OR(TH!L5183="1111",TH!M5183="1111")),TH!D5183,""),"")</f>
        <v/>
      </c>
      <c r="B5183" s="11">
        <f t="shared" si="438"/>
        <v>12</v>
      </c>
      <c r="C5183" s="111">
        <f t="shared" si="439"/>
        <v>42735</v>
      </c>
      <c r="D5183" s="327" t="s">
        <v>1527</v>
      </c>
      <c r="E5183" s="364">
        <v>42735</v>
      </c>
      <c r="F5183" s="21" t="s">
        <v>1769</v>
      </c>
      <c r="G5183" s="308" t="s">
        <v>1944</v>
      </c>
      <c r="H5183" s="330" t="s">
        <v>1178</v>
      </c>
      <c r="I5183" s="127">
        <v>4</v>
      </c>
      <c r="J5183" s="127">
        <v>12970</v>
      </c>
      <c r="K5183" s="331">
        <f t="shared" si="440"/>
        <v>51880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hidden="1" customHeight="1">
      <c r="A5184" s="304" t="str">
        <f>IF(B5184&lt;&gt;"",IF(AND(B5184&gt;=_TM1,B5184&lt;=_TM2,OR(TH!L5184="1111",TH!M5184="1111")),TH!D5184,""),"")</f>
        <v/>
      </c>
      <c r="B5184" s="11">
        <f t="shared" si="438"/>
        <v>12</v>
      </c>
      <c r="C5184" s="111">
        <f t="shared" si="439"/>
        <v>42735</v>
      </c>
      <c r="D5184" s="327" t="s">
        <v>1527</v>
      </c>
      <c r="E5184" s="364">
        <v>42735</v>
      </c>
      <c r="F5184" s="21" t="s">
        <v>396</v>
      </c>
      <c r="G5184" s="308" t="s">
        <v>1944</v>
      </c>
      <c r="H5184" s="330" t="s">
        <v>1178</v>
      </c>
      <c r="I5184" s="127">
        <v>200</v>
      </c>
      <c r="J5184" s="127">
        <v>17430</v>
      </c>
      <c r="K5184" s="331">
        <f t="shared" si="440"/>
        <v>3486000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hidden="1" customHeight="1">
      <c r="A5185" s="304" t="str">
        <f>IF(B5185&lt;&gt;"",IF(AND(B5185&gt;=_TM1,B5185&lt;=_TM2,OR(TH!L5185="1111",TH!M5185="1111")),TH!D5185,""),"")</f>
        <v/>
      </c>
      <c r="B5185" s="11">
        <f t="shared" si="438"/>
        <v>12</v>
      </c>
      <c r="C5185" s="111">
        <f t="shared" si="439"/>
        <v>42735</v>
      </c>
      <c r="D5185" s="327" t="s">
        <v>1527</v>
      </c>
      <c r="E5185" s="364">
        <v>42735</v>
      </c>
      <c r="F5185" s="21" t="s">
        <v>1973</v>
      </c>
      <c r="G5185" s="308" t="s">
        <v>1944</v>
      </c>
      <c r="H5185" s="330" t="s">
        <v>1178</v>
      </c>
      <c r="I5185" s="127">
        <v>12</v>
      </c>
      <c r="J5185" s="127">
        <v>17550</v>
      </c>
      <c r="K5185" s="331">
        <f t="shared" si="440"/>
        <v>210600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hidden="1" customHeight="1">
      <c r="A5186" s="304" t="str">
        <f>IF(B5186&lt;&gt;"",IF(AND(B5186&gt;=_TM1,B5186&lt;=_TM2,OR(TH!L5186="1111",TH!M5186="1111")),TH!D5186,""),"")</f>
        <v/>
      </c>
      <c r="B5186" s="11">
        <f t="shared" si="438"/>
        <v>12</v>
      </c>
      <c r="C5186" s="111">
        <f t="shared" si="439"/>
        <v>42735</v>
      </c>
      <c r="D5186" s="327" t="s">
        <v>1527</v>
      </c>
      <c r="E5186" s="364">
        <v>42735</v>
      </c>
      <c r="F5186" s="21" t="s">
        <v>681</v>
      </c>
      <c r="G5186" s="308" t="s">
        <v>1944</v>
      </c>
      <c r="H5186" s="330" t="s">
        <v>1178</v>
      </c>
      <c r="I5186" s="127">
        <v>126</v>
      </c>
      <c r="J5186" s="127">
        <v>16690</v>
      </c>
      <c r="K5186" s="331">
        <f t="shared" si="440"/>
        <v>2102940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hidden="1" customHeight="1">
      <c r="A5187" s="304" t="str">
        <f>IF(B5187&lt;&gt;"",IF(AND(B5187&gt;=_TM1,B5187&lt;=_TM2,OR(TH!L5187="1111",TH!M5187="1111")),TH!D5187,""),"")</f>
        <v/>
      </c>
      <c r="B5187" s="11">
        <f t="shared" si="438"/>
        <v>12</v>
      </c>
      <c r="C5187" s="111">
        <f t="shared" si="439"/>
        <v>42735</v>
      </c>
      <c r="D5187" s="327" t="s">
        <v>1527</v>
      </c>
      <c r="E5187" s="364">
        <v>42735</v>
      </c>
      <c r="F5187" s="21" t="s">
        <v>738</v>
      </c>
      <c r="G5187" s="308" t="s">
        <v>1944</v>
      </c>
      <c r="H5187" s="330" t="s">
        <v>1178</v>
      </c>
      <c r="I5187" s="127">
        <v>56</v>
      </c>
      <c r="J5187" s="127">
        <v>19200</v>
      </c>
      <c r="K5187" s="331">
        <f t="shared" si="440"/>
        <v>1075200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hidden="1" customHeight="1">
      <c r="A5188" s="304" t="str">
        <f>IF(B5188&lt;&gt;"",IF(AND(B5188&gt;=_TM1,B5188&lt;=_TM2,OR(TH!L5188="1111",TH!M5188="1111")),TH!D5188,""),"")</f>
        <v/>
      </c>
      <c r="B5188" s="11">
        <f t="shared" si="438"/>
        <v>12</v>
      </c>
      <c r="C5188" s="111">
        <f t="shared" si="439"/>
        <v>42735</v>
      </c>
      <c r="D5188" s="327" t="s">
        <v>1527</v>
      </c>
      <c r="E5188" s="364">
        <v>42735</v>
      </c>
      <c r="F5188" s="21" t="s">
        <v>382</v>
      </c>
      <c r="G5188" s="308" t="s">
        <v>1944</v>
      </c>
      <c r="H5188" s="330" t="s">
        <v>1178</v>
      </c>
      <c r="I5188" s="127">
        <v>80</v>
      </c>
      <c r="J5188" s="127">
        <v>29980</v>
      </c>
      <c r="K5188" s="331">
        <f t="shared" si="440"/>
        <v>2398400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hidden="1" customHeight="1">
      <c r="A5189" s="304" t="str">
        <f>IF(B5189&lt;&gt;"",IF(AND(B5189&gt;=_TM1,B5189&lt;=_TM2,OR(TH!L5189="1111",TH!M5189="1111")),TH!D5189,""),"")</f>
        <v/>
      </c>
      <c r="B5189" s="11">
        <f t="shared" si="438"/>
        <v>12</v>
      </c>
      <c r="C5189" s="111">
        <f t="shared" si="439"/>
        <v>42735</v>
      </c>
      <c r="D5189" s="327" t="s">
        <v>1527</v>
      </c>
      <c r="E5189" s="364">
        <v>42735</v>
      </c>
      <c r="F5189" s="21" t="s">
        <v>382</v>
      </c>
      <c r="G5189" s="308" t="s">
        <v>1944</v>
      </c>
      <c r="H5189" s="330" t="s">
        <v>1178</v>
      </c>
      <c r="I5189" s="127">
        <v>84</v>
      </c>
      <c r="J5189" s="127">
        <v>20040</v>
      </c>
      <c r="K5189" s="331">
        <f t="shared" si="440"/>
        <v>1683360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hidden="1" customHeight="1">
      <c r="A5190" s="304" t="str">
        <f>IF(B5190&lt;&gt;"",IF(AND(B5190&gt;=_TM1,B5190&lt;=_TM2,OR(TH!L5190="1111",TH!M5190="1111")),TH!D5190,""),"")</f>
        <v/>
      </c>
      <c r="B5190" s="11">
        <f t="shared" si="438"/>
        <v>12</v>
      </c>
      <c r="C5190" s="111">
        <f t="shared" si="439"/>
        <v>42735</v>
      </c>
      <c r="D5190" s="327" t="s">
        <v>1527</v>
      </c>
      <c r="E5190" s="364">
        <v>42735</v>
      </c>
      <c r="F5190" s="21" t="s">
        <v>1974</v>
      </c>
      <c r="G5190" s="308" t="s">
        <v>1944</v>
      </c>
      <c r="H5190" s="330" t="s">
        <v>1178</v>
      </c>
      <c r="I5190" s="127">
        <v>432</v>
      </c>
      <c r="J5190" s="127">
        <v>18930</v>
      </c>
      <c r="K5190" s="331">
        <f t="shared" si="440"/>
        <v>8177760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hidden="1" customHeight="1">
      <c r="A5191" s="304" t="str">
        <f>IF(B5191&lt;&gt;"",IF(AND(B5191&gt;=_TM1,B5191&lt;=_TM2,OR(TH!L5191="1111",TH!M5191="1111")),TH!D5191,""),"")</f>
        <v/>
      </c>
      <c r="B5191" s="11">
        <f t="shared" si="438"/>
        <v>12</v>
      </c>
      <c r="C5191" s="111">
        <f t="shared" si="439"/>
        <v>42735</v>
      </c>
      <c r="D5191" s="327" t="s">
        <v>1527</v>
      </c>
      <c r="E5191" s="364">
        <v>42735</v>
      </c>
      <c r="F5191" s="21" t="s">
        <v>1975</v>
      </c>
      <c r="G5191" s="308" t="s">
        <v>1944</v>
      </c>
      <c r="H5191" s="330" t="s">
        <v>1178</v>
      </c>
      <c r="I5191" s="127">
        <v>28</v>
      </c>
      <c r="J5191" s="127">
        <v>19880</v>
      </c>
      <c r="K5191" s="331">
        <f t="shared" si="440"/>
        <v>556640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hidden="1" customHeight="1">
      <c r="A5192" s="304" t="str">
        <f>IF(B5192&lt;&gt;"",IF(AND(B5192&gt;=_TM1,B5192&lt;=_TM2,OR(TH!L5192="1111",TH!M5192="1111")),TH!D5192,""),"")</f>
        <v/>
      </c>
      <c r="B5192" s="11">
        <f t="shared" si="438"/>
        <v>12</v>
      </c>
      <c r="C5192" s="111">
        <f t="shared" si="439"/>
        <v>42735</v>
      </c>
      <c r="D5192" s="327" t="s">
        <v>1527</v>
      </c>
      <c r="E5192" s="364">
        <v>42735</v>
      </c>
      <c r="F5192" s="21" t="s">
        <v>1976</v>
      </c>
      <c r="G5192" s="308" t="s">
        <v>1944</v>
      </c>
      <c r="H5192" s="330" t="s">
        <v>1178</v>
      </c>
      <c r="I5192" s="127">
        <v>97</v>
      </c>
      <c r="J5192" s="127">
        <v>20950</v>
      </c>
      <c r="K5192" s="331">
        <f t="shared" si="440"/>
        <v>2032150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hidden="1" customHeight="1">
      <c r="A5193" s="304" t="str">
        <f>IF(B5193&lt;&gt;"",IF(AND(B5193&gt;=_TM1,B5193&lt;=_TM2,OR(TH!L5193="1111",TH!M5193="1111")),TH!D5193,""),"")</f>
        <v/>
      </c>
      <c r="B5193" s="11">
        <f t="shared" si="438"/>
        <v>12</v>
      </c>
      <c r="C5193" s="111">
        <f t="shared" si="439"/>
        <v>42735</v>
      </c>
      <c r="D5193" s="327" t="s">
        <v>1527</v>
      </c>
      <c r="E5193" s="364">
        <v>42735</v>
      </c>
      <c r="F5193" s="21" t="s">
        <v>569</v>
      </c>
      <c r="G5193" s="308" t="s">
        <v>1944</v>
      </c>
      <c r="H5193" s="330" t="s">
        <v>1178</v>
      </c>
      <c r="I5193" s="127">
        <v>24</v>
      </c>
      <c r="J5193" s="127">
        <v>20560</v>
      </c>
      <c r="K5193" s="331">
        <f t="shared" si="440"/>
        <v>493440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hidden="1" customHeight="1">
      <c r="A5194" s="304" t="str">
        <f>IF(B5194&lt;&gt;"",IF(AND(B5194&gt;=_TM1,B5194&lt;=_TM2,OR(TH!L5194="1111",TH!M5194="1111")),TH!D5194,""),"")</f>
        <v/>
      </c>
      <c r="B5194" s="11">
        <f t="shared" si="438"/>
        <v>12</v>
      </c>
      <c r="C5194" s="111">
        <f t="shared" si="439"/>
        <v>42735</v>
      </c>
      <c r="D5194" s="327" t="s">
        <v>1527</v>
      </c>
      <c r="E5194" s="364">
        <v>42735</v>
      </c>
      <c r="F5194" s="21" t="s">
        <v>1977</v>
      </c>
      <c r="G5194" s="308" t="s">
        <v>1944</v>
      </c>
      <c r="H5194" s="330" t="s">
        <v>1178</v>
      </c>
      <c r="I5194" s="127">
        <v>12</v>
      </c>
      <c r="J5194" s="127">
        <v>21050</v>
      </c>
      <c r="K5194" s="331">
        <f t="shared" si="440"/>
        <v>252600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hidden="1" customHeight="1">
      <c r="A5195" s="304" t="str">
        <f>IF(B5195&lt;&gt;"",IF(AND(B5195&gt;=_TM1,B5195&lt;=_TM2,OR(TH!L5195="1111",TH!M5195="1111")),TH!D5195,""),"")</f>
        <v/>
      </c>
      <c r="B5195" s="11">
        <f t="shared" si="438"/>
        <v>12</v>
      </c>
      <c r="C5195" s="111">
        <f t="shared" si="439"/>
        <v>42735</v>
      </c>
      <c r="D5195" s="327" t="s">
        <v>1527</v>
      </c>
      <c r="E5195" s="364">
        <v>42735</v>
      </c>
      <c r="F5195" s="21" t="s">
        <v>423</v>
      </c>
      <c r="G5195" s="308" t="s">
        <v>1944</v>
      </c>
      <c r="H5195" s="330" t="s">
        <v>1178</v>
      </c>
      <c r="I5195" s="127">
        <v>36</v>
      </c>
      <c r="J5195" s="127">
        <v>34230</v>
      </c>
      <c r="K5195" s="331">
        <f t="shared" si="440"/>
        <v>1232280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hidden="1" customHeight="1">
      <c r="A5196" s="304" t="str">
        <f>IF(B5196&lt;&gt;"",IF(AND(B5196&gt;=_TM1,B5196&lt;=_TM2,OR(TH!L5196="1111",TH!M5196="1111")),TH!D5196,""),"")</f>
        <v/>
      </c>
      <c r="B5196" s="11">
        <f t="shared" si="438"/>
        <v>12</v>
      </c>
      <c r="C5196" s="111">
        <f t="shared" si="439"/>
        <v>42735</v>
      </c>
      <c r="D5196" s="327" t="s">
        <v>1527</v>
      </c>
      <c r="E5196" s="364">
        <v>42735</v>
      </c>
      <c r="F5196" s="21" t="s">
        <v>1331</v>
      </c>
      <c r="G5196" s="308" t="s">
        <v>1944</v>
      </c>
      <c r="H5196" s="330" t="s">
        <v>1178</v>
      </c>
      <c r="I5196" s="127">
        <v>40</v>
      </c>
      <c r="J5196" s="127">
        <v>32890</v>
      </c>
      <c r="K5196" s="331">
        <f t="shared" si="440"/>
        <v>1315600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hidden="1" customHeight="1">
      <c r="A5197" s="304" t="str">
        <f>IF(B5197&lt;&gt;"",IF(AND(B5197&gt;=_TM1,B5197&lt;=_TM2,OR(TH!L5197="1111",TH!M5197="1111")),TH!D5197,""),"")</f>
        <v/>
      </c>
      <c r="B5197" s="11">
        <f t="shared" si="438"/>
        <v>12</v>
      </c>
      <c r="C5197" s="111">
        <f t="shared" si="439"/>
        <v>42735</v>
      </c>
      <c r="D5197" s="327" t="s">
        <v>1527</v>
      </c>
      <c r="E5197" s="364">
        <v>42735</v>
      </c>
      <c r="F5197" s="21" t="s">
        <v>693</v>
      </c>
      <c r="G5197" s="308" t="s">
        <v>1944</v>
      </c>
      <c r="H5197" s="330" t="s">
        <v>1178</v>
      </c>
      <c r="I5197" s="127">
        <v>38</v>
      </c>
      <c r="J5197" s="127">
        <v>34890</v>
      </c>
      <c r="K5197" s="331">
        <f t="shared" si="440"/>
        <v>1325820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hidden="1" customHeight="1">
      <c r="A5198" s="304" t="str">
        <f>IF(B5198&lt;&gt;"",IF(AND(B5198&gt;=_TM1,B5198&lt;=_TM2,OR(TH!L5198="1111",TH!M5198="1111")),TH!D5198,""),"")</f>
        <v/>
      </c>
      <c r="B5198" s="11">
        <f t="shared" si="438"/>
        <v>12</v>
      </c>
      <c r="C5198" s="111">
        <f t="shared" si="439"/>
        <v>42735</v>
      </c>
      <c r="D5198" s="327" t="s">
        <v>1527</v>
      </c>
      <c r="E5198" s="364">
        <v>42735</v>
      </c>
      <c r="F5198" s="21" t="s">
        <v>694</v>
      </c>
      <c r="G5198" s="308" t="s">
        <v>1944</v>
      </c>
      <c r="H5198" s="330" t="s">
        <v>1178</v>
      </c>
      <c r="I5198" s="127">
        <v>30</v>
      </c>
      <c r="J5198" s="127">
        <v>38140</v>
      </c>
      <c r="K5198" s="331">
        <f t="shared" si="440"/>
        <v>1144200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hidden="1" customHeight="1">
      <c r="A5199" s="304" t="str">
        <f>IF(B5199&lt;&gt;"",IF(AND(B5199&gt;=_TM1,B5199&lt;=_TM2,OR(TH!L5199="1111",TH!M5199="1111")),TH!D5199,""),"")</f>
        <v/>
      </c>
      <c r="B5199" s="11">
        <f t="shared" si="435"/>
        <v>12</v>
      </c>
      <c r="C5199" s="111">
        <f t="shared" si="436"/>
        <v>42735</v>
      </c>
      <c r="D5199" s="327" t="s">
        <v>1527</v>
      </c>
      <c r="E5199" s="364">
        <v>42735</v>
      </c>
      <c r="F5199" s="21" t="s">
        <v>1978</v>
      </c>
      <c r="G5199" s="308" t="s">
        <v>1944</v>
      </c>
      <c r="H5199" s="330" t="s">
        <v>1178</v>
      </c>
      <c r="I5199" s="127">
        <v>12</v>
      </c>
      <c r="J5199" s="127">
        <v>21750</v>
      </c>
      <c r="K5199" s="331">
        <f t="shared" si="437"/>
        <v>261000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hidden="1" customHeight="1">
      <c r="A5200" s="304" t="str">
        <f>IF(B5200&lt;&gt;"",IF(AND(B5200&gt;=_TM1,B5200&lt;=_TM2,OR(TH!L5200="1111",TH!M5200="1111")),TH!D5200,""),"")</f>
        <v/>
      </c>
      <c r="B5200" s="11">
        <f t="shared" si="435"/>
        <v>12</v>
      </c>
      <c r="C5200" s="111">
        <f t="shared" si="436"/>
        <v>42735</v>
      </c>
      <c r="D5200" s="327" t="s">
        <v>1527</v>
      </c>
      <c r="E5200" s="364">
        <v>42735</v>
      </c>
      <c r="F5200" s="21" t="s">
        <v>1979</v>
      </c>
      <c r="G5200" s="308" t="s">
        <v>1944</v>
      </c>
      <c r="H5200" s="330" t="s">
        <v>1178</v>
      </c>
      <c r="I5200" s="127">
        <v>12</v>
      </c>
      <c r="J5200" s="127">
        <v>20250</v>
      </c>
      <c r="K5200" s="331">
        <f t="shared" si="437"/>
        <v>243000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hidden="1" customHeight="1">
      <c r="A5201" s="304" t="str">
        <f>IF(B5201&lt;&gt;"",IF(AND(B5201&gt;=_TM1,B5201&lt;=_TM2,OR(TH!L5201="1111",TH!M5201="1111")),TH!D5201,""),"")</f>
        <v/>
      </c>
      <c r="B5201" s="11">
        <f t="shared" si="435"/>
        <v>12</v>
      </c>
      <c r="C5201" s="111">
        <f t="shared" si="436"/>
        <v>42735</v>
      </c>
      <c r="D5201" s="327" t="s">
        <v>1527</v>
      </c>
      <c r="E5201" s="364">
        <v>42735</v>
      </c>
      <c r="F5201" s="21" t="s">
        <v>1980</v>
      </c>
      <c r="G5201" s="308" t="s">
        <v>1944</v>
      </c>
      <c r="H5201" s="330" t="s">
        <v>1178</v>
      </c>
      <c r="I5201" s="127">
        <v>16</v>
      </c>
      <c r="J5201" s="127">
        <v>24880</v>
      </c>
      <c r="K5201" s="331">
        <f t="shared" si="437"/>
        <v>398080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hidden="1" customHeight="1">
      <c r="A5202" s="304" t="str">
        <f>IF(B5202&lt;&gt;"",IF(AND(B5202&gt;=_TM1,B5202&lt;=_TM2,OR(TH!L5202="1111",TH!M5202="1111")),TH!D5202,""),"")</f>
        <v/>
      </c>
      <c r="B5202" s="11">
        <f t="shared" si="435"/>
        <v>12</v>
      </c>
      <c r="C5202" s="111">
        <f t="shared" si="436"/>
        <v>42735</v>
      </c>
      <c r="D5202" s="327" t="s">
        <v>1527</v>
      </c>
      <c r="E5202" s="364">
        <v>42735</v>
      </c>
      <c r="F5202" s="21" t="s">
        <v>678</v>
      </c>
      <c r="G5202" s="308" t="s">
        <v>1944</v>
      </c>
      <c r="H5202" s="330" t="s">
        <v>1178</v>
      </c>
      <c r="I5202" s="127">
        <v>100</v>
      </c>
      <c r="J5202" s="127">
        <v>39720</v>
      </c>
      <c r="K5202" s="331">
        <f t="shared" si="437"/>
        <v>3972000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hidden="1" customHeight="1">
      <c r="A5203" s="304" t="str">
        <f>IF(B5203&lt;&gt;"",IF(AND(B5203&gt;=_TM1,B5203&lt;=_TM2,OR(TH!L5203="1111",TH!M5203="1111")),TH!D5203,""),"")</f>
        <v/>
      </c>
      <c r="B5203" s="11">
        <f t="shared" si="435"/>
        <v>12</v>
      </c>
      <c r="C5203" s="111">
        <f t="shared" si="436"/>
        <v>42735</v>
      </c>
      <c r="D5203" s="327" t="s">
        <v>1527</v>
      </c>
      <c r="E5203" s="364">
        <v>42735</v>
      </c>
      <c r="F5203" s="21" t="s">
        <v>678</v>
      </c>
      <c r="G5203" s="308" t="s">
        <v>1944</v>
      </c>
      <c r="H5203" s="330" t="s">
        <v>1178</v>
      </c>
      <c r="I5203" s="127">
        <v>30</v>
      </c>
      <c r="J5203" s="127">
        <v>40140</v>
      </c>
      <c r="K5203" s="331">
        <f t="shared" si="437"/>
        <v>1204200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hidden="1" customHeight="1">
      <c r="A5204" s="304" t="str">
        <f>IF(B5204&lt;&gt;"",IF(AND(B5204&gt;=_TM1,B5204&lt;=_TM2,OR(TH!L5204="1111",TH!M5204="1111")),TH!D5204,""),"")</f>
        <v/>
      </c>
      <c r="B5204" s="11">
        <f t="shared" si="435"/>
        <v>12</v>
      </c>
      <c r="C5204" s="111">
        <f t="shared" si="436"/>
        <v>42735</v>
      </c>
      <c r="D5204" s="327" t="s">
        <v>1527</v>
      </c>
      <c r="E5204" s="364">
        <v>42735</v>
      </c>
      <c r="F5204" s="21" t="s">
        <v>678</v>
      </c>
      <c r="G5204" s="308" t="s">
        <v>1944</v>
      </c>
      <c r="H5204" s="330" t="s">
        <v>1178</v>
      </c>
      <c r="I5204" s="127">
        <v>24</v>
      </c>
      <c r="J5204" s="127">
        <v>42240</v>
      </c>
      <c r="K5204" s="331">
        <f t="shared" si="437"/>
        <v>1013760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hidden="1" customHeight="1">
      <c r="A5205" s="304" t="str">
        <f>IF(B5205&lt;&gt;"",IF(AND(B5205&gt;=_TM1,B5205&lt;=_TM2,OR(TH!L5205="1111",TH!M5205="1111")),TH!D5205,""),"")</f>
        <v/>
      </c>
      <c r="B5205" s="11">
        <f t="shared" si="435"/>
        <v>12</v>
      </c>
      <c r="C5205" s="111">
        <f t="shared" si="436"/>
        <v>42735</v>
      </c>
      <c r="D5205" s="327" t="s">
        <v>1527</v>
      </c>
      <c r="E5205" s="364">
        <v>42735</v>
      </c>
      <c r="F5205" s="21" t="s">
        <v>1981</v>
      </c>
      <c r="G5205" s="308" t="s">
        <v>1944</v>
      </c>
      <c r="H5205" s="330" t="s">
        <v>1178</v>
      </c>
      <c r="I5205" s="127">
        <v>16</v>
      </c>
      <c r="J5205" s="127">
        <v>24140</v>
      </c>
      <c r="K5205" s="331">
        <f t="shared" si="437"/>
        <v>386240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hidden="1" customHeight="1">
      <c r="A5206" s="304" t="str">
        <f>IF(B5206&lt;&gt;"",IF(AND(B5206&gt;=_TM1,B5206&lt;=_TM2,OR(TH!L5206="1111",TH!M5206="1111")),TH!D5206,""),"")</f>
        <v/>
      </c>
      <c r="B5206" s="11">
        <f t="shared" si="435"/>
        <v>12</v>
      </c>
      <c r="C5206" s="111">
        <f t="shared" si="436"/>
        <v>42735</v>
      </c>
      <c r="D5206" s="327" t="s">
        <v>1527</v>
      </c>
      <c r="E5206" s="364">
        <v>42735</v>
      </c>
      <c r="F5206" s="21" t="s">
        <v>424</v>
      </c>
      <c r="G5206" s="308" t="s">
        <v>1944</v>
      </c>
      <c r="H5206" s="330" t="s">
        <v>1178</v>
      </c>
      <c r="I5206" s="127">
        <v>12</v>
      </c>
      <c r="J5206" s="127">
        <v>42810</v>
      </c>
      <c r="K5206" s="331">
        <f t="shared" si="437"/>
        <v>513720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hidden="1" customHeight="1">
      <c r="A5207" s="304" t="str">
        <f>IF(B5207&lt;&gt;"",IF(AND(B5207&gt;=_TM1,B5207&lt;=_TM2,OR(TH!L5207="1111",TH!M5207="1111")),TH!D5207,""),"")</f>
        <v/>
      </c>
      <c r="B5207" s="11">
        <f t="shared" si="435"/>
        <v>12</v>
      </c>
      <c r="C5207" s="111">
        <f t="shared" si="436"/>
        <v>42735</v>
      </c>
      <c r="D5207" s="327" t="s">
        <v>1527</v>
      </c>
      <c r="E5207" s="364">
        <v>42735</v>
      </c>
      <c r="F5207" s="21" t="s">
        <v>1982</v>
      </c>
      <c r="G5207" s="308" t="s">
        <v>1944</v>
      </c>
      <c r="H5207" s="330" t="s">
        <v>1178</v>
      </c>
      <c r="I5207" s="127">
        <v>30</v>
      </c>
      <c r="J5207" s="127">
        <v>28840</v>
      </c>
      <c r="K5207" s="331">
        <f t="shared" si="437"/>
        <v>865200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hidden="1" customHeight="1">
      <c r="A5208" s="304" t="str">
        <f>IF(B5208&lt;&gt;"",IF(AND(B5208&gt;=_TM1,B5208&lt;=_TM2,OR(TH!L5208="1111",TH!M5208="1111")),TH!D5208,""),"")</f>
        <v/>
      </c>
      <c r="B5208" s="11">
        <f t="shared" si="435"/>
        <v>12</v>
      </c>
      <c r="C5208" s="111">
        <f t="shared" si="436"/>
        <v>42735</v>
      </c>
      <c r="D5208" s="327" t="s">
        <v>1527</v>
      </c>
      <c r="E5208" s="364">
        <v>42735</v>
      </c>
      <c r="F5208" s="21" t="s">
        <v>1983</v>
      </c>
      <c r="G5208" s="308" t="s">
        <v>1944</v>
      </c>
      <c r="H5208" s="330" t="s">
        <v>1178</v>
      </c>
      <c r="I5208" s="127">
        <v>16</v>
      </c>
      <c r="J5208" s="127">
        <v>27990</v>
      </c>
      <c r="K5208" s="331">
        <f t="shared" si="437"/>
        <v>447840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hidden="1" customHeight="1">
      <c r="A5209" s="304" t="str">
        <f>IF(B5209&lt;&gt;"",IF(AND(B5209&gt;=_TM1,B5209&lt;=_TM2,OR(TH!L5209="1111",TH!M5209="1111")),TH!D5209,""),"")</f>
        <v/>
      </c>
      <c r="B5209" s="11">
        <f t="shared" si="435"/>
        <v>12</v>
      </c>
      <c r="C5209" s="111">
        <f t="shared" si="436"/>
        <v>42735</v>
      </c>
      <c r="D5209" s="327" t="s">
        <v>1527</v>
      </c>
      <c r="E5209" s="364">
        <v>42735</v>
      </c>
      <c r="F5209" s="21" t="s">
        <v>1984</v>
      </c>
      <c r="G5209" s="308" t="s">
        <v>1944</v>
      </c>
      <c r="H5209" s="330" t="s">
        <v>1178</v>
      </c>
      <c r="I5209" s="127">
        <v>6</v>
      </c>
      <c r="J5209" s="127">
        <v>63740</v>
      </c>
      <c r="K5209" s="331">
        <f t="shared" si="437"/>
        <v>382440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hidden="1" customHeight="1">
      <c r="A5210" s="304" t="str">
        <f>IF(B5210&lt;&gt;"",IF(AND(B5210&gt;=_TM1,B5210&lt;=_TM2,OR(TH!L5210="1111",TH!M5210="1111")),TH!D5210,""),"")</f>
        <v/>
      </c>
      <c r="B5210" s="11">
        <f t="shared" si="435"/>
        <v>12</v>
      </c>
      <c r="C5210" s="111">
        <f t="shared" si="436"/>
        <v>42735</v>
      </c>
      <c r="D5210" s="327" t="s">
        <v>1527</v>
      </c>
      <c r="E5210" s="364">
        <v>42735</v>
      </c>
      <c r="F5210" s="21" t="s">
        <v>1776</v>
      </c>
      <c r="G5210" s="308" t="s">
        <v>1944</v>
      </c>
      <c r="H5210" s="330" t="s">
        <v>1178</v>
      </c>
      <c r="I5210" s="127">
        <v>12</v>
      </c>
      <c r="J5210" s="127">
        <v>50720</v>
      </c>
      <c r="K5210" s="331">
        <f t="shared" si="437"/>
        <v>608640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hidden="1" customHeight="1">
      <c r="A5211" s="304" t="str">
        <f>IF(B5211&lt;&gt;"",IF(AND(B5211&gt;=_TM1,B5211&lt;=_TM2,OR(TH!L5211="1111",TH!M5211="1111")),TH!D5211,""),"")</f>
        <v/>
      </c>
      <c r="B5211" s="11">
        <f t="shared" si="435"/>
        <v>12</v>
      </c>
      <c r="C5211" s="111">
        <f t="shared" si="436"/>
        <v>42735</v>
      </c>
      <c r="D5211" s="327" t="s">
        <v>1527</v>
      </c>
      <c r="E5211" s="364">
        <v>42735</v>
      </c>
      <c r="F5211" s="21" t="s">
        <v>1644</v>
      </c>
      <c r="G5211" s="308" t="s">
        <v>1944</v>
      </c>
      <c r="H5211" s="330" t="s">
        <v>1178</v>
      </c>
      <c r="I5211" s="127">
        <v>12</v>
      </c>
      <c r="J5211" s="127">
        <v>10330</v>
      </c>
      <c r="K5211" s="331">
        <f t="shared" si="437"/>
        <v>123960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hidden="1" customHeight="1">
      <c r="A5212" s="304" t="str">
        <f>IF(B5212&lt;&gt;"",IF(AND(B5212&gt;=_TM1,B5212&lt;=_TM2,OR(TH!L5212="1111",TH!M5212="1111")),TH!D5212,""),"")</f>
        <v/>
      </c>
      <c r="B5212" s="11">
        <f t="shared" si="435"/>
        <v>12</v>
      </c>
      <c r="C5212" s="111">
        <f t="shared" si="436"/>
        <v>42735</v>
      </c>
      <c r="D5212" s="327" t="s">
        <v>1527</v>
      </c>
      <c r="E5212" s="364">
        <v>42735</v>
      </c>
      <c r="F5212" s="21" t="s">
        <v>701</v>
      </c>
      <c r="G5212" s="308" t="s">
        <v>1944</v>
      </c>
      <c r="H5212" s="330" t="s">
        <v>1178</v>
      </c>
      <c r="I5212" s="127">
        <v>42</v>
      </c>
      <c r="J5212" s="127">
        <v>22270</v>
      </c>
      <c r="K5212" s="331">
        <f t="shared" si="437"/>
        <v>935340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hidden="1" customHeight="1">
      <c r="A5213" s="304" t="str">
        <f>IF(B5213&lt;&gt;"",IF(AND(B5213&gt;=_TM1,B5213&lt;=_TM2,OR(TH!L5213="1111",TH!M5213="1111")),TH!D5213,""),"")</f>
        <v/>
      </c>
      <c r="B5213" s="11">
        <f t="shared" si="435"/>
        <v>12</v>
      </c>
      <c r="C5213" s="111">
        <f t="shared" si="436"/>
        <v>42735</v>
      </c>
      <c r="D5213" s="327" t="s">
        <v>1527</v>
      </c>
      <c r="E5213" s="364">
        <v>42735</v>
      </c>
      <c r="F5213" s="21" t="s">
        <v>1876</v>
      </c>
      <c r="G5213" s="308" t="s">
        <v>1944</v>
      </c>
      <c r="H5213" s="330" t="s">
        <v>1178</v>
      </c>
      <c r="I5213" s="127">
        <v>12</v>
      </c>
      <c r="J5213" s="127">
        <v>22750</v>
      </c>
      <c r="K5213" s="331">
        <f t="shared" si="437"/>
        <v>273000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hidden="1" customHeight="1">
      <c r="A5214" s="304" t="str">
        <f>IF(B5214&lt;&gt;"",IF(AND(B5214&gt;=_TM1,B5214&lt;=_TM2,OR(TH!L5214="1111",TH!M5214="1111")),TH!D5214,""),"")</f>
        <v/>
      </c>
      <c r="B5214" s="11">
        <f t="shared" si="435"/>
        <v>12</v>
      </c>
      <c r="C5214" s="111">
        <f t="shared" si="436"/>
        <v>42735</v>
      </c>
      <c r="D5214" s="327" t="s">
        <v>1527</v>
      </c>
      <c r="E5214" s="364">
        <v>42735</v>
      </c>
      <c r="F5214" s="21" t="s">
        <v>1439</v>
      </c>
      <c r="G5214" s="308" t="s">
        <v>1944</v>
      </c>
      <c r="H5214" s="330" t="s">
        <v>1178</v>
      </c>
      <c r="I5214" s="127">
        <v>5</v>
      </c>
      <c r="J5214" s="127">
        <v>24940</v>
      </c>
      <c r="K5214" s="331">
        <f t="shared" si="437"/>
        <v>124700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hidden="1" customHeight="1">
      <c r="A5215" s="304" t="str">
        <f>IF(B5215&lt;&gt;"",IF(AND(B5215&gt;=_TM1,B5215&lt;=_TM2,OR(TH!L5215="1111",TH!M5215="1111")),TH!D5215,""),"")</f>
        <v/>
      </c>
      <c r="B5215" s="11">
        <f t="shared" si="435"/>
        <v>12</v>
      </c>
      <c r="C5215" s="111">
        <f t="shared" si="436"/>
        <v>42735</v>
      </c>
      <c r="D5215" s="327" t="s">
        <v>1527</v>
      </c>
      <c r="E5215" s="364">
        <v>42735</v>
      </c>
      <c r="F5215" s="21" t="s">
        <v>1985</v>
      </c>
      <c r="G5215" s="308" t="s">
        <v>1944</v>
      </c>
      <c r="H5215" s="330" t="s">
        <v>1178</v>
      </c>
      <c r="I5215" s="127">
        <v>28</v>
      </c>
      <c r="J5215" s="127">
        <v>27680</v>
      </c>
      <c r="K5215" s="331">
        <f t="shared" si="437"/>
        <v>775040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hidden="1" customHeight="1">
      <c r="A5216" s="304" t="str">
        <f>IF(B5216&lt;&gt;"",IF(AND(B5216&gt;=_TM1,B5216&lt;=_TM2,OR(TH!L5216="1111",TH!M5216="1111")),TH!D5216,""),"")</f>
        <v/>
      </c>
      <c r="B5216" s="11">
        <f t="shared" si="435"/>
        <v>12</v>
      </c>
      <c r="C5216" s="111">
        <f t="shared" si="436"/>
        <v>42735</v>
      </c>
      <c r="D5216" s="327" t="s">
        <v>1527</v>
      </c>
      <c r="E5216" s="364">
        <v>42735</v>
      </c>
      <c r="F5216" s="21" t="s">
        <v>1986</v>
      </c>
      <c r="G5216" s="308" t="s">
        <v>1944</v>
      </c>
      <c r="H5216" s="330" t="s">
        <v>1178</v>
      </c>
      <c r="I5216" s="127">
        <v>30</v>
      </c>
      <c r="J5216" s="127">
        <v>46750</v>
      </c>
      <c r="K5216" s="331">
        <f t="shared" si="437"/>
        <v>1402500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hidden="1" customHeight="1">
      <c r="A5217" s="304" t="str">
        <f>IF(B5217&lt;&gt;"",IF(AND(B5217&gt;=_TM1,B5217&lt;=_TM2,OR(TH!L5217="1111",TH!M5217="1111")),TH!D5217,""),"")</f>
        <v/>
      </c>
      <c r="B5217" s="11">
        <f t="shared" si="435"/>
        <v>12</v>
      </c>
      <c r="C5217" s="111">
        <f t="shared" si="436"/>
        <v>42735</v>
      </c>
      <c r="D5217" s="327" t="s">
        <v>1527</v>
      </c>
      <c r="E5217" s="364">
        <v>42735</v>
      </c>
      <c r="F5217" s="21" t="s">
        <v>1785</v>
      </c>
      <c r="G5217" s="308" t="s">
        <v>1944</v>
      </c>
      <c r="H5217" s="330" t="s">
        <v>1178</v>
      </c>
      <c r="I5217" s="127">
        <v>35</v>
      </c>
      <c r="J5217" s="127">
        <v>50440</v>
      </c>
      <c r="K5217" s="331">
        <f t="shared" si="437"/>
        <v>1765400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hidden="1" customHeight="1">
      <c r="A5218" s="304" t="str">
        <f>IF(B5218&lt;&gt;"",IF(AND(B5218&gt;=_TM1,B5218&lt;=_TM2,OR(TH!L5218="1111",TH!M5218="1111")),TH!D5218,""),"")</f>
        <v/>
      </c>
      <c r="B5218" s="11">
        <f t="shared" ref="B5218:B5234" si="444">IF(C5218&lt;&gt;"",MONTH(C5218),"")</f>
        <v>12</v>
      </c>
      <c r="C5218" s="111">
        <f t="shared" ref="C5218:C5234" si="445">E5218</f>
        <v>42735</v>
      </c>
      <c r="D5218" s="327" t="s">
        <v>1527</v>
      </c>
      <c r="E5218" s="364">
        <v>42735</v>
      </c>
      <c r="F5218" s="21" t="s">
        <v>1625</v>
      </c>
      <c r="G5218" s="308" t="s">
        <v>1944</v>
      </c>
      <c r="H5218" s="330" t="s">
        <v>1178</v>
      </c>
      <c r="I5218" s="127">
        <v>23</v>
      </c>
      <c r="J5218" s="127">
        <v>60690</v>
      </c>
      <c r="K5218" s="331">
        <f t="shared" ref="K5218:K5234" si="446">ROUND(I5218*J5218,0)</f>
        <v>1395870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hidden="1" customHeight="1">
      <c r="A5219" s="304" t="str">
        <f>IF(B5219&lt;&gt;"",IF(AND(B5219&gt;=_TM1,B5219&lt;=_TM2,OR(TH!L5219="1111",TH!M5219="1111")),TH!D5219,""),"")</f>
        <v/>
      </c>
      <c r="B5219" s="11">
        <f t="shared" si="444"/>
        <v>12</v>
      </c>
      <c r="C5219" s="111">
        <f t="shared" si="445"/>
        <v>42735</v>
      </c>
      <c r="D5219" s="327" t="s">
        <v>1527</v>
      </c>
      <c r="E5219" s="364">
        <v>42735</v>
      </c>
      <c r="F5219" s="21" t="s">
        <v>1987</v>
      </c>
      <c r="G5219" s="308" t="s">
        <v>1944</v>
      </c>
      <c r="H5219" s="330" t="s">
        <v>1178</v>
      </c>
      <c r="I5219" s="127">
        <v>30</v>
      </c>
      <c r="J5219" s="127">
        <v>50950</v>
      </c>
      <c r="K5219" s="331">
        <f t="shared" si="446"/>
        <v>1528500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hidden="1" customHeight="1">
      <c r="A5220" s="304" t="str">
        <f>IF(B5220&lt;&gt;"",IF(AND(B5220&gt;=_TM1,B5220&lt;=_TM2,OR(TH!L5220="1111",TH!M5220="1111")),TH!D5220,""),"")</f>
        <v/>
      </c>
      <c r="B5220" s="11">
        <f t="shared" si="444"/>
        <v>12</v>
      </c>
      <c r="C5220" s="111">
        <f t="shared" si="445"/>
        <v>42735</v>
      </c>
      <c r="D5220" s="327" t="s">
        <v>1527</v>
      </c>
      <c r="E5220" s="364">
        <v>42735</v>
      </c>
      <c r="F5220" s="21" t="s">
        <v>374</v>
      </c>
      <c r="G5220" s="308" t="s">
        <v>1944</v>
      </c>
      <c r="H5220" s="330" t="s">
        <v>1178</v>
      </c>
      <c r="I5220" s="127">
        <v>56</v>
      </c>
      <c r="J5220" s="127">
        <v>37740</v>
      </c>
      <c r="K5220" s="331">
        <f t="shared" si="446"/>
        <v>2113440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hidden="1" customHeight="1">
      <c r="A5221" s="304" t="str">
        <f>IF(B5221&lt;&gt;"",IF(AND(B5221&gt;=_TM1,B5221&lt;=_TM2,OR(TH!L5221="1111",TH!M5221="1111")),TH!D5221,""),"")</f>
        <v/>
      </c>
      <c r="B5221" s="11">
        <f t="shared" si="444"/>
        <v>12</v>
      </c>
      <c r="C5221" s="111">
        <f t="shared" si="445"/>
        <v>42735</v>
      </c>
      <c r="D5221" s="327" t="s">
        <v>1527</v>
      </c>
      <c r="E5221" s="364">
        <v>42735</v>
      </c>
      <c r="F5221" s="21" t="s">
        <v>695</v>
      </c>
      <c r="G5221" s="308" t="s">
        <v>1944</v>
      </c>
      <c r="H5221" s="330" t="s">
        <v>1178</v>
      </c>
      <c r="I5221" s="127">
        <v>36</v>
      </c>
      <c r="J5221" s="127">
        <v>46340</v>
      </c>
      <c r="K5221" s="331">
        <f t="shared" si="446"/>
        <v>1668240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hidden="1" customHeight="1">
      <c r="A5222" s="304" t="str">
        <f>IF(B5222&lt;&gt;"",IF(AND(B5222&gt;=_TM1,B5222&lt;=_TM2,OR(TH!L5222="1111",TH!M5222="1111")),TH!D5222,""),"")</f>
        <v/>
      </c>
      <c r="B5222" s="11">
        <f t="shared" si="444"/>
        <v>12</v>
      </c>
      <c r="C5222" s="111">
        <f t="shared" si="445"/>
        <v>42735</v>
      </c>
      <c r="D5222" s="327" t="s">
        <v>1527</v>
      </c>
      <c r="E5222" s="364">
        <v>42735</v>
      </c>
      <c r="F5222" s="21" t="s">
        <v>1432</v>
      </c>
      <c r="G5222" s="308" t="s">
        <v>1944</v>
      </c>
      <c r="H5222" s="330" t="s">
        <v>1178</v>
      </c>
      <c r="I5222" s="127">
        <v>40</v>
      </c>
      <c r="J5222" s="127">
        <v>26600</v>
      </c>
      <c r="K5222" s="331">
        <f t="shared" si="446"/>
        <v>1064000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hidden="1" customHeight="1">
      <c r="A5223" s="304" t="str">
        <f>IF(B5223&lt;&gt;"",IF(AND(B5223&gt;=_TM1,B5223&lt;=_TM2,OR(TH!L5223="1111",TH!M5223="1111")),TH!D5223,""),"")</f>
        <v/>
      </c>
      <c r="B5223" s="11">
        <f t="shared" si="444"/>
        <v>12</v>
      </c>
      <c r="C5223" s="111">
        <f t="shared" si="445"/>
        <v>42735</v>
      </c>
      <c r="D5223" s="327" t="s">
        <v>1527</v>
      </c>
      <c r="E5223" s="364">
        <v>42735</v>
      </c>
      <c r="F5223" s="21" t="s">
        <v>430</v>
      </c>
      <c r="G5223" s="308" t="s">
        <v>1944</v>
      </c>
      <c r="H5223" s="330" t="s">
        <v>1178</v>
      </c>
      <c r="I5223" s="127">
        <v>36</v>
      </c>
      <c r="J5223" s="127">
        <v>46290</v>
      </c>
      <c r="K5223" s="331">
        <f t="shared" si="446"/>
        <v>1666440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hidden="1" customHeight="1">
      <c r="A5224" s="304" t="str">
        <f>IF(B5224&lt;&gt;"",IF(AND(B5224&gt;=_TM1,B5224&lt;=_TM2,OR(TH!L5224="1111",TH!M5224="1111")),TH!D5224,""),"")</f>
        <v/>
      </c>
      <c r="B5224" s="11">
        <f t="shared" si="444"/>
        <v>12</v>
      </c>
      <c r="C5224" s="111">
        <f t="shared" si="445"/>
        <v>42735</v>
      </c>
      <c r="D5224" s="327" t="s">
        <v>1527</v>
      </c>
      <c r="E5224" s="364">
        <v>42735</v>
      </c>
      <c r="F5224" s="21" t="s">
        <v>740</v>
      </c>
      <c r="G5224" s="308" t="s">
        <v>1944</v>
      </c>
      <c r="H5224" s="330" t="s">
        <v>1178</v>
      </c>
      <c r="I5224" s="127">
        <v>15</v>
      </c>
      <c r="J5224" s="127">
        <v>40200</v>
      </c>
      <c r="K5224" s="331">
        <f t="shared" si="446"/>
        <v>603000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hidden="1" customHeight="1">
      <c r="A5225" s="304" t="str">
        <f>IF(B5225&lt;&gt;"",IF(AND(B5225&gt;=_TM1,B5225&lt;=_TM2,OR(TH!L5225="1111",TH!M5225="1111")),TH!D5225,""),"")</f>
        <v/>
      </c>
      <c r="B5225" s="11">
        <f t="shared" si="444"/>
        <v>12</v>
      </c>
      <c r="C5225" s="111">
        <f t="shared" si="445"/>
        <v>42735</v>
      </c>
      <c r="D5225" s="327" t="s">
        <v>1527</v>
      </c>
      <c r="E5225" s="364">
        <v>42735</v>
      </c>
      <c r="F5225" s="21" t="s">
        <v>433</v>
      </c>
      <c r="G5225" s="308" t="s">
        <v>1944</v>
      </c>
      <c r="H5225" s="330" t="s">
        <v>1178</v>
      </c>
      <c r="I5225" s="127">
        <v>36</v>
      </c>
      <c r="J5225" s="127">
        <v>13350</v>
      </c>
      <c r="K5225" s="331">
        <f t="shared" si="446"/>
        <v>480600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hidden="1" customHeight="1">
      <c r="A5226" s="304" t="str">
        <f>IF(B5226&lt;&gt;"",IF(AND(B5226&gt;=_TM1,B5226&lt;=_TM2,OR(TH!L5226="1111",TH!M5226="1111")),TH!D5226,""),"")</f>
        <v/>
      </c>
      <c r="B5226" s="11">
        <f t="shared" si="444"/>
        <v>12</v>
      </c>
      <c r="C5226" s="111">
        <f t="shared" si="445"/>
        <v>42735</v>
      </c>
      <c r="D5226" s="327" t="s">
        <v>1527</v>
      </c>
      <c r="E5226" s="364">
        <v>42735</v>
      </c>
      <c r="F5226" s="21" t="s">
        <v>1988</v>
      </c>
      <c r="G5226" s="308" t="s">
        <v>1944</v>
      </c>
      <c r="H5226" s="330" t="s">
        <v>1178</v>
      </c>
      <c r="I5226" s="127">
        <v>10</v>
      </c>
      <c r="J5226" s="127">
        <v>32100</v>
      </c>
      <c r="K5226" s="331">
        <f t="shared" si="446"/>
        <v>321000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hidden="1" customHeight="1">
      <c r="A5227" s="304" t="str">
        <f>IF(B5227&lt;&gt;"",IF(AND(B5227&gt;=_TM1,B5227&lt;=_TM2,OR(TH!L5227="1111",TH!M5227="1111")),TH!D5227,""),"")</f>
        <v/>
      </c>
      <c r="B5227" s="11">
        <f t="shared" si="444"/>
        <v>12</v>
      </c>
      <c r="C5227" s="111">
        <f t="shared" si="445"/>
        <v>42735</v>
      </c>
      <c r="D5227" s="327" t="s">
        <v>1527</v>
      </c>
      <c r="E5227" s="364">
        <v>42735</v>
      </c>
      <c r="F5227" s="21" t="s">
        <v>1988</v>
      </c>
      <c r="G5227" s="308" t="s">
        <v>1944</v>
      </c>
      <c r="H5227" s="330" t="s">
        <v>1178</v>
      </c>
      <c r="I5227" s="127">
        <v>25</v>
      </c>
      <c r="J5227" s="127">
        <v>32100</v>
      </c>
      <c r="K5227" s="331">
        <f t="shared" si="446"/>
        <v>802500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hidden="1" customHeight="1">
      <c r="A5228" s="304" t="str">
        <f>IF(B5228&lt;&gt;"",IF(AND(B5228&gt;=_TM1,B5228&lt;=_TM2,OR(TH!L5228="1111",TH!M5228="1111")),TH!D5228,""),"")</f>
        <v/>
      </c>
      <c r="B5228" s="11">
        <f t="shared" si="444"/>
        <v>12</v>
      </c>
      <c r="C5228" s="111">
        <f t="shared" si="445"/>
        <v>42735</v>
      </c>
      <c r="D5228" s="327" t="s">
        <v>1527</v>
      </c>
      <c r="E5228" s="364">
        <v>42735</v>
      </c>
      <c r="F5228" s="21" t="s">
        <v>1989</v>
      </c>
      <c r="G5228" s="308" t="s">
        <v>1944</v>
      </c>
      <c r="H5228" s="330" t="s">
        <v>1178</v>
      </c>
      <c r="I5228" s="127">
        <v>360</v>
      </c>
      <c r="J5228" s="127">
        <v>65240</v>
      </c>
      <c r="K5228" s="331">
        <f t="shared" si="446"/>
        <v>23486400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hidden="1" customHeight="1">
      <c r="A5229" s="304" t="str">
        <f>IF(B5229&lt;&gt;"",IF(AND(B5229&gt;=_TM1,B5229&lt;=_TM2,OR(TH!L5229="1111",TH!M5229="1111")),TH!D5229,""),"")</f>
        <v/>
      </c>
      <c r="B5229" s="11">
        <f t="shared" si="444"/>
        <v>12</v>
      </c>
      <c r="C5229" s="111">
        <f t="shared" si="445"/>
        <v>42735</v>
      </c>
      <c r="D5229" s="327" t="s">
        <v>1527</v>
      </c>
      <c r="E5229" s="364">
        <v>42735</v>
      </c>
      <c r="F5229" s="21" t="s">
        <v>364</v>
      </c>
      <c r="G5229" s="308" t="s">
        <v>1944</v>
      </c>
      <c r="H5229" s="330" t="s">
        <v>1178</v>
      </c>
      <c r="I5229" s="127">
        <v>16</v>
      </c>
      <c r="J5229" s="127">
        <v>52700</v>
      </c>
      <c r="K5229" s="331">
        <f t="shared" si="446"/>
        <v>843200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hidden="1" customHeight="1">
      <c r="A5230" s="304" t="str">
        <f>IF(B5230&lt;&gt;"",IF(AND(B5230&gt;=_TM1,B5230&lt;=_TM2,OR(TH!L5230="1111",TH!M5230="1111")),TH!D5230,""),"")</f>
        <v/>
      </c>
      <c r="B5230" s="11">
        <f t="shared" si="444"/>
        <v>12</v>
      </c>
      <c r="C5230" s="111">
        <f t="shared" si="445"/>
        <v>42735</v>
      </c>
      <c r="D5230" s="327" t="s">
        <v>1527</v>
      </c>
      <c r="E5230" s="364">
        <v>42735</v>
      </c>
      <c r="F5230" s="21" t="s">
        <v>364</v>
      </c>
      <c r="G5230" s="308" t="s">
        <v>1944</v>
      </c>
      <c r="H5230" s="330" t="s">
        <v>1178</v>
      </c>
      <c r="I5230" s="127">
        <v>14</v>
      </c>
      <c r="J5230" s="127">
        <v>55350</v>
      </c>
      <c r="K5230" s="331">
        <f t="shared" si="446"/>
        <v>774900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hidden="1" customHeight="1">
      <c r="A5231" s="304" t="str">
        <f>IF(B5231&lt;&gt;"",IF(AND(B5231&gt;=_TM1,B5231&lt;=_TM2,OR(TH!L5231="1111",TH!M5231="1111")),TH!D5231,""),"")</f>
        <v/>
      </c>
      <c r="B5231" s="11">
        <f t="shared" si="444"/>
        <v>12</v>
      </c>
      <c r="C5231" s="111">
        <f t="shared" si="445"/>
        <v>42735</v>
      </c>
      <c r="D5231" s="327" t="s">
        <v>1527</v>
      </c>
      <c r="E5231" s="364">
        <v>42735</v>
      </c>
      <c r="F5231" s="21" t="s">
        <v>370</v>
      </c>
      <c r="G5231" s="308" t="s">
        <v>1944</v>
      </c>
      <c r="H5231" s="330" t="s">
        <v>1178</v>
      </c>
      <c r="I5231" s="127">
        <v>21</v>
      </c>
      <c r="J5231" s="127">
        <v>35030</v>
      </c>
      <c r="K5231" s="331">
        <f t="shared" si="446"/>
        <v>735630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hidden="1" customHeight="1">
      <c r="A5232" s="304" t="str">
        <f>IF(B5232&lt;&gt;"",IF(AND(B5232&gt;=_TM1,B5232&lt;=_TM2,OR(TH!L5232="1111",TH!M5232="1111")),TH!D5232,""),"")</f>
        <v/>
      </c>
      <c r="B5232" s="11">
        <f t="shared" si="444"/>
        <v>12</v>
      </c>
      <c r="C5232" s="111">
        <f t="shared" si="445"/>
        <v>42735</v>
      </c>
      <c r="D5232" s="327" t="s">
        <v>1527</v>
      </c>
      <c r="E5232" s="364">
        <v>42735</v>
      </c>
      <c r="F5232" s="21" t="s">
        <v>751</v>
      </c>
      <c r="G5232" s="308" t="s">
        <v>1944</v>
      </c>
      <c r="H5232" s="330" t="s">
        <v>1178</v>
      </c>
      <c r="I5232" s="127">
        <v>60</v>
      </c>
      <c r="J5232" s="127">
        <v>62120</v>
      </c>
      <c r="K5232" s="331">
        <f t="shared" si="446"/>
        <v>3727200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hidden="1" customHeight="1">
      <c r="A5233" s="304" t="str">
        <f>IF(B5233&lt;&gt;"",IF(AND(B5233&gt;=_TM1,B5233&lt;=_TM2,OR(TH!L5233="1111",TH!M5233="1111")),TH!D5233,""),"")</f>
        <v/>
      </c>
      <c r="B5233" s="11">
        <f t="shared" si="444"/>
        <v>12</v>
      </c>
      <c r="C5233" s="111">
        <f t="shared" si="445"/>
        <v>42735</v>
      </c>
      <c r="D5233" s="327" t="s">
        <v>1527</v>
      </c>
      <c r="E5233" s="364">
        <v>42735</v>
      </c>
      <c r="F5233" s="21" t="s">
        <v>751</v>
      </c>
      <c r="G5233" s="308" t="s">
        <v>1944</v>
      </c>
      <c r="H5233" s="330" t="s">
        <v>1178</v>
      </c>
      <c r="I5233" s="127">
        <v>8</v>
      </c>
      <c r="J5233" s="127">
        <v>68660</v>
      </c>
      <c r="K5233" s="331">
        <f t="shared" si="446"/>
        <v>549280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hidden="1" customHeight="1">
      <c r="A5234" s="304" t="str">
        <f>IF(B5234&lt;&gt;"",IF(AND(B5234&gt;=_TM1,B5234&lt;=_TM2,OR(TH!L5234="1111",TH!M5234="1111")),TH!D5234,""),"")</f>
        <v/>
      </c>
      <c r="B5234" s="11">
        <f t="shared" si="444"/>
        <v>12</v>
      </c>
      <c r="C5234" s="111">
        <f t="shared" si="445"/>
        <v>42735</v>
      </c>
      <c r="D5234" s="327" t="s">
        <v>1527</v>
      </c>
      <c r="E5234" s="364">
        <v>42735</v>
      </c>
      <c r="F5234" s="21" t="s">
        <v>386</v>
      </c>
      <c r="G5234" s="308" t="s">
        <v>1944</v>
      </c>
      <c r="H5234" s="330" t="s">
        <v>1178</v>
      </c>
      <c r="I5234" s="127">
        <v>4</v>
      </c>
      <c r="J5234" s="127">
        <v>82070</v>
      </c>
      <c r="K5234" s="331">
        <f t="shared" si="446"/>
        <v>328280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hidden="1" customHeight="1">
      <c r="A5235" s="304" t="str">
        <f>IF(B5235&lt;&gt;"",IF(AND(B5235&gt;=_TM1,B5235&lt;=_TM2,OR(TH!L5235="1111",TH!M5235="1111")),TH!D5235,""),"")</f>
        <v/>
      </c>
      <c r="B5235" s="11">
        <f t="shared" ref="B5235:B5253" si="447">IF(C5235&lt;&gt;"",MONTH(C5235),"")</f>
        <v>12</v>
      </c>
      <c r="C5235" s="111">
        <f t="shared" ref="C5235:C5253" si="448">E5235</f>
        <v>42735</v>
      </c>
      <c r="D5235" s="327" t="s">
        <v>1527</v>
      </c>
      <c r="E5235" s="364">
        <v>42735</v>
      </c>
      <c r="F5235" s="21" t="s">
        <v>386</v>
      </c>
      <c r="G5235" s="308" t="s">
        <v>1944</v>
      </c>
      <c r="H5235" s="330" t="s">
        <v>1178</v>
      </c>
      <c r="I5235" s="127">
        <v>8</v>
      </c>
      <c r="J5235" s="127">
        <v>161870</v>
      </c>
      <c r="K5235" s="331">
        <f t="shared" ref="K5235:K5253" si="449">ROUND(I5235*J5235,0)</f>
        <v>1294960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hidden="1" customHeight="1">
      <c r="A5236" s="304" t="str">
        <f>IF(B5236&lt;&gt;"",IF(AND(B5236&gt;=_TM1,B5236&lt;=_TM2,OR(TH!L5236="1111",TH!M5236="1111")),TH!D5236,""),"")</f>
        <v/>
      </c>
      <c r="B5236" s="11">
        <f t="shared" si="447"/>
        <v>12</v>
      </c>
      <c r="C5236" s="111">
        <f t="shared" si="448"/>
        <v>42735</v>
      </c>
      <c r="D5236" s="327" t="s">
        <v>1527</v>
      </c>
      <c r="E5236" s="364">
        <v>42735</v>
      </c>
      <c r="F5236" s="21" t="s">
        <v>1878</v>
      </c>
      <c r="G5236" s="308" t="s">
        <v>1944</v>
      </c>
      <c r="H5236" s="330" t="s">
        <v>1178</v>
      </c>
      <c r="I5236" s="127">
        <v>68</v>
      </c>
      <c r="J5236" s="127">
        <v>41080</v>
      </c>
      <c r="K5236" s="331">
        <f t="shared" si="449"/>
        <v>2793440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hidden="1" customHeight="1">
      <c r="A5237" s="304" t="str">
        <f>IF(B5237&lt;&gt;"",IF(AND(B5237&gt;=_TM1,B5237&lt;=_TM2,OR(TH!L5237="1111",TH!M5237="1111")),TH!D5237,""),"")</f>
        <v/>
      </c>
      <c r="B5237" s="11">
        <f t="shared" si="447"/>
        <v>12</v>
      </c>
      <c r="C5237" s="111">
        <f t="shared" si="448"/>
        <v>42735</v>
      </c>
      <c r="D5237" s="327" t="s">
        <v>1527</v>
      </c>
      <c r="E5237" s="364">
        <v>42735</v>
      </c>
      <c r="F5237" s="21" t="s">
        <v>1990</v>
      </c>
      <c r="G5237" s="308" t="s">
        <v>1944</v>
      </c>
      <c r="H5237" s="330" t="s">
        <v>1178</v>
      </c>
      <c r="I5237" s="127">
        <v>50</v>
      </c>
      <c r="J5237" s="127">
        <v>22330</v>
      </c>
      <c r="K5237" s="331">
        <f t="shared" si="449"/>
        <v>1116500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hidden="1" customHeight="1">
      <c r="A5238" s="304" t="str">
        <f>IF(B5238&lt;&gt;"",IF(AND(B5238&gt;=_TM1,B5238&lt;=_TM2,OR(TH!L5238="1111",TH!M5238="1111")),TH!D5238,""),"")</f>
        <v/>
      </c>
      <c r="B5238" s="11">
        <f t="shared" si="447"/>
        <v>12</v>
      </c>
      <c r="C5238" s="111">
        <f t="shared" si="448"/>
        <v>42735</v>
      </c>
      <c r="D5238" s="327" t="s">
        <v>1527</v>
      </c>
      <c r="E5238" s="364">
        <v>42735</v>
      </c>
      <c r="F5238" s="21" t="s">
        <v>1991</v>
      </c>
      <c r="G5238" s="308" t="s">
        <v>1944</v>
      </c>
      <c r="H5238" s="330" t="s">
        <v>1178</v>
      </c>
      <c r="I5238" s="127">
        <v>10</v>
      </c>
      <c r="J5238" s="127">
        <v>28940</v>
      </c>
      <c r="K5238" s="331">
        <f t="shared" si="449"/>
        <v>289400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hidden="1" customHeight="1">
      <c r="A5239" s="304" t="str">
        <f>IF(B5239&lt;&gt;"",IF(AND(B5239&gt;=_TM1,B5239&lt;=_TM2,OR(TH!L5239="1111",TH!M5239="1111")),TH!D5239,""),"")</f>
        <v/>
      </c>
      <c r="B5239" s="11">
        <f t="shared" si="447"/>
        <v>12</v>
      </c>
      <c r="C5239" s="111">
        <f t="shared" si="448"/>
        <v>42735</v>
      </c>
      <c r="D5239" s="327" t="s">
        <v>1527</v>
      </c>
      <c r="E5239" s="364">
        <v>42735</v>
      </c>
      <c r="F5239" s="21" t="s">
        <v>1992</v>
      </c>
      <c r="G5239" s="308" t="s">
        <v>1944</v>
      </c>
      <c r="H5239" s="330" t="s">
        <v>1178</v>
      </c>
      <c r="I5239" s="127">
        <v>10</v>
      </c>
      <c r="J5239" s="127">
        <v>27660</v>
      </c>
      <c r="K5239" s="331">
        <f t="shared" si="449"/>
        <v>276600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hidden="1" customHeight="1">
      <c r="A5240" s="304" t="str">
        <f>IF(B5240&lt;&gt;"",IF(AND(B5240&gt;=_TM1,B5240&lt;=_TM2,OR(TH!L5240="1111",TH!M5240="1111")),TH!D5240,""),"")</f>
        <v/>
      </c>
      <c r="B5240" s="11">
        <f t="shared" si="447"/>
        <v>12</v>
      </c>
      <c r="C5240" s="111">
        <f t="shared" si="448"/>
        <v>42735</v>
      </c>
      <c r="D5240" s="327" t="s">
        <v>1527</v>
      </c>
      <c r="E5240" s="364">
        <v>42735</v>
      </c>
      <c r="F5240" s="21" t="s">
        <v>1993</v>
      </c>
      <c r="G5240" s="308" t="s">
        <v>1944</v>
      </c>
      <c r="H5240" s="330" t="s">
        <v>1178</v>
      </c>
      <c r="I5240" s="127">
        <v>5</v>
      </c>
      <c r="J5240" s="127">
        <v>37660</v>
      </c>
      <c r="K5240" s="331">
        <f t="shared" si="449"/>
        <v>188300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hidden="1" customHeight="1">
      <c r="A5241" s="304" t="str">
        <f>IF(B5241&lt;&gt;"",IF(AND(B5241&gt;=_TM1,B5241&lt;=_TM2,OR(TH!L5241="1111",TH!M5241="1111")),TH!D5241,""),"")</f>
        <v/>
      </c>
      <c r="B5241" s="11">
        <f t="shared" si="447"/>
        <v>12</v>
      </c>
      <c r="C5241" s="111">
        <f t="shared" si="448"/>
        <v>42735</v>
      </c>
      <c r="D5241" s="327" t="s">
        <v>1527</v>
      </c>
      <c r="E5241" s="364">
        <v>42735</v>
      </c>
      <c r="F5241" s="21" t="s">
        <v>752</v>
      </c>
      <c r="G5241" s="308" t="s">
        <v>1944</v>
      </c>
      <c r="H5241" s="330" t="s">
        <v>1178</v>
      </c>
      <c r="I5241" s="127">
        <v>7</v>
      </c>
      <c r="J5241" s="127">
        <v>48990</v>
      </c>
      <c r="K5241" s="331">
        <f t="shared" si="449"/>
        <v>342930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hidden="1" customHeight="1">
      <c r="A5242" s="304" t="str">
        <f>IF(B5242&lt;&gt;"",IF(AND(B5242&gt;=_TM1,B5242&lt;=_TM2,OR(TH!L5242="1111",TH!M5242="1111")),TH!D5242,""),"")</f>
        <v/>
      </c>
      <c r="B5242" s="11">
        <f t="shared" si="447"/>
        <v>12</v>
      </c>
      <c r="C5242" s="111">
        <f t="shared" si="448"/>
        <v>42735</v>
      </c>
      <c r="D5242" s="327" t="s">
        <v>1527</v>
      </c>
      <c r="E5242" s="364">
        <v>42735</v>
      </c>
      <c r="F5242" s="21" t="s">
        <v>365</v>
      </c>
      <c r="G5242" s="308" t="s">
        <v>1944</v>
      </c>
      <c r="H5242" s="330" t="s">
        <v>1178</v>
      </c>
      <c r="I5242" s="127">
        <v>12</v>
      </c>
      <c r="J5242" s="127">
        <v>71150</v>
      </c>
      <c r="K5242" s="331">
        <f t="shared" si="449"/>
        <v>853800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hidden="1" customHeight="1">
      <c r="A5243" s="304" t="str">
        <f>IF(B5243&lt;&gt;"",IF(AND(B5243&gt;=_TM1,B5243&lt;=_TM2,OR(TH!L5243="1111",TH!M5243="1111")),TH!D5243,""),"")</f>
        <v/>
      </c>
      <c r="B5243" s="11">
        <f t="shared" si="447"/>
        <v>12</v>
      </c>
      <c r="C5243" s="111">
        <f t="shared" si="448"/>
        <v>42735</v>
      </c>
      <c r="D5243" s="327" t="s">
        <v>1527</v>
      </c>
      <c r="E5243" s="364">
        <v>42735</v>
      </c>
      <c r="F5243" s="21" t="s">
        <v>360</v>
      </c>
      <c r="G5243" s="308" t="s">
        <v>1944</v>
      </c>
      <c r="H5243" s="330" t="s">
        <v>1178</v>
      </c>
      <c r="I5243" s="127">
        <v>16</v>
      </c>
      <c r="J5243" s="127">
        <v>37750</v>
      </c>
      <c r="K5243" s="331">
        <f t="shared" si="449"/>
        <v>604000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hidden="1" customHeight="1">
      <c r="A5244" s="304" t="str">
        <f>IF(B5244&lt;&gt;"",IF(AND(B5244&gt;=_TM1,B5244&lt;=_TM2,OR(TH!L5244="1111",TH!M5244="1111")),TH!D5244,""),"")</f>
        <v/>
      </c>
      <c r="B5244" s="11">
        <f t="shared" si="447"/>
        <v>12</v>
      </c>
      <c r="C5244" s="111">
        <f t="shared" si="448"/>
        <v>42735</v>
      </c>
      <c r="D5244" s="327" t="s">
        <v>1527</v>
      </c>
      <c r="E5244" s="364">
        <v>42735</v>
      </c>
      <c r="F5244" s="21" t="s">
        <v>348</v>
      </c>
      <c r="G5244" s="308" t="s">
        <v>1944</v>
      </c>
      <c r="H5244" s="330" t="s">
        <v>1178</v>
      </c>
      <c r="I5244" s="127">
        <v>365</v>
      </c>
      <c r="J5244" s="127">
        <v>65450</v>
      </c>
      <c r="K5244" s="331">
        <f t="shared" si="449"/>
        <v>23889250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hidden="1" customHeight="1">
      <c r="A5245" s="304" t="str">
        <f>IF(B5245&lt;&gt;"",IF(AND(B5245&gt;=_TM1,B5245&lt;=_TM2,OR(TH!L5245="1111",TH!M5245="1111")),TH!D5245,""),"")</f>
        <v/>
      </c>
      <c r="B5245" s="11">
        <f t="shared" si="447"/>
        <v>12</v>
      </c>
      <c r="C5245" s="111">
        <f t="shared" si="448"/>
        <v>42735</v>
      </c>
      <c r="D5245" s="327" t="s">
        <v>1527</v>
      </c>
      <c r="E5245" s="364">
        <v>42735</v>
      </c>
      <c r="F5245" s="21" t="s">
        <v>1994</v>
      </c>
      <c r="G5245" s="308" t="s">
        <v>1944</v>
      </c>
      <c r="H5245" s="330" t="s">
        <v>1178</v>
      </c>
      <c r="I5245" s="127">
        <v>12</v>
      </c>
      <c r="J5245" s="127">
        <v>71730</v>
      </c>
      <c r="K5245" s="331">
        <f t="shared" si="449"/>
        <v>860760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hidden="1" customHeight="1">
      <c r="A5246" s="304" t="str">
        <f>IF(B5246&lt;&gt;"",IF(AND(B5246&gt;=_TM1,B5246&lt;=_TM2,OR(TH!L5246="1111",TH!M5246="1111")),TH!D5246,""),"")</f>
        <v/>
      </c>
      <c r="B5246" s="11">
        <f t="shared" si="447"/>
        <v>12</v>
      </c>
      <c r="C5246" s="111">
        <f t="shared" si="448"/>
        <v>42735</v>
      </c>
      <c r="D5246" s="327" t="s">
        <v>1527</v>
      </c>
      <c r="E5246" s="364">
        <v>42735</v>
      </c>
      <c r="F5246" s="21" t="s">
        <v>1995</v>
      </c>
      <c r="G5246" s="308" t="s">
        <v>1944</v>
      </c>
      <c r="H5246" s="330" t="s">
        <v>1178</v>
      </c>
      <c r="I5246" s="127">
        <v>20</v>
      </c>
      <c r="J5246" s="127">
        <v>41520</v>
      </c>
      <c r="K5246" s="331">
        <f t="shared" si="449"/>
        <v>830400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hidden="1" customHeight="1">
      <c r="A5247" s="304" t="str">
        <f>IF(B5247&lt;&gt;"",IF(AND(B5247&gt;=_TM1,B5247&lt;=_TM2,OR(TH!L5247="1111",TH!M5247="1111")),TH!D5247,""),"")</f>
        <v/>
      </c>
      <c r="B5247" s="11">
        <f t="shared" si="447"/>
        <v>12</v>
      </c>
      <c r="C5247" s="111">
        <f t="shared" si="448"/>
        <v>42735</v>
      </c>
      <c r="D5247" s="327" t="s">
        <v>1527</v>
      </c>
      <c r="E5247" s="364">
        <v>42735</v>
      </c>
      <c r="F5247" s="21" t="s">
        <v>1995</v>
      </c>
      <c r="G5247" s="308" t="s">
        <v>1944</v>
      </c>
      <c r="H5247" s="330" t="s">
        <v>1178</v>
      </c>
      <c r="I5247" s="127">
        <v>15</v>
      </c>
      <c r="J5247" s="127">
        <v>41520</v>
      </c>
      <c r="K5247" s="331">
        <f t="shared" si="449"/>
        <v>622800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hidden="1" customHeight="1">
      <c r="A5248" s="304" t="str">
        <f>IF(B5248&lt;&gt;"",IF(AND(B5248&gt;=_TM1,B5248&lt;=_TM2,OR(TH!L5248="1111",TH!M5248="1111")),TH!D5248,""),"")</f>
        <v/>
      </c>
      <c r="B5248" s="11">
        <f t="shared" si="447"/>
        <v>12</v>
      </c>
      <c r="C5248" s="111">
        <f t="shared" si="448"/>
        <v>42735</v>
      </c>
      <c r="D5248" s="327" t="s">
        <v>1527</v>
      </c>
      <c r="E5248" s="364">
        <v>42735</v>
      </c>
      <c r="F5248" s="21" t="s">
        <v>1996</v>
      </c>
      <c r="G5248" s="308" t="s">
        <v>1944</v>
      </c>
      <c r="H5248" s="330" t="s">
        <v>1178</v>
      </c>
      <c r="I5248" s="127">
        <v>36</v>
      </c>
      <c r="J5248" s="127">
        <v>46590</v>
      </c>
      <c r="K5248" s="331">
        <f t="shared" si="449"/>
        <v>1677240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7" ht="15.75" hidden="1" customHeight="1">
      <c r="A5249" s="304" t="str">
        <f>IF(B5249&lt;&gt;"",IF(AND(B5249&gt;=_TM1,B5249&lt;=_TM2,OR(TH!L5249="1111",TH!M5249="1111")),TH!D5249,""),"")</f>
        <v/>
      </c>
      <c r="B5249" s="11">
        <f t="shared" si="447"/>
        <v>12</v>
      </c>
      <c r="C5249" s="111">
        <f t="shared" si="448"/>
        <v>42735</v>
      </c>
      <c r="D5249" s="327" t="s">
        <v>1527</v>
      </c>
      <c r="E5249" s="364">
        <v>42735</v>
      </c>
      <c r="F5249" s="21" t="s">
        <v>688</v>
      </c>
      <c r="G5249" s="308" t="s">
        <v>1944</v>
      </c>
      <c r="H5249" s="330" t="s">
        <v>1178</v>
      </c>
      <c r="I5249" s="127">
        <v>3</v>
      </c>
      <c r="J5249" s="127">
        <v>184970</v>
      </c>
      <c r="K5249" s="331">
        <f t="shared" si="449"/>
        <v>554910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7" ht="15.75" hidden="1" customHeight="1">
      <c r="A5250" s="304" t="str">
        <f>IF(B5250&lt;&gt;"",IF(AND(B5250&gt;=_TM1,B5250&lt;=_TM2,OR(TH!L5250="1111",TH!M5250="1111")),TH!D5250,""),"")</f>
        <v/>
      </c>
      <c r="B5250" s="11">
        <f t="shared" si="447"/>
        <v>12</v>
      </c>
      <c r="C5250" s="111">
        <f t="shared" si="448"/>
        <v>42735</v>
      </c>
      <c r="D5250" s="327" t="s">
        <v>1527</v>
      </c>
      <c r="E5250" s="364">
        <v>42735</v>
      </c>
      <c r="F5250" s="21" t="s">
        <v>688</v>
      </c>
      <c r="G5250" s="308" t="s">
        <v>1944</v>
      </c>
      <c r="H5250" s="330" t="s">
        <v>1178</v>
      </c>
      <c r="I5250" s="127">
        <v>2</v>
      </c>
      <c r="J5250" s="127">
        <v>121570</v>
      </c>
      <c r="K5250" s="331">
        <f t="shared" si="449"/>
        <v>243140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7" ht="15.75" hidden="1" customHeight="1">
      <c r="A5251" s="304" t="str">
        <f>IF(B5251&lt;&gt;"",IF(AND(B5251&gt;=_TM1,B5251&lt;=_TM2,OR(TH!L5251="1111",TH!M5251="1111")),TH!D5251,""),"")</f>
        <v/>
      </c>
      <c r="B5251" s="11">
        <f t="shared" si="447"/>
        <v>12</v>
      </c>
      <c r="C5251" s="111">
        <f t="shared" si="448"/>
        <v>42735</v>
      </c>
      <c r="D5251" s="327" t="s">
        <v>1527</v>
      </c>
      <c r="E5251" s="364">
        <v>42735</v>
      </c>
      <c r="F5251" s="21" t="s">
        <v>1997</v>
      </c>
      <c r="G5251" s="308" t="s">
        <v>1944</v>
      </c>
      <c r="H5251" s="330" t="s">
        <v>1178</v>
      </c>
      <c r="I5251" s="127">
        <v>10</v>
      </c>
      <c r="J5251" s="127">
        <v>31200</v>
      </c>
      <c r="K5251" s="331">
        <f t="shared" si="449"/>
        <v>312000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7" ht="15.75" hidden="1" customHeight="1">
      <c r="A5252" s="304" t="str">
        <f>IF(B5252&lt;&gt;"",IF(AND(B5252&gt;=_TM1,B5252&lt;=_TM2,OR(TH!L5252="1111",TH!M5252="1111")),TH!D5252,""),"")</f>
        <v/>
      </c>
      <c r="B5252" s="11">
        <f t="shared" si="447"/>
        <v>12</v>
      </c>
      <c r="C5252" s="111">
        <f t="shared" si="448"/>
        <v>42735</v>
      </c>
      <c r="D5252" s="327" t="s">
        <v>1527</v>
      </c>
      <c r="E5252" s="364">
        <v>42735</v>
      </c>
      <c r="F5252" s="21" t="s">
        <v>1998</v>
      </c>
      <c r="G5252" s="308" t="s">
        <v>1944</v>
      </c>
      <c r="H5252" s="330" t="s">
        <v>1178</v>
      </c>
      <c r="I5252" s="127">
        <v>50</v>
      </c>
      <c r="J5252" s="127">
        <v>31600</v>
      </c>
      <c r="K5252" s="331">
        <f t="shared" si="449"/>
        <v>1580000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7" ht="15.75" hidden="1" customHeight="1">
      <c r="A5253" s="304" t="str">
        <f>IF(B5253&lt;&gt;"",IF(AND(B5253&gt;=_TM1,B5253&lt;=_TM2,OR(TH!L5253="1111",TH!M5253="1111")),TH!D5253,""),"")</f>
        <v/>
      </c>
      <c r="B5253" s="11">
        <f t="shared" si="447"/>
        <v>12</v>
      </c>
      <c r="C5253" s="111">
        <f t="shared" si="448"/>
        <v>42735</v>
      </c>
      <c r="D5253" s="327" t="s">
        <v>1527</v>
      </c>
      <c r="E5253" s="364">
        <v>42735</v>
      </c>
      <c r="F5253" s="21" t="s">
        <v>1617</v>
      </c>
      <c r="G5253" s="308" t="s">
        <v>1944</v>
      </c>
      <c r="H5253" s="330" t="s">
        <v>1178</v>
      </c>
      <c r="I5253" s="127">
        <v>18</v>
      </c>
      <c r="J5253" s="127">
        <v>77950</v>
      </c>
      <c r="K5253" s="331">
        <f t="shared" si="449"/>
        <v>1403100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7" ht="15.75" hidden="1" customHeight="1">
      <c r="A5254" s="304" t="str">
        <f>IF(B5254&lt;&gt;"",IF(AND(B5254&gt;=_TM1,B5254&lt;=_TM2,OR(TH!L5254="1111",TH!M5254="1111")),TH!D5254,""),"")</f>
        <v/>
      </c>
      <c r="B5254" s="11">
        <f t="shared" si="435"/>
        <v>12</v>
      </c>
      <c r="C5254" s="111">
        <f t="shared" si="436"/>
        <v>42735</v>
      </c>
      <c r="D5254" s="327" t="s">
        <v>1527</v>
      </c>
      <c r="E5254" s="364">
        <v>42735</v>
      </c>
      <c r="F5254" s="21" t="s">
        <v>1999</v>
      </c>
      <c r="G5254" s="308" t="s">
        <v>1944</v>
      </c>
      <c r="H5254" s="330" t="s">
        <v>1178</v>
      </c>
      <c r="I5254" s="127">
        <v>25</v>
      </c>
      <c r="J5254" s="127">
        <v>73950</v>
      </c>
      <c r="K5254" s="331">
        <f t="shared" si="437"/>
        <v>1848750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7" ht="15.75" hidden="1" customHeight="1">
      <c r="A5255" s="304" t="str">
        <f>IF(B5255&lt;&gt;"",IF(AND(B5255&gt;=_TM1,B5255&lt;=_TM2,OR(TH!L5255="1111",TH!M5255="1111")),TH!D5255,""),"")</f>
        <v/>
      </c>
      <c r="B5255" s="11">
        <f t="shared" si="435"/>
        <v>12</v>
      </c>
      <c r="C5255" s="111">
        <f t="shared" si="436"/>
        <v>42735</v>
      </c>
      <c r="D5255" s="327" t="s">
        <v>1527</v>
      </c>
      <c r="E5255" s="364">
        <v>42735</v>
      </c>
      <c r="F5255" s="21" t="s">
        <v>1591</v>
      </c>
      <c r="G5255" s="308" t="s">
        <v>1946</v>
      </c>
      <c r="H5255" s="330" t="s">
        <v>1178</v>
      </c>
      <c r="I5255" s="127">
        <v>25500</v>
      </c>
      <c r="J5255" s="127">
        <v>8300</v>
      </c>
      <c r="K5255" s="331">
        <f t="shared" si="437"/>
        <v>211650000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7" ht="15.75" hidden="1" customHeight="1">
      <c r="A5256" s="304" t="str">
        <f>IF(B5256&lt;&gt;"",IF(AND(B5256&gt;=_TM1,B5256&lt;=_TM2,OR(TH!L5256="1111",TH!M5256="1111")),TH!D5256,""),"")</f>
        <v/>
      </c>
      <c r="B5256" s="11">
        <f t="shared" ref="B5256:B5260" si="450">IF(C5256&lt;&gt;"",MONTH(C5256),"")</f>
        <v>12</v>
      </c>
      <c r="C5256" s="111">
        <f t="shared" ref="C5256:C5260" si="451">E5256</f>
        <v>42735</v>
      </c>
      <c r="D5256" s="327" t="s">
        <v>1527</v>
      </c>
      <c r="E5256" s="364">
        <v>42735</v>
      </c>
      <c r="F5256" s="337" t="s">
        <v>1294</v>
      </c>
      <c r="G5256" s="329" t="s">
        <v>2068</v>
      </c>
      <c r="H5256" s="330" t="s">
        <v>1178</v>
      </c>
      <c r="I5256" s="127">
        <v>259</v>
      </c>
      <c r="J5256" s="127">
        <v>8478</v>
      </c>
      <c r="K5256" s="331">
        <f t="shared" ref="K5256:K5260" si="452">ROUND(I5256*J5256,0)</f>
        <v>2195802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  <c r="AA5256" s="198"/>
    </row>
    <row r="5257" spans="1:27" ht="15.75" hidden="1" customHeight="1">
      <c r="A5257" s="304" t="str">
        <f>IF(B5257&lt;&gt;"",IF(AND(B5257&gt;=_TM1,B5257&lt;=_TM2,OR(TH!L5257="1111",TH!M5257="1111")),TH!D5257,""),"")</f>
        <v/>
      </c>
      <c r="B5257" s="11">
        <f t="shared" si="450"/>
        <v>12</v>
      </c>
      <c r="C5257" s="111">
        <f t="shared" si="451"/>
        <v>42735</v>
      </c>
      <c r="D5257" s="327" t="s">
        <v>1527</v>
      </c>
      <c r="E5257" s="364">
        <v>42735</v>
      </c>
      <c r="F5257" s="337" t="s">
        <v>1293</v>
      </c>
      <c r="G5257" s="329" t="s">
        <v>2068</v>
      </c>
      <c r="H5257" s="330" t="s">
        <v>1178</v>
      </c>
      <c r="I5257" s="127">
        <v>139</v>
      </c>
      <c r="J5257" s="127">
        <v>8874</v>
      </c>
      <c r="K5257" s="331">
        <f t="shared" si="452"/>
        <v>1233486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  <c r="AA5257" s="198"/>
    </row>
    <row r="5258" spans="1:27" ht="15.75" hidden="1" customHeight="1">
      <c r="A5258" s="304" t="str">
        <f>IF(B5258&lt;&gt;"",IF(AND(B5258&gt;=_TM1,B5258&lt;=_TM2,OR(TH!L5258="1111",TH!M5258="1111")),TH!D5258,""),"")</f>
        <v/>
      </c>
      <c r="B5258" s="11">
        <f t="shared" si="450"/>
        <v>12</v>
      </c>
      <c r="C5258" s="111">
        <f t="shared" si="451"/>
        <v>42735</v>
      </c>
      <c r="D5258" s="327" t="s">
        <v>1527</v>
      </c>
      <c r="E5258" s="364">
        <v>42735</v>
      </c>
      <c r="F5258" s="337" t="s">
        <v>1288</v>
      </c>
      <c r="G5258" s="329" t="s">
        <v>2068</v>
      </c>
      <c r="H5258" s="330" t="s">
        <v>1178</v>
      </c>
      <c r="I5258" s="127">
        <v>154</v>
      </c>
      <c r="J5258" s="127">
        <v>13797</v>
      </c>
      <c r="K5258" s="331">
        <f t="shared" si="452"/>
        <v>2124738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  <c r="AA5258" s="198"/>
    </row>
    <row r="5259" spans="1:27" ht="15.75" hidden="1" customHeight="1">
      <c r="A5259" s="304" t="str">
        <f>IF(B5259&lt;&gt;"",IF(AND(B5259&gt;=_TM1,B5259&lt;=_TM2,OR(TH!L5259="1111",TH!M5259="1111")),TH!D5259,""),"")</f>
        <v/>
      </c>
      <c r="B5259" s="11">
        <f t="shared" si="450"/>
        <v>12</v>
      </c>
      <c r="C5259" s="111">
        <f t="shared" si="451"/>
        <v>42735</v>
      </c>
      <c r="D5259" s="327" t="s">
        <v>1527</v>
      </c>
      <c r="E5259" s="364">
        <v>42735</v>
      </c>
      <c r="F5259" s="337" t="s">
        <v>1267</v>
      </c>
      <c r="G5259" s="329" t="s">
        <v>2068</v>
      </c>
      <c r="H5259" s="330" t="s">
        <v>1178</v>
      </c>
      <c r="I5259" s="127">
        <v>151</v>
      </c>
      <c r="J5259" s="127">
        <v>17010</v>
      </c>
      <c r="K5259" s="331">
        <f t="shared" si="452"/>
        <v>2568510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  <c r="AA5259" s="198"/>
    </row>
    <row r="5260" spans="1:27" ht="15.75" hidden="1" customHeight="1">
      <c r="A5260" s="304" t="str">
        <f>IF(B5260&lt;&gt;"",IF(AND(B5260&gt;=_TM1,B5260&lt;=_TM2,OR(TH!L5260="1111",TH!M5260="1111")),TH!D5260,""),"")</f>
        <v/>
      </c>
      <c r="B5260" s="11">
        <f t="shared" si="450"/>
        <v>12</v>
      </c>
      <c r="C5260" s="111">
        <f t="shared" si="451"/>
        <v>42735</v>
      </c>
      <c r="D5260" s="327" t="s">
        <v>1527</v>
      </c>
      <c r="E5260" s="364">
        <v>42735</v>
      </c>
      <c r="F5260" s="337" t="s">
        <v>1272</v>
      </c>
      <c r="G5260" s="329" t="s">
        <v>2068</v>
      </c>
      <c r="H5260" s="330" t="s">
        <v>1178</v>
      </c>
      <c r="I5260" s="127">
        <v>350</v>
      </c>
      <c r="J5260" s="127">
        <v>19940</v>
      </c>
      <c r="K5260" s="331">
        <f t="shared" si="452"/>
        <v>6979000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  <c r="AA5260" s="198"/>
    </row>
    <row r="5261" spans="1:27" s="356" customFormat="1" ht="15.75" hidden="1" customHeight="1">
      <c r="A5261" s="304" t="str">
        <f>IF(B5261&lt;&gt;"",IF(AND(B5261&gt;=_TM1,B5261&lt;=_TM2,OR(TH!L5261="1111",TH!M5261="1111")),TH!D5261,""),"")</f>
        <v/>
      </c>
      <c r="B5261" s="345">
        <f t="shared" ref="B5261" si="453">IF(C5261&lt;&gt;"",MONTH(C5261),"")</f>
        <v>1</v>
      </c>
      <c r="C5261" s="346">
        <f t="shared" ref="C5261" si="454">E5261</f>
        <v>42373</v>
      </c>
      <c r="D5261" s="347" t="s">
        <v>1528</v>
      </c>
      <c r="E5261" s="346">
        <v>42373</v>
      </c>
      <c r="F5261" s="348" t="s">
        <v>319</v>
      </c>
      <c r="G5261" s="349" t="s">
        <v>889</v>
      </c>
      <c r="H5261" s="350" t="s">
        <v>1181</v>
      </c>
      <c r="I5261" s="351">
        <v>1000</v>
      </c>
      <c r="J5261" s="351">
        <v>11091.047138763059</v>
      </c>
      <c r="K5261" s="352">
        <f t="shared" si="355"/>
        <v>11091047</v>
      </c>
      <c r="L5261" s="353" t="s">
        <v>726</v>
      </c>
      <c r="M5261" s="353" t="s">
        <v>158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>x</v>
      </c>
      <c r="Z5261" s="354"/>
      <c r="AA5261" s="355"/>
    </row>
    <row r="5262" spans="1:27" s="356" customFormat="1" ht="15.75" hidden="1" customHeight="1">
      <c r="A5262" s="304" t="str">
        <f>IF(B5262&lt;&gt;"",IF(AND(B5262&gt;=_TM1,B5262&lt;=_TM2,OR(TH!L5262="1111",TH!M5262="1111")),TH!D5262,""),"")</f>
        <v/>
      </c>
      <c r="B5262" s="345">
        <f t="shared" ref="B5262:B5306" si="455">IF(C5262&lt;&gt;"",MONTH(C5262),"")</f>
        <v>1</v>
      </c>
      <c r="C5262" s="346">
        <f t="shared" ref="C5262:C5306" si="456">E5262</f>
        <v>42375</v>
      </c>
      <c r="D5262" s="347" t="s">
        <v>1528</v>
      </c>
      <c r="E5262" s="346">
        <v>42375</v>
      </c>
      <c r="F5262" s="357" t="s">
        <v>893</v>
      </c>
      <c r="G5262" s="349" t="s">
        <v>891</v>
      </c>
      <c r="H5262" s="350" t="s">
        <v>1181</v>
      </c>
      <c r="I5262" s="351">
        <v>55</v>
      </c>
      <c r="J5262" s="351">
        <v>14711.892593308512</v>
      </c>
      <c r="K5262" s="352">
        <f t="shared" ref="K5262:K5276" si="457">ROUND(I5262*J5262,0)</f>
        <v>809154</v>
      </c>
      <c r="L5262" s="353" t="s">
        <v>726</v>
      </c>
      <c r="M5262" s="353" t="s">
        <v>158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>x</v>
      </c>
      <c r="Z5262" s="354"/>
      <c r="AA5262" s="355"/>
    </row>
    <row r="5263" spans="1:27" s="356" customFormat="1" ht="15.75" hidden="1" customHeight="1">
      <c r="A5263" s="304" t="str">
        <f>IF(B5263&lt;&gt;"",IF(AND(B5263&gt;=_TM1,B5263&lt;=_TM2,OR(TH!L5263="1111",TH!M5263="1111")),TH!D5263,""),"")</f>
        <v/>
      </c>
      <c r="B5263" s="345">
        <f t="shared" si="455"/>
        <v>1</v>
      </c>
      <c r="C5263" s="346">
        <f t="shared" si="456"/>
        <v>42388</v>
      </c>
      <c r="D5263" s="347" t="s">
        <v>1528</v>
      </c>
      <c r="E5263" s="346">
        <v>42388</v>
      </c>
      <c r="F5263" s="357" t="s">
        <v>1171</v>
      </c>
      <c r="G5263" s="349" t="s">
        <v>897</v>
      </c>
      <c r="H5263" s="350" t="s">
        <v>1181</v>
      </c>
      <c r="I5263" s="351">
        <v>20</v>
      </c>
      <c r="J5263" s="351">
        <v>23165.34713876306</v>
      </c>
      <c r="K5263" s="352">
        <f t="shared" si="457"/>
        <v>463307</v>
      </c>
      <c r="L5263" s="353" t="s">
        <v>726</v>
      </c>
      <c r="M5263" s="353" t="s">
        <v>158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>x</v>
      </c>
      <c r="Z5263" s="354"/>
      <c r="AA5263" s="355"/>
    </row>
    <row r="5264" spans="1:27" s="356" customFormat="1" ht="15.75" hidden="1" customHeight="1">
      <c r="A5264" s="304" t="str">
        <f>IF(B5264&lt;&gt;"",IF(AND(B5264&gt;=_TM1,B5264&lt;=_TM2,OR(TH!L5264="1111",TH!M5264="1111")),TH!D5264,""),"")</f>
        <v/>
      </c>
      <c r="B5264" s="345">
        <f t="shared" si="455"/>
        <v>1</v>
      </c>
      <c r="C5264" s="346">
        <f t="shared" si="456"/>
        <v>42388</v>
      </c>
      <c r="D5264" s="347" t="s">
        <v>1528</v>
      </c>
      <c r="E5264" s="346">
        <v>42388</v>
      </c>
      <c r="F5264" s="348" t="s">
        <v>1172</v>
      </c>
      <c r="G5264" s="349" t="s">
        <v>897</v>
      </c>
      <c r="H5264" s="350" t="s">
        <v>1181</v>
      </c>
      <c r="I5264" s="351">
        <v>50</v>
      </c>
      <c r="J5264" s="351">
        <v>5444.1471387630581</v>
      </c>
      <c r="K5264" s="352">
        <f t="shared" si="457"/>
        <v>272207</v>
      </c>
      <c r="L5264" s="353" t="s">
        <v>726</v>
      </c>
      <c r="M5264" s="353" t="s">
        <v>158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>x</v>
      </c>
      <c r="Z5264" s="354"/>
      <c r="AA5264" s="355"/>
    </row>
    <row r="5265" spans="1:27" s="356" customFormat="1" ht="15.75" hidden="1" customHeight="1">
      <c r="A5265" s="304" t="str">
        <f>IF(B5265&lt;&gt;"",IF(AND(B5265&gt;=_TM1,B5265&lt;=_TM2,OR(TH!L5265="1111",TH!M5265="1111")),TH!D5265,""),"")</f>
        <v/>
      </c>
      <c r="B5265" s="345">
        <f t="shared" si="455"/>
        <v>2</v>
      </c>
      <c r="C5265" s="346">
        <f t="shared" si="456"/>
        <v>42401</v>
      </c>
      <c r="D5265" s="347" t="s">
        <v>1528</v>
      </c>
      <c r="E5265" s="346">
        <v>42401</v>
      </c>
      <c r="F5265" s="357" t="s">
        <v>319</v>
      </c>
      <c r="G5265" s="349" t="s">
        <v>907</v>
      </c>
      <c r="H5265" s="350" t="s">
        <v>1181</v>
      </c>
      <c r="I5265" s="351">
        <v>1000</v>
      </c>
      <c r="J5265" s="351">
        <v>15657.84713876306</v>
      </c>
      <c r="K5265" s="352">
        <f t="shared" si="457"/>
        <v>15657847</v>
      </c>
      <c r="L5265" s="353" t="s">
        <v>726</v>
      </c>
      <c r="M5265" s="353" t="s">
        <v>158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>x</v>
      </c>
      <c r="Z5265" s="354"/>
      <c r="AA5265" s="355"/>
    </row>
    <row r="5266" spans="1:27" s="356" customFormat="1" ht="15.75" hidden="1" customHeight="1">
      <c r="A5266" s="304" t="str">
        <f>IF(B5266&lt;&gt;"",IF(AND(B5266&gt;=_TM1,B5266&lt;=_TM2,OR(TH!L5266="1111",TH!M5266="1111")),TH!D5266,""),"")</f>
        <v/>
      </c>
      <c r="B5266" s="345">
        <f t="shared" si="455"/>
        <v>2</v>
      </c>
      <c r="C5266" s="346">
        <f t="shared" si="456"/>
        <v>42429</v>
      </c>
      <c r="D5266" s="347" t="s">
        <v>1528</v>
      </c>
      <c r="E5266" s="346">
        <v>42429</v>
      </c>
      <c r="F5266" s="348" t="s">
        <v>876</v>
      </c>
      <c r="G5266" s="349" t="s">
        <v>923</v>
      </c>
      <c r="H5266" s="350" t="s">
        <v>1181</v>
      </c>
      <c r="I5266" s="351">
        <v>12</v>
      </c>
      <c r="J5266" s="351">
        <v>30592.847138763056</v>
      </c>
      <c r="K5266" s="352">
        <f t="shared" si="457"/>
        <v>367114</v>
      </c>
      <c r="L5266" s="353" t="s">
        <v>726</v>
      </c>
      <c r="M5266" s="353" t="s">
        <v>158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>x</v>
      </c>
      <c r="Z5266" s="354"/>
      <c r="AA5266" s="355"/>
    </row>
    <row r="5267" spans="1:27" s="356" customFormat="1" ht="15.75" hidden="1" customHeight="1">
      <c r="A5267" s="304" t="str">
        <f>IF(B5267&lt;&gt;"",IF(AND(B5267&gt;=_TM1,B5267&lt;=_TM2,OR(TH!L5267="1111",TH!M5267="1111")),TH!D5267,""),"")</f>
        <v/>
      </c>
      <c r="B5267" s="345">
        <f t="shared" si="455"/>
        <v>3</v>
      </c>
      <c r="C5267" s="346">
        <f t="shared" si="456"/>
        <v>42433</v>
      </c>
      <c r="D5267" s="347" t="s">
        <v>1528</v>
      </c>
      <c r="E5267" s="346">
        <v>42433</v>
      </c>
      <c r="F5267" s="348" t="s">
        <v>926</v>
      </c>
      <c r="G5267" s="349" t="s">
        <v>925</v>
      </c>
      <c r="H5267" s="350" t="s">
        <v>1181</v>
      </c>
      <c r="I5267" s="351">
        <v>200</v>
      </c>
      <c r="J5267" s="351">
        <v>11816.597138763058</v>
      </c>
      <c r="K5267" s="352">
        <f t="shared" si="457"/>
        <v>2363319</v>
      </c>
      <c r="L5267" s="353" t="s">
        <v>726</v>
      </c>
      <c r="M5267" s="353" t="s">
        <v>158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>x</v>
      </c>
      <c r="Z5267" s="354"/>
      <c r="AA5267" s="355"/>
    </row>
    <row r="5268" spans="1:27" s="356" customFormat="1" ht="15.75" hidden="1" customHeight="1">
      <c r="A5268" s="304" t="str">
        <f>IF(B5268&lt;&gt;"",IF(AND(B5268&gt;=_TM1,B5268&lt;=_TM2,OR(TH!L5268="1111",TH!M5268="1111")),TH!D5268,""),"")</f>
        <v/>
      </c>
      <c r="B5268" s="345">
        <f t="shared" si="455"/>
        <v>3</v>
      </c>
      <c r="C5268" s="346">
        <f t="shared" si="456"/>
        <v>42449</v>
      </c>
      <c r="D5268" s="347" t="s">
        <v>1528</v>
      </c>
      <c r="E5268" s="346">
        <v>42449</v>
      </c>
      <c r="F5268" s="357" t="s">
        <v>322</v>
      </c>
      <c r="G5268" s="349" t="s">
        <v>941</v>
      </c>
      <c r="H5268" s="350" t="s">
        <v>1181</v>
      </c>
      <c r="I5268" s="351">
        <v>100</v>
      </c>
      <c r="J5268" s="351">
        <v>28134.347138763056</v>
      </c>
      <c r="K5268" s="352">
        <f t="shared" si="457"/>
        <v>2813435</v>
      </c>
      <c r="L5268" s="353" t="s">
        <v>726</v>
      </c>
      <c r="M5268" s="353" t="s">
        <v>158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>x</v>
      </c>
      <c r="X5268" s="24" t="str">
        <f>IF(OR(TH!L5268=TH!$X$7,M5268=TH!$X$7),"x","")</f>
        <v/>
      </c>
      <c r="Y5268" s="24" t="str">
        <f>IF(AND(B5268&lt;=NKC!$N$8,B5268&gt;=NKC!$M$8),"x","")</f>
        <v>x</v>
      </c>
      <c r="Z5268" s="354"/>
      <c r="AA5268" s="355"/>
    </row>
    <row r="5269" spans="1:27" s="356" customFormat="1" ht="15.75" hidden="1" customHeight="1">
      <c r="A5269" s="304" t="str">
        <f>IF(B5269&lt;&gt;"",IF(AND(B5269&gt;=_TM1,B5269&lt;=_TM2,OR(TH!L5269="1111",TH!M5269="1111")),TH!D5269,""),"")</f>
        <v/>
      </c>
      <c r="B5269" s="345">
        <f t="shared" si="455"/>
        <v>1</v>
      </c>
      <c r="C5269" s="346">
        <f t="shared" si="456"/>
        <v>42373</v>
      </c>
      <c r="D5269" s="347" t="s">
        <v>1528</v>
      </c>
      <c r="E5269" s="346">
        <v>42373</v>
      </c>
      <c r="F5269" s="348" t="s">
        <v>1046</v>
      </c>
      <c r="G5269" s="349" t="s">
        <v>888</v>
      </c>
      <c r="H5269" s="350" t="s">
        <v>1181</v>
      </c>
      <c r="I5269" s="351">
        <v>850</v>
      </c>
      <c r="J5269" s="351">
        <v>32048.427138763058</v>
      </c>
      <c r="K5269" s="352">
        <f t="shared" si="457"/>
        <v>27241163</v>
      </c>
      <c r="L5269" s="353" t="s">
        <v>726</v>
      </c>
      <c r="M5269" s="353" t="s">
        <v>158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>x</v>
      </c>
      <c r="Z5269" s="354"/>
      <c r="AA5269" s="355"/>
    </row>
    <row r="5270" spans="1:27" s="356" customFormat="1" ht="15.75" hidden="1" customHeight="1">
      <c r="A5270" s="304" t="str">
        <f>IF(B5270&lt;&gt;"",IF(AND(B5270&gt;=_TM1,B5270&lt;=_TM2,OR(TH!L5270="1111",TH!M5270="1111")),TH!D5270,""),"")</f>
        <v/>
      </c>
      <c r="B5270" s="345">
        <f t="shared" si="455"/>
        <v>1</v>
      </c>
      <c r="C5270" s="346">
        <f t="shared" si="456"/>
        <v>42377</v>
      </c>
      <c r="D5270" s="347" t="s">
        <v>1528</v>
      </c>
      <c r="E5270" s="346">
        <v>42377</v>
      </c>
      <c r="F5270" s="348" t="s">
        <v>791</v>
      </c>
      <c r="G5270" s="349" t="s">
        <v>894</v>
      </c>
      <c r="H5270" s="350" t="s">
        <v>1181</v>
      </c>
      <c r="I5270" s="351">
        <v>200</v>
      </c>
      <c r="J5270" s="351">
        <v>14598.847138763058</v>
      </c>
      <c r="K5270" s="352">
        <f t="shared" si="457"/>
        <v>2919769</v>
      </c>
      <c r="L5270" s="353" t="s">
        <v>726</v>
      </c>
      <c r="M5270" s="353" t="s">
        <v>158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>x</v>
      </c>
      <c r="Z5270" s="354"/>
      <c r="AA5270" s="355"/>
    </row>
    <row r="5271" spans="1:27" s="356" customFormat="1" ht="15.75" hidden="1" customHeight="1">
      <c r="A5271" s="304" t="str">
        <f>IF(B5271&lt;&gt;"",IF(AND(B5271&gt;=_TM1,B5271&lt;=_TM2,OR(TH!L5271="1111",TH!M5271="1111")),TH!D5271,""),"")</f>
        <v/>
      </c>
      <c r="B5271" s="345">
        <f t="shared" si="455"/>
        <v>1</v>
      </c>
      <c r="C5271" s="346">
        <f t="shared" si="456"/>
        <v>42381</v>
      </c>
      <c r="D5271" s="347" t="s">
        <v>1528</v>
      </c>
      <c r="E5271" s="346">
        <v>42381</v>
      </c>
      <c r="F5271" s="357" t="s">
        <v>528</v>
      </c>
      <c r="G5271" s="349" t="s">
        <v>895</v>
      </c>
      <c r="H5271" s="350" t="s">
        <v>1181</v>
      </c>
      <c r="I5271" s="351">
        <v>1000</v>
      </c>
      <c r="J5271" s="351">
        <v>10087.42713876306</v>
      </c>
      <c r="K5271" s="352">
        <f t="shared" si="457"/>
        <v>10087427</v>
      </c>
      <c r="L5271" s="353" t="s">
        <v>726</v>
      </c>
      <c r="M5271" s="353" t="s">
        <v>158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>x</v>
      </c>
      <c r="Z5271" s="354"/>
      <c r="AA5271" s="355"/>
    </row>
    <row r="5272" spans="1:27" s="356" customFormat="1" ht="15.75" hidden="1" customHeight="1">
      <c r="A5272" s="304" t="str">
        <f>IF(B5272&lt;&gt;"",IF(AND(B5272&gt;=_TM1,B5272&lt;=_TM2,OR(TH!L5272="1111",TH!M5272="1111")),TH!D5272,""),"")</f>
        <v/>
      </c>
      <c r="B5272" s="345">
        <f t="shared" si="455"/>
        <v>1</v>
      </c>
      <c r="C5272" s="346">
        <f t="shared" si="456"/>
        <v>42388</v>
      </c>
      <c r="D5272" s="347" t="s">
        <v>1528</v>
      </c>
      <c r="E5272" s="346">
        <v>42388</v>
      </c>
      <c r="F5272" s="348" t="s">
        <v>793</v>
      </c>
      <c r="G5272" s="349" t="s">
        <v>896</v>
      </c>
      <c r="H5272" s="350" t="s">
        <v>1181</v>
      </c>
      <c r="I5272" s="358">
        <v>450</v>
      </c>
      <c r="J5272" s="358">
        <v>23837.236027651947</v>
      </c>
      <c r="K5272" s="352">
        <f t="shared" si="457"/>
        <v>10726756</v>
      </c>
      <c r="L5272" s="353" t="s">
        <v>726</v>
      </c>
      <c r="M5272" s="353" t="s">
        <v>158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>x</v>
      </c>
      <c r="Z5272" s="354"/>
      <c r="AA5272" s="355"/>
    </row>
    <row r="5273" spans="1:27" s="356" customFormat="1" ht="15.75" hidden="1" customHeight="1">
      <c r="A5273" s="304" t="str">
        <f>IF(B5273&lt;&gt;"",IF(AND(B5273&gt;=_TM1,B5273&lt;=_TM2,OR(TH!L5273="1111",TH!M5273="1111")),TH!D5273,""),"")</f>
        <v/>
      </c>
      <c r="B5273" s="345">
        <f t="shared" si="455"/>
        <v>1</v>
      </c>
      <c r="C5273" s="346">
        <f t="shared" si="456"/>
        <v>42394</v>
      </c>
      <c r="D5273" s="347" t="s">
        <v>1528</v>
      </c>
      <c r="E5273" s="346">
        <v>42394</v>
      </c>
      <c r="F5273" s="357" t="s">
        <v>799</v>
      </c>
      <c r="G5273" s="349" t="s">
        <v>898</v>
      </c>
      <c r="H5273" s="350" t="s">
        <v>1181</v>
      </c>
      <c r="I5273" s="351">
        <v>270</v>
      </c>
      <c r="J5273" s="351">
        <v>24465.680472096392</v>
      </c>
      <c r="K5273" s="352">
        <f t="shared" si="457"/>
        <v>6605734</v>
      </c>
      <c r="L5273" s="353" t="s">
        <v>726</v>
      </c>
      <c r="M5273" s="353" t="s">
        <v>158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>x</v>
      </c>
      <c r="Z5273" s="354"/>
      <c r="AA5273" s="355"/>
    </row>
    <row r="5274" spans="1:27" s="356" customFormat="1" ht="15.75" hidden="1" customHeight="1">
      <c r="A5274" s="304" t="str">
        <f>IF(B5274&lt;&gt;"",IF(AND(B5274&gt;=_TM1,B5274&lt;=_TM2,OR(TH!L5274="1111",TH!M5274="1111")),TH!D5274,""),"")</f>
        <v/>
      </c>
      <c r="B5274" s="345">
        <f t="shared" si="455"/>
        <v>1</v>
      </c>
      <c r="C5274" s="346">
        <f t="shared" si="456"/>
        <v>42399</v>
      </c>
      <c r="D5274" s="347" t="s">
        <v>1528</v>
      </c>
      <c r="E5274" s="346">
        <v>42399</v>
      </c>
      <c r="F5274" s="357" t="s">
        <v>533</v>
      </c>
      <c r="G5274" s="349" t="s">
        <v>901</v>
      </c>
      <c r="H5274" s="350" t="s">
        <v>1181</v>
      </c>
      <c r="I5274" s="351">
        <v>210</v>
      </c>
      <c r="J5274" s="351">
        <v>84706.347138763056</v>
      </c>
      <c r="K5274" s="352">
        <f t="shared" si="457"/>
        <v>17788333</v>
      </c>
      <c r="L5274" s="353" t="s">
        <v>726</v>
      </c>
      <c r="M5274" s="353" t="s">
        <v>158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>x</v>
      </c>
      <c r="Z5274" s="354"/>
      <c r="AA5274" s="355"/>
    </row>
    <row r="5275" spans="1:27" s="356" customFormat="1" ht="15.75" hidden="1" customHeight="1">
      <c r="A5275" s="304" t="str">
        <f>IF(B5275&lt;&gt;"",IF(AND(B5275&gt;=_TM1,B5275&lt;=_TM2,OR(TH!L5275="1111",TH!M5275="1111")),TH!D5275,""),"")</f>
        <v/>
      </c>
      <c r="B5275" s="345">
        <f t="shared" si="455"/>
        <v>1</v>
      </c>
      <c r="C5275" s="346">
        <f t="shared" si="456"/>
        <v>42399</v>
      </c>
      <c r="D5275" s="347" t="s">
        <v>1528</v>
      </c>
      <c r="E5275" s="346">
        <v>42399</v>
      </c>
      <c r="F5275" s="348" t="s">
        <v>552</v>
      </c>
      <c r="G5275" s="349" t="s">
        <v>901</v>
      </c>
      <c r="H5275" s="350" t="s">
        <v>1181</v>
      </c>
      <c r="I5275" s="351">
        <v>210</v>
      </c>
      <c r="J5275" s="351">
        <v>57332.413805429729</v>
      </c>
      <c r="K5275" s="352">
        <f t="shared" si="457"/>
        <v>12039807</v>
      </c>
      <c r="L5275" s="353" t="s">
        <v>726</v>
      </c>
      <c r="M5275" s="353" t="s">
        <v>158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>x</v>
      </c>
      <c r="Z5275" s="354"/>
      <c r="AA5275" s="355"/>
    </row>
    <row r="5276" spans="1:27" s="356" customFormat="1" ht="15.75" hidden="1" customHeight="1">
      <c r="A5276" s="304" t="str">
        <f>IF(B5276&lt;&gt;"",IF(AND(B5276&gt;=_TM1,B5276&lt;=_TM2,OR(TH!L5276="1111",TH!M5276="1111")),TH!D5276,""),"")</f>
        <v/>
      </c>
      <c r="B5276" s="345">
        <f t="shared" si="455"/>
        <v>1</v>
      </c>
      <c r="C5276" s="346">
        <f t="shared" si="456"/>
        <v>42399</v>
      </c>
      <c r="D5276" s="347" t="s">
        <v>1528</v>
      </c>
      <c r="E5276" s="346">
        <v>42399</v>
      </c>
      <c r="F5276" s="348" t="s">
        <v>790</v>
      </c>
      <c r="G5276" s="349" t="s">
        <v>901</v>
      </c>
      <c r="H5276" s="350" t="s">
        <v>1181</v>
      </c>
      <c r="I5276" s="359">
        <v>916</v>
      </c>
      <c r="J5276" s="358">
        <v>7793.251068894062</v>
      </c>
      <c r="K5276" s="352">
        <f t="shared" si="457"/>
        <v>7138618</v>
      </c>
      <c r="L5276" s="353" t="s">
        <v>726</v>
      </c>
      <c r="M5276" s="353" t="s">
        <v>158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>x</v>
      </c>
      <c r="Z5276" s="354"/>
      <c r="AA5276" s="355"/>
    </row>
    <row r="5277" spans="1:27" s="356" customFormat="1" ht="15.75" hidden="1" customHeight="1">
      <c r="A5277" s="304" t="str">
        <f>IF(B5277&lt;&gt;"",IF(AND(B5277&gt;=_TM1,B5277&lt;=_TM2,OR(TH!L5277="1111",TH!M5277="1111")),TH!D5277,""),"")</f>
        <v/>
      </c>
      <c r="B5277" s="345">
        <f t="shared" si="455"/>
        <v>2</v>
      </c>
      <c r="C5277" s="346">
        <f t="shared" si="456"/>
        <v>42401</v>
      </c>
      <c r="D5277" s="347" t="s">
        <v>1528</v>
      </c>
      <c r="E5277" s="346">
        <v>42401</v>
      </c>
      <c r="F5277" s="357" t="s">
        <v>806</v>
      </c>
      <c r="G5277" s="349" t="s">
        <v>908</v>
      </c>
      <c r="H5277" s="350" t="s">
        <v>1181</v>
      </c>
      <c r="I5277" s="351">
        <v>396</v>
      </c>
      <c r="J5277" s="351">
        <v>24488.953199369116</v>
      </c>
      <c r="K5277" s="352">
        <f t="shared" ref="K5277:K5306" si="458">ROUND(I5277*J5277,0)</f>
        <v>9697625</v>
      </c>
      <c r="L5277" s="353" t="s">
        <v>726</v>
      </c>
      <c r="M5277" s="353" t="s">
        <v>158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>x</v>
      </c>
      <c r="Z5277" s="354"/>
      <c r="AA5277" s="355"/>
    </row>
    <row r="5278" spans="1:27" s="356" customFormat="1" ht="15.75" hidden="1" customHeight="1">
      <c r="A5278" s="304" t="str">
        <f>IF(B5278&lt;&gt;"",IF(AND(B5278&gt;=_TM1,B5278&lt;=_TM2,OR(TH!L5278="1111",TH!M5278="1111")),TH!D5278,""),"")</f>
        <v/>
      </c>
      <c r="B5278" s="345">
        <f t="shared" si="455"/>
        <v>2</v>
      </c>
      <c r="C5278" s="346">
        <f t="shared" si="456"/>
        <v>42401</v>
      </c>
      <c r="D5278" s="347" t="s">
        <v>1528</v>
      </c>
      <c r="E5278" s="346">
        <v>42401</v>
      </c>
      <c r="F5278" s="357" t="s">
        <v>808</v>
      </c>
      <c r="G5278" s="349" t="s">
        <v>908</v>
      </c>
      <c r="H5278" s="350" t="s">
        <v>1181</v>
      </c>
      <c r="I5278" s="351">
        <v>150</v>
      </c>
      <c r="J5278" s="351">
        <v>21495.613805429723</v>
      </c>
      <c r="K5278" s="352">
        <f t="shared" si="458"/>
        <v>3224342</v>
      </c>
      <c r="L5278" s="353" t="s">
        <v>726</v>
      </c>
      <c r="M5278" s="353" t="s">
        <v>158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>x</v>
      </c>
      <c r="Z5278" s="354"/>
      <c r="AA5278" s="355"/>
    </row>
    <row r="5279" spans="1:27" s="356" customFormat="1" ht="15.75" hidden="1" customHeight="1">
      <c r="A5279" s="304" t="str">
        <f>IF(B5279&lt;&gt;"",IF(AND(B5279&gt;=_TM1,B5279&lt;=_TM2,OR(TH!L5279="1111",TH!M5279="1111")),TH!D5279,""),"")</f>
        <v/>
      </c>
      <c r="B5279" s="345">
        <f t="shared" si="455"/>
        <v>2</v>
      </c>
      <c r="C5279" s="346">
        <f t="shared" si="456"/>
        <v>42402</v>
      </c>
      <c r="D5279" s="347" t="s">
        <v>1528</v>
      </c>
      <c r="E5279" s="346">
        <v>42402</v>
      </c>
      <c r="F5279" s="357" t="s">
        <v>528</v>
      </c>
      <c r="G5279" s="349" t="s">
        <v>909</v>
      </c>
      <c r="H5279" s="350" t="s">
        <v>1181</v>
      </c>
      <c r="I5279" s="351">
        <v>1000</v>
      </c>
      <c r="J5279" s="351">
        <v>10061.05213876306</v>
      </c>
      <c r="K5279" s="352">
        <f t="shared" si="458"/>
        <v>10061052</v>
      </c>
      <c r="L5279" s="353" t="s">
        <v>726</v>
      </c>
      <c r="M5279" s="353" t="s">
        <v>158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>x</v>
      </c>
      <c r="Z5279" s="354"/>
      <c r="AA5279" s="355"/>
    </row>
    <row r="5280" spans="1:27" s="356" customFormat="1" ht="15.75" hidden="1" customHeight="1">
      <c r="A5280" s="304" t="str">
        <f>IF(B5280&lt;&gt;"",IF(AND(B5280&gt;=_TM1,B5280&lt;=_TM2,OR(TH!L5280="1111",TH!M5280="1111")),TH!D5280,""),"")</f>
        <v/>
      </c>
      <c r="B5280" s="345">
        <f t="shared" si="455"/>
        <v>2</v>
      </c>
      <c r="C5280" s="346">
        <f t="shared" si="456"/>
        <v>42416</v>
      </c>
      <c r="D5280" s="347" t="s">
        <v>1528</v>
      </c>
      <c r="E5280" s="346">
        <v>42416</v>
      </c>
      <c r="F5280" s="357" t="s">
        <v>528</v>
      </c>
      <c r="G5280" s="349" t="s">
        <v>912</v>
      </c>
      <c r="H5280" s="350" t="s">
        <v>1181</v>
      </c>
      <c r="I5280" s="351">
        <v>1000</v>
      </c>
      <c r="J5280" s="351">
        <v>9955.8481387630582</v>
      </c>
      <c r="K5280" s="352">
        <f t="shared" si="458"/>
        <v>9955848</v>
      </c>
      <c r="L5280" s="353" t="s">
        <v>726</v>
      </c>
      <c r="M5280" s="353" t="s">
        <v>158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>x</v>
      </c>
      <c r="Z5280" s="354"/>
      <c r="AA5280" s="355"/>
    </row>
    <row r="5281" spans="1:27" s="356" customFormat="1" ht="15.75" hidden="1" customHeight="1">
      <c r="A5281" s="304" t="str">
        <f>IF(B5281&lt;&gt;"",IF(AND(B5281&gt;=_TM1,B5281&lt;=_TM2,OR(TH!L5281="1111",TH!M5281="1111")),TH!D5281,""),"")</f>
        <v/>
      </c>
      <c r="B5281" s="345">
        <f t="shared" si="455"/>
        <v>2</v>
      </c>
      <c r="C5281" s="346">
        <f t="shared" si="456"/>
        <v>42416</v>
      </c>
      <c r="D5281" s="347" t="s">
        <v>1528</v>
      </c>
      <c r="E5281" s="346">
        <v>42416</v>
      </c>
      <c r="F5281" s="357" t="s">
        <v>506</v>
      </c>
      <c r="G5281" s="349" t="s">
        <v>913</v>
      </c>
      <c r="H5281" s="350" t="s">
        <v>1181</v>
      </c>
      <c r="I5281" s="351">
        <v>438</v>
      </c>
      <c r="J5281" s="351">
        <v>7214.4704264342909</v>
      </c>
      <c r="K5281" s="352">
        <f t="shared" si="458"/>
        <v>3159938</v>
      </c>
      <c r="L5281" s="353" t="s">
        <v>726</v>
      </c>
      <c r="M5281" s="353" t="s">
        <v>158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>x</v>
      </c>
      <c r="Z5281" s="354"/>
      <c r="AA5281" s="355"/>
    </row>
    <row r="5282" spans="1:27" s="356" customFormat="1" ht="15.75" hidden="1" customHeight="1">
      <c r="A5282" s="304" t="str">
        <f>IF(B5282&lt;&gt;"",IF(AND(B5282&gt;=_TM1,B5282&lt;=_TM2,OR(TH!L5282="1111",TH!M5282="1111")),TH!D5282,""),"")</f>
        <v/>
      </c>
      <c r="B5282" s="345">
        <f t="shared" si="455"/>
        <v>2</v>
      </c>
      <c r="C5282" s="346">
        <f t="shared" si="456"/>
        <v>42422</v>
      </c>
      <c r="D5282" s="347" t="s">
        <v>1528</v>
      </c>
      <c r="E5282" s="346">
        <v>42422</v>
      </c>
      <c r="F5282" s="357" t="s">
        <v>1046</v>
      </c>
      <c r="G5282" s="349" t="s">
        <v>916</v>
      </c>
      <c r="H5282" s="350" t="s">
        <v>1181</v>
      </c>
      <c r="I5282" s="351">
        <v>850</v>
      </c>
      <c r="J5282" s="351">
        <v>32828.554197586585</v>
      </c>
      <c r="K5282" s="352">
        <f t="shared" si="458"/>
        <v>27904271</v>
      </c>
      <c r="L5282" s="353" t="s">
        <v>726</v>
      </c>
      <c r="M5282" s="353" t="s">
        <v>158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>x</v>
      </c>
      <c r="Z5282" s="354"/>
      <c r="AA5282" s="355"/>
    </row>
    <row r="5283" spans="1:27" s="356" customFormat="1" ht="15.75" hidden="1" customHeight="1">
      <c r="A5283" s="304" t="str">
        <f>IF(B5283&lt;&gt;"",IF(AND(B5283&gt;=_TM1,B5283&lt;=_TM2,OR(TH!L5283="1111",TH!M5283="1111")),TH!D5283,""),"")</f>
        <v/>
      </c>
      <c r="B5283" s="345">
        <f t="shared" si="455"/>
        <v>2</v>
      </c>
      <c r="C5283" s="346">
        <f t="shared" si="456"/>
        <v>42422</v>
      </c>
      <c r="D5283" s="347" t="s">
        <v>1528</v>
      </c>
      <c r="E5283" s="346">
        <v>42422</v>
      </c>
      <c r="F5283" s="357" t="s">
        <v>1047</v>
      </c>
      <c r="G5283" s="349" t="s">
        <v>916</v>
      </c>
      <c r="H5283" s="350" t="s">
        <v>1181</v>
      </c>
      <c r="I5283" s="351">
        <v>850</v>
      </c>
      <c r="J5283" s="351">
        <v>31812.194197586585</v>
      </c>
      <c r="K5283" s="352">
        <f t="shared" si="458"/>
        <v>27040365</v>
      </c>
      <c r="L5283" s="353" t="s">
        <v>726</v>
      </c>
      <c r="M5283" s="353" t="s">
        <v>158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>x</v>
      </c>
      <c r="Z5283" s="354"/>
      <c r="AA5283" s="355"/>
    </row>
    <row r="5284" spans="1:27" s="356" customFormat="1" ht="15.75" hidden="1" customHeight="1">
      <c r="A5284" s="304" t="str">
        <f>IF(B5284&lt;&gt;"",IF(AND(B5284&gt;=_TM1,B5284&lt;=_TM2,OR(TH!L5284="1111",TH!M5284="1111")),TH!D5284,""),"")</f>
        <v/>
      </c>
      <c r="B5284" s="345">
        <f t="shared" si="455"/>
        <v>2</v>
      </c>
      <c r="C5284" s="346">
        <f t="shared" si="456"/>
        <v>42423</v>
      </c>
      <c r="D5284" s="347" t="s">
        <v>1528</v>
      </c>
      <c r="E5284" s="346">
        <v>42423</v>
      </c>
      <c r="F5284" s="357" t="s">
        <v>815</v>
      </c>
      <c r="G5284" s="349" t="s">
        <v>917</v>
      </c>
      <c r="H5284" s="350" t="s">
        <v>1181</v>
      </c>
      <c r="I5284" s="351">
        <v>200</v>
      </c>
      <c r="J5284" s="351">
        <v>12528.787138763058</v>
      </c>
      <c r="K5284" s="352">
        <f t="shared" si="458"/>
        <v>2505757</v>
      </c>
      <c r="L5284" s="353" t="s">
        <v>726</v>
      </c>
      <c r="M5284" s="353" t="s">
        <v>158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>x</v>
      </c>
      <c r="Z5284" s="354"/>
      <c r="AA5284" s="355"/>
    </row>
    <row r="5285" spans="1:27" s="356" customFormat="1" ht="15.75" hidden="1" customHeight="1">
      <c r="A5285" s="304" t="str">
        <f>IF(B5285&lt;&gt;"",IF(AND(B5285&gt;=_TM1,B5285&lt;=_TM2,OR(TH!L5285="1111",TH!M5285="1111")),TH!D5285,""),"")</f>
        <v/>
      </c>
      <c r="B5285" s="345">
        <f t="shared" si="455"/>
        <v>2</v>
      </c>
      <c r="C5285" s="346">
        <f t="shared" si="456"/>
        <v>42426</v>
      </c>
      <c r="D5285" s="347" t="s">
        <v>1528</v>
      </c>
      <c r="E5285" s="346">
        <v>42426</v>
      </c>
      <c r="F5285" s="357" t="s">
        <v>823</v>
      </c>
      <c r="G5285" s="349" t="s">
        <v>918</v>
      </c>
      <c r="H5285" s="350" t="s">
        <v>1181</v>
      </c>
      <c r="I5285" s="351">
        <v>500</v>
      </c>
      <c r="J5285" s="351">
        <v>23594.487138763059</v>
      </c>
      <c r="K5285" s="352">
        <f t="shared" si="458"/>
        <v>11797244</v>
      </c>
      <c r="L5285" s="353" t="s">
        <v>726</v>
      </c>
      <c r="M5285" s="353" t="s">
        <v>158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>x</v>
      </c>
      <c r="Z5285" s="354"/>
      <c r="AA5285" s="355"/>
    </row>
    <row r="5286" spans="1:27" s="356" customFormat="1" ht="15.75" hidden="1" customHeight="1">
      <c r="A5286" s="304" t="str">
        <f>IF(B5286&lt;&gt;"",IF(AND(B5286&gt;=_TM1,B5286&lt;=_TM2,OR(TH!L5286="1111",TH!M5286="1111")),TH!D5286,""),"")</f>
        <v/>
      </c>
      <c r="B5286" s="345">
        <f t="shared" si="455"/>
        <v>2</v>
      </c>
      <c r="C5286" s="346">
        <f t="shared" si="456"/>
        <v>42427</v>
      </c>
      <c r="D5286" s="347" t="s">
        <v>1528</v>
      </c>
      <c r="E5286" s="346">
        <v>42427</v>
      </c>
      <c r="F5286" s="357" t="s">
        <v>528</v>
      </c>
      <c r="G5286" s="349" t="s">
        <v>922</v>
      </c>
      <c r="H5286" s="350" t="s">
        <v>1181</v>
      </c>
      <c r="I5286" s="351">
        <v>1000</v>
      </c>
      <c r="J5286" s="351">
        <v>10132.755138763059</v>
      </c>
      <c r="K5286" s="352">
        <f t="shared" si="458"/>
        <v>10132755</v>
      </c>
      <c r="L5286" s="353" t="s">
        <v>726</v>
      </c>
      <c r="M5286" s="353" t="s">
        <v>158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>x</v>
      </c>
      <c r="Z5286" s="354"/>
      <c r="AA5286" s="355"/>
    </row>
    <row r="5287" spans="1:27" s="356" customFormat="1" ht="15.75" hidden="1" customHeight="1">
      <c r="A5287" s="304" t="str">
        <f>IF(B5287&lt;&gt;"",IF(AND(B5287&gt;=_TM1,B5287&lt;=_TM2,OR(TH!L5287="1111",TH!M5287="1111")),TH!D5287,""),"")</f>
        <v/>
      </c>
      <c r="B5287" s="345">
        <f t="shared" si="455"/>
        <v>2</v>
      </c>
      <c r="C5287" s="346">
        <f t="shared" si="456"/>
        <v>42429</v>
      </c>
      <c r="D5287" s="347" t="s">
        <v>1528</v>
      </c>
      <c r="E5287" s="346">
        <v>42429</v>
      </c>
      <c r="F5287" s="357" t="s">
        <v>413</v>
      </c>
      <c r="G5287" s="349" t="s">
        <v>923</v>
      </c>
      <c r="H5287" s="350" t="s">
        <v>1181</v>
      </c>
      <c r="I5287" s="351">
        <v>180</v>
      </c>
      <c r="J5287" s="351">
        <v>39037.180472096392</v>
      </c>
      <c r="K5287" s="352">
        <f t="shared" si="458"/>
        <v>7026692</v>
      </c>
      <c r="L5287" s="353" t="s">
        <v>726</v>
      </c>
      <c r="M5287" s="353" t="s">
        <v>158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>x</v>
      </c>
      <c r="Z5287" s="354"/>
      <c r="AA5287" s="355"/>
    </row>
    <row r="5288" spans="1:27" s="356" customFormat="1" ht="15.75" hidden="1" customHeight="1">
      <c r="A5288" s="304" t="str">
        <f>IF(B5288&lt;&gt;"",IF(AND(B5288&gt;=_TM1,B5288&lt;=_TM2,OR(TH!L5288="1111",TH!M5288="1111")),TH!D5288,""),"")</f>
        <v/>
      </c>
      <c r="B5288" s="345">
        <f t="shared" si="455"/>
        <v>2</v>
      </c>
      <c r="C5288" s="346">
        <f t="shared" si="456"/>
        <v>42429</v>
      </c>
      <c r="D5288" s="347" t="s">
        <v>1528</v>
      </c>
      <c r="E5288" s="346">
        <v>42429</v>
      </c>
      <c r="F5288" s="357" t="s">
        <v>883</v>
      </c>
      <c r="G5288" s="349" t="s">
        <v>923</v>
      </c>
      <c r="H5288" s="350" t="s">
        <v>1181</v>
      </c>
      <c r="I5288" s="351">
        <v>200</v>
      </c>
      <c r="J5288" s="351">
        <v>64494.18713876306</v>
      </c>
      <c r="K5288" s="352">
        <f t="shared" si="458"/>
        <v>12898837</v>
      </c>
      <c r="L5288" s="353" t="s">
        <v>726</v>
      </c>
      <c r="M5288" s="353" t="s">
        <v>158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>x</v>
      </c>
      <c r="Z5288" s="354"/>
      <c r="AA5288" s="355"/>
    </row>
    <row r="5289" spans="1:27" s="356" customFormat="1" ht="15.75" hidden="1" customHeight="1">
      <c r="A5289" s="304" t="str">
        <f>IF(B5289&lt;&gt;"",IF(AND(B5289&gt;=_TM1,B5289&lt;=_TM2,OR(TH!L5289="1111",TH!M5289="1111")),TH!D5289,""),"")</f>
        <v/>
      </c>
      <c r="B5289" s="345">
        <f t="shared" si="455"/>
        <v>3</v>
      </c>
      <c r="C5289" s="346">
        <f t="shared" si="456"/>
        <v>42436</v>
      </c>
      <c r="D5289" s="347" t="s">
        <v>1528</v>
      </c>
      <c r="E5289" s="346">
        <v>42436</v>
      </c>
      <c r="F5289" s="357" t="s">
        <v>808</v>
      </c>
      <c r="G5289" s="349" t="s">
        <v>928</v>
      </c>
      <c r="H5289" s="350" t="s">
        <v>1181</v>
      </c>
      <c r="I5289" s="351">
        <v>685</v>
      </c>
      <c r="J5289" s="351">
        <v>20053.551518325101</v>
      </c>
      <c r="K5289" s="352">
        <f t="shared" si="458"/>
        <v>13736683</v>
      </c>
      <c r="L5289" s="353" t="s">
        <v>726</v>
      </c>
      <c r="M5289" s="353" t="s">
        <v>158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>x</v>
      </c>
      <c r="Z5289" s="354"/>
      <c r="AA5289" s="355"/>
    </row>
    <row r="5290" spans="1:27" s="356" customFormat="1" ht="15.75" hidden="1" customHeight="1">
      <c r="A5290" s="304" t="str">
        <f>IF(B5290&lt;&gt;"",IF(AND(B5290&gt;=_TM1,B5290&lt;=_TM2,OR(TH!L5290="1111",TH!M5290="1111")),TH!D5290,""),"")</f>
        <v/>
      </c>
      <c r="B5290" s="345">
        <f t="shared" si="455"/>
        <v>3</v>
      </c>
      <c r="C5290" s="346">
        <f t="shared" si="456"/>
        <v>42440</v>
      </c>
      <c r="D5290" s="347" t="s">
        <v>1528</v>
      </c>
      <c r="E5290" s="346">
        <v>42440</v>
      </c>
      <c r="F5290" s="357" t="s">
        <v>506</v>
      </c>
      <c r="G5290" s="349" t="s">
        <v>935</v>
      </c>
      <c r="H5290" s="350" t="s">
        <v>1181</v>
      </c>
      <c r="I5290" s="351">
        <v>308</v>
      </c>
      <c r="J5290" s="351">
        <v>7130.528956944876</v>
      </c>
      <c r="K5290" s="352">
        <f t="shared" si="458"/>
        <v>2196203</v>
      </c>
      <c r="L5290" s="353" t="s">
        <v>726</v>
      </c>
      <c r="M5290" s="353" t="s">
        <v>158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>x</v>
      </c>
      <c r="Z5290" s="354"/>
      <c r="AA5290" s="355"/>
    </row>
    <row r="5291" spans="1:27" s="356" customFormat="1" ht="15.75" hidden="1" customHeight="1">
      <c r="A5291" s="304" t="str">
        <f>IF(B5291&lt;&gt;"",IF(AND(B5291&gt;=_TM1,B5291&lt;=_TM2,OR(TH!L5291="1111",TH!M5291="1111")),TH!D5291,""),"")</f>
        <v/>
      </c>
      <c r="B5291" s="345">
        <f t="shared" si="455"/>
        <v>3</v>
      </c>
      <c r="C5291" s="346">
        <f t="shared" si="456"/>
        <v>42442</v>
      </c>
      <c r="D5291" s="347" t="s">
        <v>1528</v>
      </c>
      <c r="E5291" s="346">
        <v>42442</v>
      </c>
      <c r="F5291" s="348" t="s">
        <v>524</v>
      </c>
      <c r="G5291" s="349" t="s">
        <v>936</v>
      </c>
      <c r="H5291" s="350" t="s">
        <v>1181</v>
      </c>
      <c r="I5291" s="351">
        <v>641</v>
      </c>
      <c r="J5291" s="351">
        <v>7108.7153134900473</v>
      </c>
      <c r="K5291" s="352">
        <f t="shared" si="458"/>
        <v>4556687</v>
      </c>
      <c r="L5291" s="353" t="s">
        <v>726</v>
      </c>
      <c r="M5291" s="353" t="s">
        <v>158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>x</v>
      </c>
      <c r="Z5291" s="354"/>
      <c r="AA5291" s="355"/>
    </row>
    <row r="5292" spans="1:27" s="356" customFormat="1" ht="15.75" hidden="1" customHeight="1">
      <c r="A5292" s="304" t="str">
        <f>IF(B5292&lt;&gt;"",IF(AND(B5292&gt;=_TM1,B5292&lt;=_TM2,OR(TH!L5292="1111",TH!M5292="1111")),TH!D5292,""),"")</f>
        <v/>
      </c>
      <c r="B5292" s="345">
        <f t="shared" si="455"/>
        <v>3</v>
      </c>
      <c r="C5292" s="346">
        <f t="shared" si="456"/>
        <v>42442</v>
      </c>
      <c r="D5292" s="347" t="s">
        <v>1528</v>
      </c>
      <c r="E5292" s="346">
        <v>42442</v>
      </c>
      <c r="F5292" s="348" t="s">
        <v>635</v>
      </c>
      <c r="G5292" s="349" t="s">
        <v>937</v>
      </c>
      <c r="H5292" s="350" t="s">
        <v>1181</v>
      </c>
      <c r="I5292" s="351">
        <v>400</v>
      </c>
      <c r="J5292" s="351">
        <v>14822.387138763059</v>
      </c>
      <c r="K5292" s="352">
        <f t="shared" si="458"/>
        <v>5928955</v>
      </c>
      <c r="L5292" s="353" t="s">
        <v>726</v>
      </c>
      <c r="M5292" s="353" t="s">
        <v>158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>x</v>
      </c>
      <c r="Z5292" s="354"/>
      <c r="AA5292" s="355"/>
    </row>
    <row r="5293" spans="1:27" s="356" customFormat="1" ht="15.75" hidden="1" customHeight="1">
      <c r="A5293" s="304" t="str">
        <f>IF(B5293&lt;&gt;"",IF(AND(B5293&gt;=_TM1,B5293&lt;=_TM2,OR(TH!L5293="1111",TH!M5293="1111")),TH!D5293,""),"")</f>
        <v/>
      </c>
      <c r="B5293" s="345">
        <f t="shared" si="455"/>
        <v>3</v>
      </c>
      <c r="C5293" s="346">
        <f t="shared" si="456"/>
        <v>42449</v>
      </c>
      <c r="D5293" s="347" t="s">
        <v>1528</v>
      </c>
      <c r="E5293" s="346">
        <v>42449</v>
      </c>
      <c r="F5293" s="348" t="s">
        <v>1046</v>
      </c>
      <c r="G5293" s="349" t="s">
        <v>941</v>
      </c>
      <c r="H5293" s="350" t="s">
        <v>1181</v>
      </c>
      <c r="I5293" s="351">
        <v>950</v>
      </c>
      <c r="J5293" s="351">
        <v>32686.368191394638</v>
      </c>
      <c r="K5293" s="352">
        <f t="shared" si="458"/>
        <v>31052050</v>
      </c>
      <c r="L5293" s="353" t="s">
        <v>726</v>
      </c>
      <c r="M5293" s="353" t="s">
        <v>158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>x</v>
      </c>
      <c r="Z5293" s="354"/>
      <c r="AA5293" s="355"/>
    </row>
    <row r="5294" spans="1:27" s="356" customFormat="1" ht="15.75" hidden="1" customHeight="1">
      <c r="A5294" s="304" t="str">
        <f>IF(B5294&lt;&gt;"",IF(AND(B5294&gt;=_TM1,B5294&lt;=_TM2,OR(TH!L5294="1111",TH!M5294="1111")),TH!D5294,""),"")</f>
        <v/>
      </c>
      <c r="B5294" s="345">
        <f t="shared" si="455"/>
        <v>3</v>
      </c>
      <c r="C5294" s="346">
        <f t="shared" si="456"/>
        <v>42449</v>
      </c>
      <c r="D5294" s="347" t="s">
        <v>1528</v>
      </c>
      <c r="E5294" s="346">
        <v>42449</v>
      </c>
      <c r="F5294" s="348" t="s">
        <v>1047</v>
      </c>
      <c r="G5294" s="349" t="s">
        <v>941</v>
      </c>
      <c r="H5294" s="350" t="s">
        <v>1181</v>
      </c>
      <c r="I5294" s="351">
        <v>950</v>
      </c>
      <c r="J5294" s="351">
        <v>32060.479770342004</v>
      </c>
      <c r="K5294" s="352">
        <f t="shared" si="458"/>
        <v>30457456</v>
      </c>
      <c r="L5294" s="353" t="s">
        <v>726</v>
      </c>
      <c r="M5294" s="353" t="s">
        <v>158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>x</v>
      </c>
      <c r="Z5294" s="354"/>
      <c r="AA5294" s="355"/>
    </row>
    <row r="5295" spans="1:27" s="356" customFormat="1" ht="15.75" hidden="1" customHeight="1">
      <c r="A5295" s="304" t="str">
        <f>IF(B5295&lt;&gt;"",IF(AND(B5295&gt;=_TM1,B5295&lt;=_TM2,OR(TH!L5295="1111",TH!M5295="1111")),TH!D5295,""),"")</f>
        <v/>
      </c>
      <c r="B5295" s="345">
        <f t="shared" si="455"/>
        <v>3</v>
      </c>
      <c r="C5295" s="346">
        <f t="shared" si="456"/>
        <v>42457</v>
      </c>
      <c r="D5295" s="347" t="s">
        <v>1528</v>
      </c>
      <c r="E5295" s="346">
        <v>42457</v>
      </c>
      <c r="F5295" s="357" t="s">
        <v>524</v>
      </c>
      <c r="G5295" s="349" t="s">
        <v>943</v>
      </c>
      <c r="H5295" s="350" t="s">
        <v>1181</v>
      </c>
      <c r="I5295" s="351">
        <v>472</v>
      </c>
      <c r="J5295" s="351">
        <v>7222.2412065596682</v>
      </c>
      <c r="K5295" s="352">
        <f t="shared" si="458"/>
        <v>3408898</v>
      </c>
      <c r="L5295" s="353" t="s">
        <v>726</v>
      </c>
      <c r="M5295" s="353" t="s">
        <v>158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>x</v>
      </c>
      <c r="Z5295" s="354"/>
      <c r="AA5295" s="355"/>
    </row>
    <row r="5296" spans="1:27" s="356" customFormat="1" ht="15.75" hidden="1" customHeight="1">
      <c r="A5296" s="304" t="str">
        <f>IF(B5296&lt;&gt;"",IF(AND(B5296&gt;=_TM1,B5296&lt;=_TM2,OR(TH!L5296="1111",TH!M5296="1111")),TH!D5296,""),"")</f>
        <v/>
      </c>
      <c r="B5296" s="345">
        <f t="shared" si="455"/>
        <v>3</v>
      </c>
      <c r="C5296" s="346">
        <f t="shared" si="456"/>
        <v>42458</v>
      </c>
      <c r="D5296" s="347" t="s">
        <v>1528</v>
      </c>
      <c r="E5296" s="346">
        <v>42458</v>
      </c>
      <c r="F5296" s="357" t="s">
        <v>525</v>
      </c>
      <c r="G5296" s="349" t="s">
        <v>944</v>
      </c>
      <c r="H5296" s="350" t="s">
        <v>1181</v>
      </c>
      <c r="I5296" s="351">
        <v>719</v>
      </c>
      <c r="J5296" s="351">
        <v>4921.882604687954</v>
      </c>
      <c r="K5296" s="352">
        <f t="shared" si="458"/>
        <v>3538834</v>
      </c>
      <c r="L5296" s="353" t="s">
        <v>726</v>
      </c>
      <c r="M5296" s="353" t="s">
        <v>158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>x</v>
      </c>
      <c r="Z5296" s="354"/>
      <c r="AA5296" s="355"/>
    </row>
    <row r="5297" spans="1:29" s="356" customFormat="1" ht="15.75" hidden="1" customHeight="1">
      <c r="A5297" s="304" t="str">
        <f>IF(B5297&lt;&gt;"",IF(AND(B5297&gt;=_TM1,B5297&lt;=_TM2,OR(TH!L5297="1111",TH!M5297="1111")),TH!D5297,""),"")</f>
        <v/>
      </c>
      <c r="B5297" s="345">
        <f t="shared" si="455"/>
        <v>3</v>
      </c>
      <c r="C5297" s="346">
        <f t="shared" si="456"/>
        <v>42458</v>
      </c>
      <c r="D5297" s="347" t="s">
        <v>1528</v>
      </c>
      <c r="E5297" s="346">
        <v>42458</v>
      </c>
      <c r="F5297" s="357" t="s">
        <v>828</v>
      </c>
      <c r="G5297" s="349" t="s">
        <v>949</v>
      </c>
      <c r="H5297" s="350" t="s">
        <v>1181</v>
      </c>
      <c r="I5297" s="351">
        <v>60</v>
      </c>
      <c r="J5297" s="351">
        <v>77233.347138763071</v>
      </c>
      <c r="K5297" s="352">
        <f t="shared" si="458"/>
        <v>4634001</v>
      </c>
      <c r="L5297" s="353" t="s">
        <v>726</v>
      </c>
      <c r="M5297" s="353" t="s">
        <v>158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>x</v>
      </c>
      <c r="Z5297" s="354"/>
      <c r="AA5297" s="355"/>
    </row>
    <row r="5298" spans="1:29" s="356" customFormat="1" ht="15.75" hidden="1" customHeight="1">
      <c r="A5298" s="304" t="str">
        <f>IF(B5298&lt;&gt;"",IF(AND(B5298&gt;=_TM1,B5298&lt;=_TM2,OR(TH!L5298="1111",TH!M5298="1111")),TH!D5298,""),"")</f>
        <v/>
      </c>
      <c r="B5298" s="345">
        <f t="shared" si="455"/>
        <v>3</v>
      </c>
      <c r="C5298" s="346">
        <f t="shared" si="456"/>
        <v>42458</v>
      </c>
      <c r="D5298" s="347" t="s">
        <v>1528</v>
      </c>
      <c r="E5298" s="346">
        <v>42458</v>
      </c>
      <c r="F5298" s="357" t="s">
        <v>630</v>
      </c>
      <c r="G5298" s="349" t="s">
        <v>949</v>
      </c>
      <c r="H5298" s="350" t="s">
        <v>1181</v>
      </c>
      <c r="I5298" s="351">
        <v>32</v>
      </c>
      <c r="J5298" s="351">
        <v>84751.440888763056</v>
      </c>
      <c r="K5298" s="352">
        <f t="shared" si="458"/>
        <v>2712046</v>
      </c>
      <c r="L5298" s="353" t="s">
        <v>726</v>
      </c>
      <c r="M5298" s="353" t="s">
        <v>158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>x</v>
      </c>
      <c r="Z5298" s="354"/>
      <c r="AA5298" s="355"/>
    </row>
    <row r="5299" spans="1:29" s="356" customFormat="1" ht="15.75" hidden="1" customHeight="1">
      <c r="A5299" s="304" t="str">
        <f>IF(B5299&lt;&gt;"",IF(AND(B5299&gt;=_TM1,B5299&lt;=_TM2,OR(TH!L5299="1111",TH!M5299="1111")),TH!D5299,""),"")</f>
        <v/>
      </c>
      <c r="B5299" s="345">
        <f t="shared" si="455"/>
        <v>3</v>
      </c>
      <c r="C5299" s="346">
        <f t="shared" si="456"/>
        <v>42458</v>
      </c>
      <c r="D5299" s="347" t="s">
        <v>1528</v>
      </c>
      <c r="E5299" s="346">
        <v>42458</v>
      </c>
      <c r="F5299" s="357" t="s">
        <v>826</v>
      </c>
      <c r="G5299" s="349" t="s">
        <v>949</v>
      </c>
      <c r="H5299" s="350" t="s">
        <v>1181</v>
      </c>
      <c r="I5299" s="351">
        <v>36</v>
      </c>
      <c r="J5299" s="351">
        <v>34995.180472096392</v>
      </c>
      <c r="K5299" s="352">
        <f t="shared" si="458"/>
        <v>1259826</v>
      </c>
      <c r="L5299" s="353" t="s">
        <v>726</v>
      </c>
      <c r="M5299" s="353" t="s">
        <v>158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>x</v>
      </c>
      <c r="Z5299" s="354"/>
      <c r="AA5299" s="355"/>
    </row>
    <row r="5300" spans="1:29" s="356" customFormat="1" ht="15.75" hidden="1" customHeight="1">
      <c r="A5300" s="304" t="str">
        <f>IF(B5300&lt;&gt;"",IF(AND(B5300&gt;=_TM1,B5300&lt;=_TM2,OR(TH!L5300="1111",TH!M5300="1111")),TH!D5300,""),"")</f>
        <v/>
      </c>
      <c r="B5300" s="345">
        <f t="shared" si="455"/>
        <v>3</v>
      </c>
      <c r="C5300" s="346">
        <f t="shared" si="456"/>
        <v>42458</v>
      </c>
      <c r="D5300" s="347" t="s">
        <v>1528</v>
      </c>
      <c r="E5300" s="346">
        <v>42458</v>
      </c>
      <c r="F5300" s="357" t="s">
        <v>826</v>
      </c>
      <c r="G5300" s="349" t="s">
        <v>949</v>
      </c>
      <c r="H5300" s="350" t="s">
        <v>1181</v>
      </c>
      <c r="I5300" s="351">
        <v>20</v>
      </c>
      <c r="J5300" s="351">
        <v>32921.197138763055</v>
      </c>
      <c r="K5300" s="352">
        <f t="shared" si="458"/>
        <v>658424</v>
      </c>
      <c r="L5300" s="353" t="s">
        <v>726</v>
      </c>
      <c r="M5300" s="353" t="s">
        <v>158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>x</v>
      </c>
      <c r="Z5300" s="354"/>
      <c r="AA5300" s="355"/>
    </row>
    <row r="5301" spans="1:29" s="356" customFormat="1" ht="15.75" hidden="1" customHeight="1">
      <c r="A5301" s="304" t="str">
        <f>IF(B5301&lt;&gt;"",IF(AND(B5301&gt;=_TM1,B5301&lt;=_TM2,OR(TH!L5301="1111",TH!M5301="1111")),TH!D5301,""),"")</f>
        <v/>
      </c>
      <c r="B5301" s="345">
        <f t="shared" si="455"/>
        <v>3</v>
      </c>
      <c r="C5301" s="346">
        <f t="shared" si="456"/>
        <v>42458</v>
      </c>
      <c r="D5301" s="347" t="s">
        <v>1528</v>
      </c>
      <c r="E5301" s="346">
        <v>42458</v>
      </c>
      <c r="F5301" s="348" t="s">
        <v>627</v>
      </c>
      <c r="G5301" s="349" t="s">
        <v>949</v>
      </c>
      <c r="H5301" s="350" t="s">
        <v>1181</v>
      </c>
      <c r="I5301" s="351">
        <v>18</v>
      </c>
      <c r="J5301" s="351">
        <v>47266.791583207501</v>
      </c>
      <c r="K5301" s="352">
        <f t="shared" si="458"/>
        <v>850802</v>
      </c>
      <c r="L5301" s="353" t="s">
        <v>726</v>
      </c>
      <c r="M5301" s="353" t="s">
        <v>158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>x</v>
      </c>
      <c r="Z5301" s="354"/>
      <c r="AA5301" s="355"/>
    </row>
    <row r="5302" spans="1:29" s="356" customFormat="1" ht="15.75" hidden="1" customHeight="1">
      <c r="A5302" s="304" t="str">
        <f>IF(B5302&lt;&gt;"",IF(AND(B5302&gt;=_TM1,B5302&lt;=_TM2,OR(TH!L5302="1111",TH!M5302="1111")),TH!D5302,""),"")</f>
        <v/>
      </c>
      <c r="B5302" s="345">
        <f t="shared" si="455"/>
        <v>3</v>
      </c>
      <c r="C5302" s="346">
        <f t="shared" si="456"/>
        <v>42458</v>
      </c>
      <c r="D5302" s="347" t="s">
        <v>1528</v>
      </c>
      <c r="E5302" s="346">
        <v>42458</v>
      </c>
      <c r="F5302" s="357" t="s">
        <v>626</v>
      </c>
      <c r="G5302" s="349" t="s">
        <v>949</v>
      </c>
      <c r="H5302" s="350" t="s">
        <v>1181</v>
      </c>
      <c r="I5302" s="351">
        <v>40</v>
      </c>
      <c r="J5302" s="351">
        <v>65254.847138763056</v>
      </c>
      <c r="K5302" s="352">
        <f t="shared" si="458"/>
        <v>2610194</v>
      </c>
      <c r="L5302" s="353" t="s">
        <v>726</v>
      </c>
      <c r="M5302" s="353" t="s">
        <v>158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>x</v>
      </c>
      <c r="Z5302" s="354"/>
      <c r="AA5302" s="355"/>
    </row>
    <row r="5303" spans="1:29" s="356" customFormat="1" ht="15.75" hidden="1" customHeight="1">
      <c r="A5303" s="304" t="str">
        <f>IF(B5303&lt;&gt;"",IF(AND(B5303&gt;=_TM1,B5303&lt;=_TM2,OR(TH!L5303="1111",TH!M5303="1111")),TH!D5303,""),"")</f>
        <v/>
      </c>
      <c r="B5303" s="345">
        <f t="shared" si="455"/>
        <v>3</v>
      </c>
      <c r="C5303" s="346">
        <f t="shared" si="456"/>
        <v>42458</v>
      </c>
      <c r="D5303" s="347" t="s">
        <v>1528</v>
      </c>
      <c r="E5303" s="346">
        <v>42458</v>
      </c>
      <c r="F5303" s="357" t="s">
        <v>827</v>
      </c>
      <c r="G5303" s="349" t="s">
        <v>949</v>
      </c>
      <c r="H5303" s="350" t="s">
        <v>1181</v>
      </c>
      <c r="I5303" s="351">
        <v>50</v>
      </c>
      <c r="J5303" s="351">
        <v>52090.427138763058</v>
      </c>
      <c r="K5303" s="352">
        <f t="shared" si="458"/>
        <v>2604521</v>
      </c>
      <c r="L5303" s="353" t="s">
        <v>726</v>
      </c>
      <c r="M5303" s="353" t="s">
        <v>158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>x</v>
      </c>
      <c r="Z5303" s="354"/>
      <c r="AA5303" s="355"/>
    </row>
    <row r="5304" spans="1:29" s="356" customFormat="1" ht="15.75" hidden="1" customHeight="1">
      <c r="A5304" s="304" t="str">
        <f>IF(B5304&lt;&gt;"",IF(AND(B5304&gt;=_TM1,B5304&lt;=_TM2,OR(TH!L5304="1111",TH!M5304="1111")),TH!D5304,""),"")</f>
        <v/>
      </c>
      <c r="B5304" s="345">
        <f t="shared" si="455"/>
        <v>3</v>
      </c>
      <c r="C5304" s="346">
        <f t="shared" si="456"/>
        <v>42458</v>
      </c>
      <c r="D5304" s="347" t="s">
        <v>1528</v>
      </c>
      <c r="E5304" s="346">
        <v>42458</v>
      </c>
      <c r="F5304" s="360" t="s">
        <v>629</v>
      </c>
      <c r="G5304" s="349" t="s">
        <v>949</v>
      </c>
      <c r="H5304" s="350" t="s">
        <v>1181</v>
      </c>
      <c r="I5304" s="351">
        <v>18</v>
      </c>
      <c r="J5304" s="351">
        <v>43877.347138763056</v>
      </c>
      <c r="K5304" s="352">
        <f t="shared" si="458"/>
        <v>789792</v>
      </c>
      <c r="L5304" s="353" t="s">
        <v>726</v>
      </c>
      <c r="M5304" s="353" t="s">
        <v>158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/>
      </c>
      <c r="X5304" s="24" t="str">
        <f>IF(OR(TH!L5304=TH!$X$7,M5304=TH!$X$7),"x","")</f>
        <v/>
      </c>
      <c r="Y5304" s="24" t="str">
        <f>IF(AND(B5304&lt;=NKC!$N$8,B5304&gt;=NKC!$M$8),"x","")</f>
        <v>x</v>
      </c>
      <c r="Z5304" s="354"/>
      <c r="AA5304" s="355"/>
    </row>
    <row r="5305" spans="1:29" s="356" customFormat="1" ht="15.75" hidden="1" customHeight="1">
      <c r="A5305" s="304" t="str">
        <f>IF(B5305&lt;&gt;"",IF(AND(B5305&gt;=_TM1,B5305&lt;=_TM2,OR(TH!L5305="1111",TH!M5305="1111")),TH!D5305,""),"")</f>
        <v/>
      </c>
      <c r="B5305" s="345">
        <f t="shared" si="455"/>
        <v>3</v>
      </c>
      <c r="C5305" s="346">
        <f t="shared" si="456"/>
        <v>42458</v>
      </c>
      <c r="D5305" s="347" t="s">
        <v>1528</v>
      </c>
      <c r="E5305" s="346">
        <v>42458</v>
      </c>
      <c r="F5305" s="357" t="s">
        <v>539</v>
      </c>
      <c r="G5305" s="349" t="s">
        <v>949</v>
      </c>
      <c r="H5305" s="350" t="s">
        <v>1181</v>
      </c>
      <c r="I5305" s="351">
        <v>27</v>
      </c>
      <c r="J5305" s="351">
        <v>124577.34713876306</v>
      </c>
      <c r="K5305" s="352">
        <f t="shared" si="458"/>
        <v>3363588</v>
      </c>
      <c r="L5305" s="353" t="s">
        <v>726</v>
      </c>
      <c r="M5305" s="353" t="s">
        <v>158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>x</v>
      </c>
      <c r="Z5305" s="354"/>
      <c r="AA5305" s="355"/>
      <c r="AB5305" s="122"/>
      <c r="AC5305" s="122"/>
    </row>
    <row r="5306" spans="1:29" s="356" customFormat="1" ht="15.75" hidden="1" customHeight="1">
      <c r="A5306" s="304" t="str">
        <f>IF(B5306&lt;&gt;"",IF(AND(B5306&gt;=_TM1,B5306&lt;=_TM2,OR(TH!L5306="1111",TH!M5306="1111")),TH!D5306,""),"")</f>
        <v/>
      </c>
      <c r="B5306" s="345">
        <f t="shared" si="455"/>
        <v>3</v>
      </c>
      <c r="C5306" s="346">
        <f t="shared" si="456"/>
        <v>42458</v>
      </c>
      <c r="D5306" s="347" t="s">
        <v>1528</v>
      </c>
      <c r="E5306" s="346">
        <v>42458</v>
      </c>
      <c r="F5306" s="348" t="s">
        <v>631</v>
      </c>
      <c r="G5306" s="349" t="s">
        <v>949</v>
      </c>
      <c r="H5306" s="350" t="s">
        <v>1181</v>
      </c>
      <c r="I5306" s="351">
        <v>31</v>
      </c>
      <c r="J5306" s="351">
        <v>60811.443912956609</v>
      </c>
      <c r="K5306" s="352">
        <f t="shared" si="458"/>
        <v>1885155</v>
      </c>
      <c r="L5306" s="353" t="s">
        <v>726</v>
      </c>
      <c r="M5306" s="353" t="s">
        <v>158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>x</v>
      </c>
      <c r="Z5306" s="354"/>
      <c r="AA5306" s="355"/>
      <c r="AB5306" s="122"/>
      <c r="AC5306" s="122"/>
    </row>
    <row r="5307" spans="1:29" ht="15.75" hidden="1" customHeight="1">
      <c r="A5307" s="304" t="str">
        <f>IF(B5307&lt;&gt;"",IF(AND(B5307&gt;=_TM1,B5307&lt;=_TM2,OR(TH!L5307="1111",TH!M5307="1111")),TH!D5307,""),"")</f>
        <v/>
      </c>
      <c r="B5307" s="345">
        <f>IF(C5307&lt;&gt;"",MONTH(C5307),"")</f>
        <v>3</v>
      </c>
      <c r="C5307" s="346">
        <f t="shared" ref="C5307:C5370" si="459">E5307</f>
        <v>42458</v>
      </c>
      <c r="D5307" s="347" t="s">
        <v>1528</v>
      </c>
      <c r="E5307" s="346">
        <v>42458</v>
      </c>
      <c r="F5307" s="362" t="s">
        <v>628</v>
      </c>
      <c r="G5307" s="349" t="s">
        <v>949</v>
      </c>
      <c r="H5307" s="350" t="s">
        <v>1181</v>
      </c>
      <c r="I5307" s="365">
        <v>12</v>
      </c>
      <c r="J5307" s="365">
        <v>48633.680472096392</v>
      </c>
      <c r="K5307" s="352">
        <f t="shared" ref="K5307:K5313" si="460">ROUND(I5307*J5307,0)</f>
        <v>583604</v>
      </c>
      <c r="L5307" s="353" t="s">
        <v>726</v>
      </c>
      <c r="M5307" s="353" t="s">
        <v>158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>x</v>
      </c>
      <c r="Z5307" s="303"/>
      <c r="AA5307" s="198"/>
    </row>
    <row r="5308" spans="1:29" ht="15.75" hidden="1" customHeight="1">
      <c r="A5308" s="304" t="str">
        <f>IF(B5308&lt;&gt;"",IF(AND(B5308&gt;=_TM1,B5308&lt;=_TM2,OR(TH!L5308="1111",TH!M5308="1111")),TH!D5308,""),"")</f>
        <v/>
      </c>
      <c r="B5308" s="345">
        <f>IF(C5308&lt;&gt;"",MONTH(C5308),"")</f>
        <v>3</v>
      </c>
      <c r="C5308" s="346">
        <f t="shared" si="459"/>
        <v>42458</v>
      </c>
      <c r="D5308" s="347" t="s">
        <v>1528</v>
      </c>
      <c r="E5308" s="346">
        <v>42458</v>
      </c>
      <c r="F5308" s="357" t="s">
        <v>628</v>
      </c>
      <c r="G5308" s="349" t="s">
        <v>949</v>
      </c>
      <c r="H5308" s="350" t="s">
        <v>1181</v>
      </c>
      <c r="I5308" s="351">
        <v>36</v>
      </c>
      <c r="J5308" s="351">
        <v>49461.236027651947</v>
      </c>
      <c r="K5308" s="352">
        <f t="shared" si="460"/>
        <v>1780604</v>
      </c>
      <c r="L5308" s="353" t="s">
        <v>726</v>
      </c>
      <c r="M5308" s="353" t="s">
        <v>158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>x</v>
      </c>
      <c r="Z5308" s="303"/>
      <c r="AA5308" s="198"/>
    </row>
    <row r="5309" spans="1:29" ht="15.75" hidden="1" customHeight="1">
      <c r="A5309" s="304" t="str">
        <f>IF(B5309&lt;&gt;"",IF(AND(B5309&gt;=_TM1,B5309&lt;=_TM2,OR(TH!L5309="1111",TH!M5309="1111")),TH!D5309,""),"")</f>
        <v/>
      </c>
      <c r="B5309" s="345">
        <f>IF(C5309&lt;&gt;"",MONTH(C5309),"")</f>
        <v>3</v>
      </c>
      <c r="C5309" s="346">
        <f t="shared" si="459"/>
        <v>42458</v>
      </c>
      <c r="D5309" s="347" t="s">
        <v>1528</v>
      </c>
      <c r="E5309" s="346">
        <v>42458</v>
      </c>
      <c r="F5309" s="357" t="s">
        <v>883</v>
      </c>
      <c r="G5309" s="349" t="s">
        <v>949</v>
      </c>
      <c r="H5309" s="350" t="s">
        <v>1181</v>
      </c>
      <c r="I5309" s="351">
        <v>40</v>
      </c>
      <c r="J5309" s="351">
        <v>68766.222138763056</v>
      </c>
      <c r="K5309" s="352">
        <f t="shared" si="460"/>
        <v>2750649</v>
      </c>
      <c r="L5309" s="353" t="s">
        <v>726</v>
      </c>
      <c r="M5309" s="353" t="s">
        <v>158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>x</v>
      </c>
      <c r="Z5309" s="303"/>
      <c r="AA5309" s="198"/>
    </row>
    <row r="5310" spans="1:29" ht="15.75" hidden="1" customHeight="1">
      <c r="A5310" s="304" t="str">
        <f>IF(B5310&lt;&gt;"",IF(AND(B5310&gt;=_TM1,B5310&lt;=_TM2,OR(TH!L5310="1111",TH!M5310="1111")),TH!D5310,""),"")</f>
        <v/>
      </c>
      <c r="B5310" s="345">
        <f>IF(C5310&lt;&gt;"",MONTH(C5310),"")</f>
        <v>3</v>
      </c>
      <c r="C5310" s="346">
        <f t="shared" si="459"/>
        <v>42458</v>
      </c>
      <c r="D5310" s="347" t="s">
        <v>1528</v>
      </c>
      <c r="E5310" s="346">
        <v>42458</v>
      </c>
      <c r="F5310" s="357" t="s">
        <v>633</v>
      </c>
      <c r="G5310" s="349" t="s">
        <v>949</v>
      </c>
      <c r="H5310" s="350" t="s">
        <v>1181</v>
      </c>
      <c r="I5310" s="351">
        <v>12</v>
      </c>
      <c r="J5310" s="351">
        <v>170262.34713876306</v>
      </c>
      <c r="K5310" s="352">
        <f t="shared" si="460"/>
        <v>2043148</v>
      </c>
      <c r="L5310" s="353" t="s">
        <v>726</v>
      </c>
      <c r="M5310" s="353" t="s">
        <v>158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>x</v>
      </c>
      <c r="Z5310" s="303"/>
      <c r="AA5310" s="198"/>
    </row>
    <row r="5311" spans="1:29" ht="15.75" hidden="1" customHeight="1">
      <c r="A5311" s="304" t="str">
        <f>IF(B5311&lt;&gt;"",IF(AND(B5311&gt;=_TM1,B5311&lt;=_TM2,OR(TH!L5311="1111",TH!M5311="1111")),TH!D5311,""),"")</f>
        <v/>
      </c>
      <c r="B5311" s="345">
        <f>IF(C5311&lt;&gt;"",MONTH(C5311),"")</f>
        <v>3</v>
      </c>
      <c r="C5311" s="346">
        <f t="shared" si="459"/>
        <v>42458</v>
      </c>
      <c r="D5311" s="347" t="s">
        <v>1528</v>
      </c>
      <c r="E5311" s="346">
        <v>42458</v>
      </c>
      <c r="F5311" s="357" t="s">
        <v>325</v>
      </c>
      <c r="G5311" s="349" t="s">
        <v>949</v>
      </c>
      <c r="H5311" s="350" t="s">
        <v>1181</v>
      </c>
      <c r="I5311" s="351">
        <v>10</v>
      </c>
      <c r="J5311" s="351">
        <v>135171.34713876306</v>
      </c>
      <c r="K5311" s="352">
        <f t="shared" si="460"/>
        <v>1351713</v>
      </c>
      <c r="L5311" s="353" t="s">
        <v>726</v>
      </c>
      <c r="M5311" s="353" t="s">
        <v>158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>x</v>
      </c>
      <c r="Z5311" s="303"/>
      <c r="AA5311" s="198"/>
    </row>
    <row r="5312" spans="1:29" ht="15.75" hidden="1" customHeight="1">
      <c r="A5312" s="304" t="str">
        <f>IF(B5312&lt;&gt;"",IF(AND(B5312&gt;=_TM1,B5312&lt;=_TM2,OR(TH!L5312="1111",TH!M5312="1111")),TH!D5312,""),"")</f>
        <v/>
      </c>
      <c r="B5312" s="345">
        <f t="shared" ref="B5312:B5375" si="461">IF(C5312&lt;&gt;"",MONTH(C5312),"")</f>
        <v>3</v>
      </c>
      <c r="C5312" s="346">
        <f t="shared" si="459"/>
        <v>42458</v>
      </c>
      <c r="D5312" s="347" t="s">
        <v>1528</v>
      </c>
      <c r="E5312" s="346">
        <v>42458</v>
      </c>
      <c r="F5312" s="348" t="s">
        <v>634</v>
      </c>
      <c r="G5312" s="349" t="s">
        <v>949</v>
      </c>
      <c r="H5312" s="350" t="s">
        <v>1181</v>
      </c>
      <c r="I5312" s="351">
        <v>10</v>
      </c>
      <c r="J5312" s="351">
        <v>89977.347138763056</v>
      </c>
      <c r="K5312" s="352">
        <f t="shared" si="460"/>
        <v>899773</v>
      </c>
      <c r="L5312" s="353" t="s">
        <v>726</v>
      </c>
      <c r="M5312" s="353" t="s">
        <v>158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>x</v>
      </c>
      <c r="Z5312" s="303"/>
      <c r="AA5312" s="198"/>
      <c r="AB5312" s="373"/>
      <c r="AC5312" s="373"/>
    </row>
    <row r="5313" spans="1:29" ht="15.75" hidden="1" customHeight="1">
      <c r="A5313" s="304" t="str">
        <f>IF(B5313&lt;&gt;"",IF(AND(B5313&gt;=_TM1,B5313&lt;=_TM2,OR(TH!L5313="1111",TH!M5313="1111")),TH!D5313,""),"")</f>
        <v/>
      </c>
      <c r="B5313" s="345">
        <f t="shared" si="461"/>
        <v>3</v>
      </c>
      <c r="C5313" s="346">
        <f t="shared" si="459"/>
        <v>42459</v>
      </c>
      <c r="D5313" s="347" t="s">
        <v>1528</v>
      </c>
      <c r="E5313" s="346">
        <v>42459</v>
      </c>
      <c r="F5313" s="348" t="s">
        <v>496</v>
      </c>
      <c r="G5313" s="349" t="s">
        <v>950</v>
      </c>
      <c r="H5313" s="350" t="s">
        <v>1181</v>
      </c>
      <c r="I5313" s="351">
        <v>2750</v>
      </c>
      <c r="J5313" s="351">
        <v>6914.5362296721487</v>
      </c>
      <c r="K5313" s="352">
        <f t="shared" si="460"/>
        <v>19014975</v>
      </c>
      <c r="L5313" s="353" t="s">
        <v>726</v>
      </c>
      <c r="M5313" s="353" t="s">
        <v>158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>x</v>
      </c>
      <c r="Z5313" s="303"/>
      <c r="AA5313" s="198"/>
    </row>
    <row r="5314" spans="1:29" s="373" customFormat="1" ht="15.75" hidden="1" customHeight="1">
      <c r="A5314" s="304" t="str">
        <f>IF(B5314&lt;&gt;"",IF(AND(B5314&gt;=_TM1,B5314&lt;=_TM2,OR(TH!L5314="1111",TH!M5314="1111")),TH!D5314,""),"")</f>
        <v/>
      </c>
      <c r="B5314" s="257">
        <f t="shared" si="461"/>
        <v>4</v>
      </c>
      <c r="C5314" s="327">
        <f t="shared" si="459"/>
        <v>42472</v>
      </c>
      <c r="D5314" s="347" t="s">
        <v>1528</v>
      </c>
      <c r="E5314" s="364">
        <v>42472</v>
      </c>
      <c r="F5314" s="21" t="s">
        <v>510</v>
      </c>
      <c r="G5314" s="308" t="s">
        <v>509</v>
      </c>
      <c r="H5314" s="330" t="s">
        <v>1181</v>
      </c>
      <c r="I5314" s="127">
        <v>474</v>
      </c>
      <c r="J5314" s="127">
        <v>9980.5738396624474</v>
      </c>
      <c r="K5314" s="331">
        <f t="shared" ref="K5314:K5377" si="462">ROUND(I5314*J5314,0)</f>
        <v>4730792</v>
      </c>
      <c r="L5314" s="332" t="s">
        <v>726</v>
      </c>
      <c r="M5314" s="332" t="s">
        <v>158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279"/>
      <c r="AB5314" s="122"/>
      <c r="AC5314" s="122"/>
    </row>
    <row r="5315" spans="1:29" ht="15.75" hidden="1" customHeight="1">
      <c r="A5315" s="304" t="str">
        <f>IF(B5315&lt;&gt;"",IF(AND(B5315&gt;=_TM1,B5315&lt;=_TM2,OR(TH!L5315="1111",TH!M5315="1111")),TH!D5315,""),"")</f>
        <v/>
      </c>
      <c r="B5315" s="345">
        <f t="shared" si="461"/>
        <v>4</v>
      </c>
      <c r="C5315" s="346">
        <f t="shared" si="459"/>
        <v>42486</v>
      </c>
      <c r="D5315" s="347" t="s">
        <v>1528</v>
      </c>
      <c r="E5315" s="370">
        <v>42486</v>
      </c>
      <c r="F5315" s="357" t="s">
        <v>533</v>
      </c>
      <c r="G5315" s="371" t="s">
        <v>532</v>
      </c>
      <c r="H5315" s="350" t="s">
        <v>1181</v>
      </c>
      <c r="I5315" s="351">
        <v>200</v>
      </c>
      <c r="J5315" s="351">
        <v>87330.845000000001</v>
      </c>
      <c r="K5315" s="352">
        <f t="shared" si="462"/>
        <v>17466169</v>
      </c>
      <c r="L5315" s="353" t="s">
        <v>726</v>
      </c>
      <c r="M5315" s="353" t="s">
        <v>158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  <c r="AB5315" s="388"/>
    </row>
    <row r="5316" spans="1:29" ht="15.75" hidden="1" customHeight="1">
      <c r="A5316" s="304" t="str">
        <f>IF(B5316&lt;&gt;"",IF(AND(B5316&gt;=_TM1,B5316&lt;=_TM2,OR(TH!L5316="1111",TH!M5316="1111")),TH!D5316,""),"")</f>
        <v/>
      </c>
      <c r="B5316" s="345">
        <f t="shared" si="461"/>
        <v>4</v>
      </c>
      <c r="C5316" s="346">
        <f t="shared" si="459"/>
        <v>42488</v>
      </c>
      <c r="D5316" s="347" t="s">
        <v>1528</v>
      </c>
      <c r="E5316" s="370">
        <v>42488</v>
      </c>
      <c r="F5316" s="360" t="s">
        <v>552</v>
      </c>
      <c r="G5316" s="371" t="s">
        <v>535</v>
      </c>
      <c r="H5316" s="350" t="s">
        <v>1181</v>
      </c>
      <c r="I5316" s="351">
        <v>210</v>
      </c>
      <c r="J5316" s="351">
        <v>63609.928571428572</v>
      </c>
      <c r="K5316" s="352">
        <f t="shared" si="462"/>
        <v>13358085</v>
      </c>
      <c r="L5316" s="353" t="s">
        <v>726</v>
      </c>
      <c r="M5316" s="353" t="s">
        <v>158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  <c r="AB5316" s="388"/>
    </row>
    <row r="5317" spans="1:29" ht="15.75" hidden="1" customHeight="1">
      <c r="A5317" s="304" t="str">
        <f>IF(B5317&lt;&gt;"",IF(AND(B5317&gt;=_TM1,B5317&lt;=_TM2,OR(TH!L5317="1111",TH!M5317="1111")),TH!D5317,""),"")</f>
        <v/>
      </c>
      <c r="B5317" s="345">
        <f t="shared" si="461"/>
        <v>4</v>
      </c>
      <c r="C5317" s="346">
        <f t="shared" si="459"/>
        <v>42489</v>
      </c>
      <c r="D5317" s="347" t="s">
        <v>1528</v>
      </c>
      <c r="E5317" s="370">
        <v>42489</v>
      </c>
      <c r="F5317" s="360" t="s">
        <v>544</v>
      </c>
      <c r="G5317" s="371" t="s">
        <v>538</v>
      </c>
      <c r="H5317" s="350" t="s">
        <v>1181</v>
      </c>
      <c r="I5317" s="351">
        <v>90</v>
      </c>
      <c r="J5317" s="351">
        <v>38769.366666666669</v>
      </c>
      <c r="K5317" s="352">
        <f t="shared" si="462"/>
        <v>3489243</v>
      </c>
      <c r="L5317" s="353" t="s">
        <v>726</v>
      </c>
      <c r="M5317" s="353" t="s">
        <v>158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  <c r="AB5317" s="388"/>
    </row>
    <row r="5318" spans="1:29" ht="15.75" hidden="1" customHeight="1">
      <c r="A5318" s="304" t="str">
        <f>IF(B5318&lt;&gt;"",IF(AND(B5318&gt;=_TM1,B5318&lt;=_TM2,OR(TH!L5318="1111",TH!M5318="1111")),TH!D5318,""),"")</f>
        <v/>
      </c>
      <c r="B5318" s="345">
        <f t="shared" si="461"/>
        <v>5</v>
      </c>
      <c r="C5318" s="346">
        <f t="shared" si="459"/>
        <v>42521</v>
      </c>
      <c r="D5318" s="347" t="s">
        <v>1528</v>
      </c>
      <c r="E5318" s="370">
        <v>42521</v>
      </c>
      <c r="F5318" s="372" t="s">
        <v>439</v>
      </c>
      <c r="G5318" s="371" t="s">
        <v>566</v>
      </c>
      <c r="H5318" s="350" t="s">
        <v>1181</v>
      </c>
      <c r="I5318" s="351">
        <v>36</v>
      </c>
      <c r="J5318" s="351">
        <v>12486.027777777777</v>
      </c>
      <c r="K5318" s="352">
        <f t="shared" si="462"/>
        <v>449497</v>
      </c>
      <c r="L5318" s="353" t="s">
        <v>726</v>
      </c>
      <c r="M5318" s="353" t="s">
        <v>158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9" ht="15.75" hidden="1" customHeight="1">
      <c r="A5319" s="304" t="str">
        <f>IF(B5319&lt;&gt;"",IF(AND(B5319&gt;=_TM1,B5319&lt;=_TM2,OR(TH!L5319="1111",TH!M5319="1111")),TH!D5319,""),"")</f>
        <v/>
      </c>
      <c r="B5319" s="345">
        <f t="shared" si="461"/>
        <v>5</v>
      </c>
      <c r="C5319" s="346">
        <f t="shared" si="459"/>
        <v>42521</v>
      </c>
      <c r="D5319" s="347" t="s">
        <v>1528</v>
      </c>
      <c r="E5319" s="370">
        <v>42521</v>
      </c>
      <c r="F5319" s="357" t="s">
        <v>429</v>
      </c>
      <c r="G5319" s="371" t="s">
        <v>566</v>
      </c>
      <c r="H5319" s="350" t="s">
        <v>1181</v>
      </c>
      <c r="I5319" s="351">
        <v>12</v>
      </c>
      <c r="J5319" s="351">
        <v>37521</v>
      </c>
      <c r="K5319" s="352">
        <f t="shared" si="462"/>
        <v>450252</v>
      </c>
      <c r="L5319" s="353" t="s">
        <v>726</v>
      </c>
      <c r="M5319" s="353" t="s">
        <v>158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9" ht="15.75" hidden="1" customHeight="1">
      <c r="A5320" s="304" t="str">
        <f>IF(B5320&lt;&gt;"",IF(AND(B5320&gt;=_TM1,B5320&lt;=_TM2,OR(TH!L5320="1111",TH!M5320="1111")),TH!D5320,""),"")</f>
        <v/>
      </c>
      <c r="B5320" s="345">
        <f t="shared" si="461"/>
        <v>6</v>
      </c>
      <c r="C5320" s="346">
        <f t="shared" si="459"/>
        <v>42527</v>
      </c>
      <c r="D5320" s="347" t="s">
        <v>1528</v>
      </c>
      <c r="E5320" s="370">
        <v>42527</v>
      </c>
      <c r="F5320" s="360" t="s">
        <v>599</v>
      </c>
      <c r="G5320" s="371" t="s">
        <v>602</v>
      </c>
      <c r="H5320" s="350" t="s">
        <v>1181</v>
      </c>
      <c r="I5320" s="351">
        <v>1050</v>
      </c>
      <c r="J5320" s="351">
        <v>4070.3342857142857</v>
      </c>
      <c r="K5320" s="352">
        <f t="shared" si="462"/>
        <v>4273851</v>
      </c>
      <c r="L5320" s="353" t="s">
        <v>726</v>
      </c>
      <c r="M5320" s="353" t="s">
        <v>158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9" ht="15.75" hidden="1" customHeight="1">
      <c r="A5321" s="304" t="str">
        <f>IF(B5321&lt;&gt;"",IF(AND(B5321&gt;=_TM1,B5321&lt;=_TM2,OR(TH!L5321="1111",TH!M5321="1111")),TH!D5321,""),"")</f>
        <v/>
      </c>
      <c r="B5321" s="345">
        <f t="shared" si="461"/>
        <v>6</v>
      </c>
      <c r="C5321" s="346">
        <f t="shared" si="459"/>
        <v>42528</v>
      </c>
      <c r="D5321" s="347" t="s">
        <v>1528</v>
      </c>
      <c r="E5321" s="370">
        <v>42528</v>
      </c>
      <c r="F5321" s="357" t="s">
        <v>1090</v>
      </c>
      <c r="G5321" s="371" t="s">
        <v>606</v>
      </c>
      <c r="H5321" s="350" t="s">
        <v>1181</v>
      </c>
      <c r="I5321" s="351">
        <v>1373</v>
      </c>
      <c r="J5321" s="351">
        <v>6628.3678077203203</v>
      </c>
      <c r="K5321" s="352">
        <f t="shared" si="462"/>
        <v>9100749</v>
      </c>
      <c r="L5321" s="353" t="s">
        <v>726</v>
      </c>
      <c r="M5321" s="353" t="s">
        <v>158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9" ht="15.75" hidden="1" customHeight="1">
      <c r="A5322" s="304" t="str">
        <f>IF(B5322&lt;&gt;"",IF(AND(B5322&gt;=_TM1,B5322&lt;=_TM2,OR(TH!L5322="1111",TH!M5322="1111")),TH!D5322,""),"")</f>
        <v/>
      </c>
      <c r="B5322" s="345">
        <f t="shared" si="461"/>
        <v>6</v>
      </c>
      <c r="C5322" s="346">
        <f t="shared" si="459"/>
        <v>42532</v>
      </c>
      <c r="D5322" s="347" t="s">
        <v>1528</v>
      </c>
      <c r="E5322" s="370">
        <v>42532</v>
      </c>
      <c r="F5322" s="360" t="s">
        <v>634</v>
      </c>
      <c r="G5322" s="371" t="s">
        <v>620</v>
      </c>
      <c r="H5322" s="350" t="s">
        <v>1181</v>
      </c>
      <c r="I5322" s="351">
        <v>10</v>
      </c>
      <c r="J5322" s="351">
        <v>72741.8</v>
      </c>
      <c r="K5322" s="352">
        <f t="shared" si="462"/>
        <v>727418</v>
      </c>
      <c r="L5322" s="353" t="s">
        <v>726</v>
      </c>
      <c r="M5322" s="353" t="s">
        <v>158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9" ht="15.75" hidden="1" customHeight="1">
      <c r="A5323" s="304" t="str">
        <f>IF(B5323&lt;&gt;"",IF(AND(B5323&gt;=_TM1,B5323&lt;=_TM2,OR(TH!L5323="1111",TH!M5323="1111")),TH!D5323,""),"")</f>
        <v/>
      </c>
      <c r="B5323" s="345">
        <f t="shared" si="461"/>
        <v>6</v>
      </c>
      <c r="C5323" s="346">
        <f t="shared" si="459"/>
        <v>42532</v>
      </c>
      <c r="D5323" s="347" t="s">
        <v>1528</v>
      </c>
      <c r="E5323" s="370">
        <v>42532</v>
      </c>
      <c r="F5323" s="357" t="s">
        <v>601</v>
      </c>
      <c r="G5323" s="371" t="s">
        <v>620</v>
      </c>
      <c r="H5323" s="350" t="s">
        <v>1181</v>
      </c>
      <c r="I5323" s="351">
        <v>30</v>
      </c>
      <c r="J5323" s="351">
        <v>6050.4</v>
      </c>
      <c r="K5323" s="352">
        <f t="shared" si="462"/>
        <v>181512</v>
      </c>
      <c r="L5323" s="353" t="s">
        <v>726</v>
      </c>
      <c r="M5323" s="353" t="s">
        <v>158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9" ht="15.75" hidden="1" customHeight="1">
      <c r="A5324" s="304" t="str">
        <f>IF(B5324&lt;&gt;"",IF(AND(B5324&gt;=_TM1,B5324&lt;=_TM2,OR(TH!L5324="1111",TH!M5324="1111")),TH!D5324,""),"")</f>
        <v/>
      </c>
      <c r="B5324" s="345">
        <f t="shared" si="461"/>
        <v>6</v>
      </c>
      <c r="C5324" s="346">
        <f t="shared" si="459"/>
        <v>42536</v>
      </c>
      <c r="D5324" s="347" t="s">
        <v>1528</v>
      </c>
      <c r="E5324" s="370">
        <v>42536</v>
      </c>
      <c r="F5324" s="360" t="s">
        <v>649</v>
      </c>
      <c r="G5324" s="371" t="s">
        <v>648</v>
      </c>
      <c r="H5324" s="350" t="s">
        <v>1181</v>
      </c>
      <c r="I5324" s="351">
        <v>75</v>
      </c>
      <c r="J5324" s="351">
        <v>15636.013333333334</v>
      </c>
      <c r="K5324" s="352">
        <f t="shared" si="462"/>
        <v>1172701</v>
      </c>
      <c r="L5324" s="353" t="s">
        <v>726</v>
      </c>
      <c r="M5324" s="353" t="s">
        <v>158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9" ht="15.75" hidden="1" customHeight="1">
      <c r="A5325" s="304" t="str">
        <f>IF(B5325&lt;&gt;"",IF(AND(B5325&gt;=_TM1,B5325&lt;=_TM2,OR(TH!L5325="1111",TH!M5325="1111")),TH!D5325,""),"")</f>
        <v/>
      </c>
      <c r="B5325" s="345">
        <f t="shared" si="461"/>
        <v>6</v>
      </c>
      <c r="C5325" s="346">
        <f t="shared" si="459"/>
        <v>42536</v>
      </c>
      <c r="D5325" s="347" t="s">
        <v>1528</v>
      </c>
      <c r="E5325" s="370">
        <v>42536</v>
      </c>
      <c r="F5325" s="357" t="s">
        <v>650</v>
      </c>
      <c r="G5325" s="371" t="s">
        <v>648</v>
      </c>
      <c r="H5325" s="350" t="s">
        <v>1181</v>
      </c>
      <c r="I5325" s="351">
        <v>300</v>
      </c>
      <c r="J5325" s="351">
        <v>4948.0166666666664</v>
      </c>
      <c r="K5325" s="352">
        <f t="shared" si="462"/>
        <v>1484405</v>
      </c>
      <c r="L5325" s="353" t="s">
        <v>726</v>
      </c>
      <c r="M5325" s="353" t="s">
        <v>158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9" ht="15.75" hidden="1" customHeight="1">
      <c r="A5326" s="304" t="str">
        <f>IF(B5326&lt;&gt;"",IF(AND(B5326&gt;=_TM1,B5326&lt;=_TM2,OR(TH!L5326="1111",TH!M5326="1111")),TH!D5326,""),"")</f>
        <v/>
      </c>
      <c r="B5326" s="345">
        <f t="shared" si="461"/>
        <v>6</v>
      </c>
      <c r="C5326" s="346">
        <f t="shared" si="459"/>
        <v>42548</v>
      </c>
      <c r="D5326" s="347" t="s">
        <v>1528</v>
      </c>
      <c r="E5326" s="370">
        <v>42548</v>
      </c>
      <c r="F5326" s="360" t="s">
        <v>659</v>
      </c>
      <c r="G5326" s="371" t="s">
        <v>658</v>
      </c>
      <c r="H5326" s="350" t="s">
        <v>1181</v>
      </c>
      <c r="I5326" s="351">
        <v>7</v>
      </c>
      <c r="J5326" s="351">
        <v>117564.42857142857</v>
      </c>
      <c r="K5326" s="352">
        <f t="shared" si="462"/>
        <v>822951</v>
      </c>
      <c r="L5326" s="353" t="s">
        <v>726</v>
      </c>
      <c r="M5326" s="353" t="s">
        <v>158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9" ht="15.75" hidden="1" customHeight="1">
      <c r="A5327" s="304" t="str">
        <f>IF(B5327&lt;&gt;"",IF(AND(B5327&gt;=_TM1,B5327&lt;=_TM2,OR(TH!L5327="1111",TH!M5327="1111")),TH!D5327,""),"")</f>
        <v/>
      </c>
      <c r="B5327" s="345">
        <f t="shared" si="461"/>
        <v>6</v>
      </c>
      <c r="C5327" s="346">
        <f t="shared" si="459"/>
        <v>42548</v>
      </c>
      <c r="D5327" s="347" t="s">
        <v>1528</v>
      </c>
      <c r="E5327" s="370">
        <v>42548</v>
      </c>
      <c r="F5327" s="360" t="s">
        <v>660</v>
      </c>
      <c r="G5327" s="371" t="s">
        <v>658</v>
      </c>
      <c r="H5327" s="350" t="s">
        <v>1181</v>
      </c>
      <c r="I5327" s="351">
        <v>15</v>
      </c>
      <c r="J5327" s="351">
        <v>22692</v>
      </c>
      <c r="K5327" s="352">
        <f t="shared" si="462"/>
        <v>340380</v>
      </c>
      <c r="L5327" s="353" t="s">
        <v>726</v>
      </c>
      <c r="M5327" s="353" t="s">
        <v>158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9" ht="15.75" hidden="1" customHeight="1">
      <c r="A5328" s="304" t="str">
        <f>IF(B5328&lt;&gt;"",IF(AND(B5328&gt;=_TM1,B5328&lt;=_TM2,OR(TH!L5328="1111",TH!M5328="1111")),TH!D5328,""),"")</f>
        <v/>
      </c>
      <c r="B5328" s="345">
        <f t="shared" si="461"/>
        <v>6</v>
      </c>
      <c r="C5328" s="346">
        <f t="shared" si="459"/>
        <v>42548</v>
      </c>
      <c r="D5328" s="347" t="s">
        <v>1528</v>
      </c>
      <c r="E5328" s="370">
        <v>42548</v>
      </c>
      <c r="F5328" s="357" t="s">
        <v>661</v>
      </c>
      <c r="G5328" s="371" t="s">
        <v>658</v>
      </c>
      <c r="H5328" s="350" t="s">
        <v>1181</v>
      </c>
      <c r="I5328" s="351">
        <v>304</v>
      </c>
      <c r="J5328" s="351">
        <v>30973.02302631579</v>
      </c>
      <c r="K5328" s="352">
        <f t="shared" si="462"/>
        <v>9415799</v>
      </c>
      <c r="L5328" s="353" t="s">
        <v>726</v>
      </c>
      <c r="M5328" s="353" t="s">
        <v>158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hidden="1" customHeight="1">
      <c r="A5329" s="304" t="str">
        <f>IF(B5329&lt;&gt;"",IF(AND(B5329&gt;=_TM1,B5329&lt;=_TM2,OR(TH!L5329="1111",TH!M5329="1111")),TH!D5329,""),"")</f>
        <v/>
      </c>
      <c r="B5329" s="345">
        <f t="shared" si="461"/>
        <v>6</v>
      </c>
      <c r="C5329" s="346">
        <f t="shared" si="459"/>
        <v>42548</v>
      </c>
      <c r="D5329" s="347" t="s">
        <v>1528</v>
      </c>
      <c r="E5329" s="370">
        <v>42548</v>
      </c>
      <c r="F5329" s="360" t="s">
        <v>662</v>
      </c>
      <c r="G5329" s="371" t="s">
        <v>658</v>
      </c>
      <c r="H5329" s="350" t="s">
        <v>1181</v>
      </c>
      <c r="I5329" s="351">
        <v>50</v>
      </c>
      <c r="J5329" s="351">
        <v>41844.019999999997</v>
      </c>
      <c r="K5329" s="352">
        <f t="shared" si="462"/>
        <v>2092201</v>
      </c>
      <c r="L5329" s="353" t="s">
        <v>726</v>
      </c>
      <c r="M5329" s="353" t="s">
        <v>158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hidden="1" customHeight="1">
      <c r="A5330" s="304" t="str">
        <f>IF(B5330&lt;&gt;"",IF(AND(B5330&gt;=_TM1,B5330&lt;=_TM2,OR(TH!L5330="1111",TH!M5330="1111")),TH!D5330,""),"")</f>
        <v/>
      </c>
      <c r="B5330" s="345">
        <f t="shared" si="461"/>
        <v>6</v>
      </c>
      <c r="C5330" s="346">
        <f t="shared" si="459"/>
        <v>42550</v>
      </c>
      <c r="D5330" s="347" t="s">
        <v>1528</v>
      </c>
      <c r="E5330" s="370">
        <v>42550</v>
      </c>
      <c r="F5330" s="357" t="s">
        <v>322</v>
      </c>
      <c r="G5330" s="371" t="s">
        <v>664</v>
      </c>
      <c r="H5330" s="350" t="s">
        <v>1181</v>
      </c>
      <c r="I5330" s="351">
        <v>5</v>
      </c>
      <c r="J5330" s="351">
        <v>6925.2</v>
      </c>
      <c r="K5330" s="352">
        <f t="shared" si="462"/>
        <v>34626</v>
      </c>
      <c r="L5330" s="353" t="s">
        <v>726</v>
      </c>
      <c r="M5330" s="353" t="s">
        <v>158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>x</v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hidden="1" customHeight="1">
      <c r="A5331" s="304" t="str">
        <f>IF(B5331&lt;&gt;"",IF(AND(B5331&gt;=_TM1,B5331&lt;=_TM2,OR(TH!L5331="1111",TH!M5331="1111")),TH!D5331,""),"")</f>
        <v/>
      </c>
      <c r="B5331" s="345">
        <f t="shared" si="461"/>
        <v>6</v>
      </c>
      <c r="C5331" s="346">
        <f t="shared" si="459"/>
        <v>42551</v>
      </c>
      <c r="D5331" s="347" t="s">
        <v>1528</v>
      </c>
      <c r="E5331" s="370">
        <v>42551</v>
      </c>
      <c r="F5331" s="360" t="s">
        <v>1173</v>
      </c>
      <c r="G5331" s="371" t="s">
        <v>667</v>
      </c>
      <c r="H5331" s="350" t="s">
        <v>1181</v>
      </c>
      <c r="I5331" s="351">
        <v>3</v>
      </c>
      <c r="J5331" s="351">
        <v>6685.333333333333</v>
      </c>
      <c r="K5331" s="352">
        <f t="shared" si="462"/>
        <v>20056</v>
      </c>
      <c r="L5331" s="353" t="s">
        <v>726</v>
      </c>
      <c r="M5331" s="353" t="s">
        <v>158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hidden="1" customHeight="1">
      <c r="A5332" s="304" t="str">
        <f>IF(B5332&lt;&gt;"",IF(AND(B5332&gt;=_TM1,B5332&lt;=_TM2,OR(TH!L5332="1111",TH!M5332="1111")),TH!D5332,""),"")</f>
        <v/>
      </c>
      <c r="B5332" s="345">
        <f t="shared" si="461"/>
        <v>6</v>
      </c>
      <c r="C5332" s="346">
        <f t="shared" si="459"/>
        <v>42551</v>
      </c>
      <c r="D5332" s="347" t="s">
        <v>1528</v>
      </c>
      <c r="E5332" s="370">
        <v>42551</v>
      </c>
      <c r="F5332" s="360" t="s">
        <v>1174</v>
      </c>
      <c r="G5332" s="371" t="s">
        <v>667</v>
      </c>
      <c r="H5332" s="350" t="s">
        <v>1181</v>
      </c>
      <c r="I5332" s="351">
        <v>4</v>
      </c>
      <c r="J5332" s="351">
        <v>16401</v>
      </c>
      <c r="K5332" s="352">
        <f t="shared" si="462"/>
        <v>65604</v>
      </c>
      <c r="L5332" s="353" t="s">
        <v>726</v>
      </c>
      <c r="M5332" s="353" t="s">
        <v>158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hidden="1" customHeight="1">
      <c r="A5333" s="304" t="str">
        <f>IF(B5333&lt;&gt;"",IF(AND(B5333&gt;=_TM1,B5333&lt;=_TM2,OR(TH!L5333="1111",TH!M5333="1111")),TH!D5333,""),"")</f>
        <v/>
      </c>
      <c r="B5333" s="345">
        <f t="shared" si="461"/>
        <v>6</v>
      </c>
      <c r="C5333" s="346">
        <f t="shared" si="459"/>
        <v>42551</v>
      </c>
      <c r="D5333" s="347" t="s">
        <v>1528</v>
      </c>
      <c r="E5333" s="370">
        <v>42551</v>
      </c>
      <c r="F5333" s="360" t="s">
        <v>1175</v>
      </c>
      <c r="G5333" s="371" t="s">
        <v>667</v>
      </c>
      <c r="H5333" s="350" t="s">
        <v>1181</v>
      </c>
      <c r="I5333" s="351">
        <v>5</v>
      </c>
      <c r="J5333" s="351">
        <v>193418</v>
      </c>
      <c r="K5333" s="352">
        <f t="shared" si="462"/>
        <v>967090</v>
      </c>
      <c r="L5333" s="353" t="s">
        <v>726</v>
      </c>
      <c r="M5333" s="353" t="s">
        <v>158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hidden="1" customHeight="1">
      <c r="A5334" s="304" t="str">
        <f>IF(B5334&lt;&gt;"",IF(AND(B5334&gt;=_TM1,B5334&lt;=_TM2,OR(TH!L5334="1111",TH!M5334="1111")),TH!D5334,""),"")</f>
        <v/>
      </c>
      <c r="B5334" s="345">
        <f t="shared" si="461"/>
        <v>6</v>
      </c>
      <c r="C5334" s="346">
        <f t="shared" si="459"/>
        <v>42551</v>
      </c>
      <c r="D5334" s="347" t="s">
        <v>1528</v>
      </c>
      <c r="E5334" s="370">
        <v>42551</v>
      </c>
      <c r="F5334" s="357" t="s">
        <v>1176</v>
      </c>
      <c r="G5334" s="371" t="s">
        <v>667</v>
      </c>
      <c r="H5334" s="350" t="s">
        <v>1181</v>
      </c>
      <c r="I5334" s="351">
        <v>25</v>
      </c>
      <c r="J5334" s="351">
        <v>25084</v>
      </c>
      <c r="K5334" s="352">
        <f t="shared" si="462"/>
        <v>627100</v>
      </c>
      <c r="L5334" s="353" t="s">
        <v>726</v>
      </c>
      <c r="M5334" s="353" t="s">
        <v>158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hidden="1" customHeight="1">
      <c r="A5335" s="304" t="str">
        <f>IF(B5335&lt;&gt;"",IF(AND(B5335&gt;=_TM1,B5335&lt;=_TM2,OR(TH!L5335="1111",TH!M5335="1111")),TH!D5335,""),"")</f>
        <v/>
      </c>
      <c r="B5335" s="345">
        <f t="shared" si="461"/>
        <v>6</v>
      </c>
      <c r="C5335" s="346">
        <f t="shared" si="459"/>
        <v>42551</v>
      </c>
      <c r="D5335" s="347" t="s">
        <v>1528</v>
      </c>
      <c r="E5335" s="370">
        <v>42551</v>
      </c>
      <c r="F5335" s="360" t="s">
        <v>1046</v>
      </c>
      <c r="G5335" s="371" t="s">
        <v>667</v>
      </c>
      <c r="H5335" s="350" t="s">
        <v>1181</v>
      </c>
      <c r="I5335" s="351">
        <v>375</v>
      </c>
      <c r="J5335" s="351">
        <v>33153.418666666665</v>
      </c>
      <c r="K5335" s="352">
        <f t="shared" si="462"/>
        <v>12432532</v>
      </c>
      <c r="L5335" s="353" t="s">
        <v>726</v>
      </c>
      <c r="M5335" s="353" t="s">
        <v>158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hidden="1" customHeight="1">
      <c r="A5336" s="304" t="str">
        <f>IF(B5336&lt;&gt;"",IF(AND(B5336&gt;=_TM1,B5336&lt;=_TM2,OR(TH!L5336="1111",TH!M5336="1111")),TH!D5336,""),"")</f>
        <v/>
      </c>
      <c r="B5336" s="345">
        <f t="shared" si="461"/>
        <v>6</v>
      </c>
      <c r="C5336" s="346">
        <f t="shared" si="459"/>
        <v>42551</v>
      </c>
      <c r="D5336" s="347" t="s">
        <v>1528</v>
      </c>
      <c r="E5336" s="370">
        <v>42551</v>
      </c>
      <c r="F5336" s="360" t="s">
        <v>671</v>
      </c>
      <c r="G5336" s="371" t="s">
        <v>668</v>
      </c>
      <c r="H5336" s="350" t="s">
        <v>1181</v>
      </c>
      <c r="I5336" s="351">
        <v>1000</v>
      </c>
      <c r="J5336" s="351">
        <v>1387.0150000000001</v>
      </c>
      <c r="K5336" s="352">
        <f t="shared" si="462"/>
        <v>1387015</v>
      </c>
      <c r="L5336" s="353" t="s">
        <v>726</v>
      </c>
      <c r="M5336" s="353" t="s">
        <v>158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hidden="1" customHeight="1">
      <c r="A5337" s="304" t="str">
        <f>IF(B5337&lt;&gt;"",IF(AND(B5337&gt;=_TM1,B5337&lt;=_TM2,OR(TH!L5337="1111",TH!M5337="1111")),TH!D5337,""),"")</f>
        <v/>
      </c>
      <c r="B5337" s="345">
        <f t="shared" si="461"/>
        <v>6</v>
      </c>
      <c r="C5337" s="346">
        <f t="shared" si="459"/>
        <v>42551</v>
      </c>
      <c r="D5337" s="347" t="s">
        <v>1528</v>
      </c>
      <c r="E5337" s="370">
        <v>42551</v>
      </c>
      <c r="F5337" s="372" t="s">
        <v>678</v>
      </c>
      <c r="G5337" s="371" t="s">
        <v>673</v>
      </c>
      <c r="H5337" s="350" t="s">
        <v>1181</v>
      </c>
      <c r="I5337" s="351">
        <v>112</v>
      </c>
      <c r="J5337" s="351">
        <v>58463.25</v>
      </c>
      <c r="K5337" s="352">
        <f t="shared" si="462"/>
        <v>6547884</v>
      </c>
      <c r="L5337" s="353" t="s">
        <v>726</v>
      </c>
      <c r="M5337" s="353" t="s">
        <v>158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hidden="1" customHeight="1">
      <c r="A5338" s="304" t="str">
        <f>IF(B5338&lt;&gt;"",IF(AND(B5338&gt;=_TM1,B5338&lt;=_TM2,OR(TH!L5338="1111",TH!M5338="1111")),TH!D5338,""),"")</f>
        <v/>
      </c>
      <c r="B5338" s="345">
        <f t="shared" si="461"/>
        <v>4</v>
      </c>
      <c r="C5338" s="346">
        <f t="shared" si="459"/>
        <v>42464</v>
      </c>
      <c r="D5338" s="347" t="s">
        <v>1528</v>
      </c>
      <c r="E5338" s="370">
        <v>42464</v>
      </c>
      <c r="F5338" s="357" t="s">
        <v>496</v>
      </c>
      <c r="G5338" s="371" t="s">
        <v>498</v>
      </c>
      <c r="H5338" s="350" t="s">
        <v>1181</v>
      </c>
      <c r="I5338" s="351">
        <v>995</v>
      </c>
      <c r="J5338" s="351">
        <v>6807.5226130653264</v>
      </c>
      <c r="K5338" s="352">
        <f t="shared" si="462"/>
        <v>6773485</v>
      </c>
      <c r="L5338" s="353" t="s">
        <v>726</v>
      </c>
      <c r="M5338" s="353" t="s">
        <v>158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hidden="1" customHeight="1">
      <c r="A5339" s="304" t="str">
        <f>IF(B5339&lt;&gt;"",IF(AND(B5339&gt;=_TM1,B5339&lt;=_TM2,OR(TH!L5339="1111",TH!M5339="1111")),TH!D5339,""),"")</f>
        <v/>
      </c>
      <c r="B5339" s="345">
        <f t="shared" si="461"/>
        <v>4</v>
      </c>
      <c r="C5339" s="346">
        <f t="shared" si="459"/>
        <v>42466</v>
      </c>
      <c r="D5339" s="347" t="s">
        <v>1528</v>
      </c>
      <c r="E5339" s="370">
        <v>42466</v>
      </c>
      <c r="F5339" s="360" t="s">
        <v>506</v>
      </c>
      <c r="G5339" s="371" t="s">
        <v>504</v>
      </c>
      <c r="H5339" s="350" t="s">
        <v>1181</v>
      </c>
      <c r="I5339" s="351">
        <v>254</v>
      </c>
      <c r="J5339" s="351">
        <v>6790.0629921259842</v>
      </c>
      <c r="K5339" s="352">
        <f t="shared" si="462"/>
        <v>1724676</v>
      </c>
      <c r="L5339" s="353" t="s">
        <v>726</v>
      </c>
      <c r="M5339" s="353" t="s">
        <v>158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hidden="1" customHeight="1">
      <c r="A5340" s="304" t="str">
        <f>IF(B5340&lt;&gt;"",IF(AND(B5340&gt;=_TM1,B5340&lt;=_TM2,OR(TH!L5340="1111",TH!M5340="1111")),TH!D5340,""),"")</f>
        <v/>
      </c>
      <c r="B5340" s="345">
        <f t="shared" si="461"/>
        <v>4</v>
      </c>
      <c r="C5340" s="346">
        <f t="shared" si="459"/>
        <v>42467</v>
      </c>
      <c r="D5340" s="347" t="s">
        <v>1528</v>
      </c>
      <c r="E5340" s="370">
        <v>42467</v>
      </c>
      <c r="F5340" s="357" t="s">
        <v>350</v>
      </c>
      <c r="G5340" s="371" t="s">
        <v>507</v>
      </c>
      <c r="H5340" s="350" t="s">
        <v>1181</v>
      </c>
      <c r="I5340" s="351">
        <v>300</v>
      </c>
      <c r="J5340" s="351">
        <v>8229.1299999999992</v>
      </c>
      <c r="K5340" s="352">
        <f t="shared" si="462"/>
        <v>2468739</v>
      </c>
      <c r="L5340" s="353" t="s">
        <v>726</v>
      </c>
      <c r="M5340" s="353" t="s">
        <v>158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hidden="1" customHeight="1">
      <c r="A5341" s="304" t="str">
        <f>IF(B5341&lt;&gt;"",IF(AND(B5341&gt;=_TM1,B5341&lt;=_TM2,OR(TH!L5341="1111",TH!M5341="1111")),TH!D5341,""),"")</f>
        <v/>
      </c>
      <c r="B5341" s="345">
        <f t="shared" si="461"/>
        <v>4</v>
      </c>
      <c r="C5341" s="346">
        <f t="shared" si="459"/>
        <v>42480</v>
      </c>
      <c r="D5341" s="347" t="s">
        <v>1528</v>
      </c>
      <c r="E5341" s="370">
        <v>42480</v>
      </c>
      <c r="F5341" s="360" t="s">
        <v>443</v>
      </c>
      <c r="G5341" s="371" t="s">
        <v>519</v>
      </c>
      <c r="H5341" s="350" t="s">
        <v>1181</v>
      </c>
      <c r="I5341" s="351">
        <v>500</v>
      </c>
      <c r="J5341" s="351">
        <v>12397.237999999999</v>
      </c>
      <c r="K5341" s="352">
        <f t="shared" si="462"/>
        <v>6198619</v>
      </c>
      <c r="L5341" s="353" t="s">
        <v>726</v>
      </c>
      <c r="M5341" s="353" t="s">
        <v>158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hidden="1" customHeight="1">
      <c r="A5342" s="304" t="str">
        <f>IF(B5342&lt;&gt;"",IF(AND(B5342&gt;=_TM1,B5342&lt;=_TM2,OR(TH!L5342="1111",TH!M5342="1111")),TH!D5342,""),"")</f>
        <v/>
      </c>
      <c r="B5342" s="345">
        <f t="shared" si="461"/>
        <v>4</v>
      </c>
      <c r="C5342" s="346">
        <f t="shared" si="459"/>
        <v>42481</v>
      </c>
      <c r="D5342" s="347" t="s">
        <v>1528</v>
      </c>
      <c r="E5342" s="370">
        <v>42481</v>
      </c>
      <c r="F5342" s="357" t="s">
        <v>528</v>
      </c>
      <c r="G5342" s="371" t="s">
        <v>526</v>
      </c>
      <c r="H5342" s="350" t="s">
        <v>1181</v>
      </c>
      <c r="I5342" s="351">
        <v>1000</v>
      </c>
      <c r="J5342" s="351">
        <v>9742.1309999999994</v>
      </c>
      <c r="K5342" s="352">
        <f t="shared" si="462"/>
        <v>9742131</v>
      </c>
      <c r="L5342" s="353" t="s">
        <v>726</v>
      </c>
      <c r="M5342" s="353" t="s">
        <v>158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hidden="1" customHeight="1">
      <c r="A5343" s="304" t="str">
        <f>IF(B5343&lt;&gt;"",IF(AND(B5343&gt;=_TM1,B5343&lt;=_TM2,OR(TH!L5343="1111",TH!M5343="1111")),TH!D5343,""),"")</f>
        <v/>
      </c>
      <c r="B5343" s="345">
        <f t="shared" si="461"/>
        <v>4</v>
      </c>
      <c r="C5343" s="346">
        <f t="shared" si="459"/>
        <v>42485</v>
      </c>
      <c r="D5343" s="347" t="s">
        <v>1528</v>
      </c>
      <c r="E5343" s="370">
        <v>42485</v>
      </c>
      <c r="F5343" s="360" t="s">
        <v>1046</v>
      </c>
      <c r="G5343" s="371" t="s">
        <v>530</v>
      </c>
      <c r="H5343" s="350" t="s">
        <v>1181</v>
      </c>
      <c r="I5343" s="351">
        <v>1000</v>
      </c>
      <c r="J5343" s="351">
        <v>32266.618999999999</v>
      </c>
      <c r="K5343" s="352">
        <f t="shared" si="462"/>
        <v>32266619</v>
      </c>
      <c r="L5343" s="353" t="s">
        <v>726</v>
      </c>
      <c r="M5343" s="353" t="s">
        <v>158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hidden="1" customHeight="1">
      <c r="A5344" s="304" t="str">
        <f>IF(B5344&lt;&gt;"",IF(AND(B5344&gt;=_TM1,B5344&lt;=_TM2,OR(TH!L5344="1111",TH!M5344="1111")),TH!D5344,""),"")</f>
        <v/>
      </c>
      <c r="B5344" s="345">
        <f t="shared" si="461"/>
        <v>4</v>
      </c>
      <c r="C5344" s="346">
        <f t="shared" si="459"/>
        <v>42485</v>
      </c>
      <c r="D5344" s="347" t="s">
        <v>1528</v>
      </c>
      <c r="E5344" s="370">
        <v>42485</v>
      </c>
      <c r="F5344" s="357" t="s">
        <v>1047</v>
      </c>
      <c r="G5344" s="371" t="s">
        <v>530</v>
      </c>
      <c r="H5344" s="350" t="s">
        <v>1181</v>
      </c>
      <c r="I5344" s="351">
        <v>1100</v>
      </c>
      <c r="J5344" s="351">
        <v>31862.862727272728</v>
      </c>
      <c r="K5344" s="352">
        <f t="shared" si="462"/>
        <v>35049149</v>
      </c>
      <c r="L5344" s="353" t="s">
        <v>726</v>
      </c>
      <c r="M5344" s="353" t="s">
        <v>158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hidden="1" customHeight="1">
      <c r="A5345" s="304" t="str">
        <f>IF(B5345&lt;&gt;"",IF(AND(B5345&gt;=_TM1,B5345&lt;=_TM2,OR(TH!L5345="1111",TH!M5345="1111")),TH!D5345,""),"")</f>
        <v/>
      </c>
      <c r="B5345" s="345">
        <f t="shared" si="461"/>
        <v>4</v>
      </c>
      <c r="C5345" s="346">
        <f t="shared" si="459"/>
        <v>42489</v>
      </c>
      <c r="D5345" s="347" t="s">
        <v>1528</v>
      </c>
      <c r="E5345" s="370">
        <v>42489</v>
      </c>
      <c r="F5345" s="360" t="s">
        <v>407</v>
      </c>
      <c r="G5345" s="371" t="s">
        <v>538</v>
      </c>
      <c r="H5345" s="350" t="s">
        <v>1181</v>
      </c>
      <c r="I5345" s="351">
        <v>50</v>
      </c>
      <c r="J5345" s="351">
        <v>59808.22</v>
      </c>
      <c r="K5345" s="352">
        <f t="shared" si="462"/>
        <v>2990411</v>
      </c>
      <c r="L5345" s="353" t="s">
        <v>726</v>
      </c>
      <c r="M5345" s="353" t="s">
        <v>158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hidden="1" customHeight="1">
      <c r="A5346" s="304" t="str">
        <f>IF(B5346&lt;&gt;"",IF(AND(B5346&gt;=_TM1,B5346&lt;=_TM2,OR(TH!L5346="1111",TH!M5346="1111")),TH!D5346,""),"")</f>
        <v/>
      </c>
      <c r="B5346" s="345">
        <f t="shared" si="461"/>
        <v>4</v>
      </c>
      <c r="C5346" s="346">
        <f t="shared" si="459"/>
        <v>42489</v>
      </c>
      <c r="D5346" s="347" t="s">
        <v>1528</v>
      </c>
      <c r="E5346" s="370">
        <v>42489</v>
      </c>
      <c r="F5346" s="360" t="s">
        <v>539</v>
      </c>
      <c r="G5346" s="371" t="s">
        <v>538</v>
      </c>
      <c r="H5346" s="350" t="s">
        <v>1181</v>
      </c>
      <c r="I5346" s="351">
        <v>23</v>
      </c>
      <c r="J5346" s="351">
        <v>128504.60869565218</v>
      </c>
      <c r="K5346" s="352">
        <f t="shared" si="462"/>
        <v>2955606</v>
      </c>
      <c r="L5346" s="353" t="s">
        <v>726</v>
      </c>
      <c r="M5346" s="353" t="s">
        <v>158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hidden="1" customHeight="1">
      <c r="A5347" s="304" t="str">
        <f>IF(B5347&lt;&gt;"",IF(AND(B5347&gt;=_TM1,B5347&lt;=_TM2,OR(TH!L5347="1111",TH!M5347="1111")),TH!D5347,""),"")</f>
        <v/>
      </c>
      <c r="B5347" s="345">
        <f t="shared" si="461"/>
        <v>4</v>
      </c>
      <c r="C5347" s="346">
        <f t="shared" si="459"/>
        <v>42489</v>
      </c>
      <c r="D5347" s="347" t="s">
        <v>1528</v>
      </c>
      <c r="E5347" s="370">
        <v>42489</v>
      </c>
      <c r="F5347" s="357" t="s">
        <v>539</v>
      </c>
      <c r="G5347" s="371" t="s">
        <v>538</v>
      </c>
      <c r="H5347" s="350" t="s">
        <v>1181</v>
      </c>
      <c r="I5347" s="351">
        <v>8</v>
      </c>
      <c r="J5347" s="351">
        <v>123286</v>
      </c>
      <c r="K5347" s="352">
        <f t="shared" si="462"/>
        <v>986288</v>
      </c>
      <c r="L5347" s="353" t="s">
        <v>726</v>
      </c>
      <c r="M5347" s="353" t="s">
        <v>158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hidden="1" customHeight="1">
      <c r="A5348" s="304" t="str">
        <f>IF(B5348&lt;&gt;"",IF(AND(B5348&gt;=_TM1,B5348&lt;=_TM2,OR(TH!L5348="1111",TH!M5348="1111")),TH!D5348,""),"")</f>
        <v/>
      </c>
      <c r="B5348" s="345">
        <f t="shared" si="461"/>
        <v>4</v>
      </c>
      <c r="C5348" s="346">
        <f t="shared" si="459"/>
        <v>42489</v>
      </c>
      <c r="D5348" s="347" t="s">
        <v>1528</v>
      </c>
      <c r="E5348" s="370">
        <v>42489</v>
      </c>
      <c r="F5348" s="360" t="s">
        <v>413</v>
      </c>
      <c r="G5348" s="371" t="s">
        <v>538</v>
      </c>
      <c r="H5348" s="350" t="s">
        <v>1181</v>
      </c>
      <c r="I5348" s="351">
        <v>134</v>
      </c>
      <c r="J5348" s="351">
        <v>41813.164179104475</v>
      </c>
      <c r="K5348" s="352">
        <f t="shared" si="462"/>
        <v>5602964</v>
      </c>
      <c r="L5348" s="353" t="s">
        <v>726</v>
      </c>
      <c r="M5348" s="353" t="s">
        <v>158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hidden="1" customHeight="1">
      <c r="A5349" s="304" t="str">
        <f>IF(B5349&lt;&gt;"",IF(AND(B5349&gt;=_TM1,B5349&lt;=_TM2,OR(TH!L5349="1111",TH!M5349="1111")),TH!D5349,""),"")</f>
        <v/>
      </c>
      <c r="B5349" s="345">
        <f t="shared" si="461"/>
        <v>4</v>
      </c>
      <c r="C5349" s="346">
        <f t="shared" si="459"/>
        <v>42489</v>
      </c>
      <c r="D5349" s="347" t="s">
        <v>1528</v>
      </c>
      <c r="E5349" s="370">
        <v>42489</v>
      </c>
      <c r="F5349" s="357" t="s">
        <v>334</v>
      </c>
      <c r="G5349" s="371" t="s">
        <v>538</v>
      </c>
      <c r="H5349" s="350" t="s">
        <v>1181</v>
      </c>
      <c r="I5349" s="351">
        <v>90</v>
      </c>
      <c r="J5349" s="351">
        <v>42535.455555555556</v>
      </c>
      <c r="K5349" s="352">
        <f t="shared" si="462"/>
        <v>3828191</v>
      </c>
      <c r="L5349" s="353" t="s">
        <v>726</v>
      </c>
      <c r="M5349" s="353" t="s">
        <v>158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hidden="1" customHeight="1">
      <c r="A5350" s="304" t="str">
        <f>IF(B5350&lt;&gt;"",IF(AND(B5350&gt;=_TM1,B5350&lt;=_TM2,OR(TH!L5350="1111",TH!M5350="1111")),TH!D5350,""),"")</f>
        <v/>
      </c>
      <c r="B5350" s="345">
        <f t="shared" si="461"/>
        <v>4</v>
      </c>
      <c r="C5350" s="346">
        <f t="shared" si="459"/>
        <v>42489</v>
      </c>
      <c r="D5350" s="347" t="s">
        <v>1528</v>
      </c>
      <c r="E5350" s="370">
        <v>42489</v>
      </c>
      <c r="F5350" s="360" t="s">
        <v>542</v>
      </c>
      <c r="G5350" s="371" t="s">
        <v>538</v>
      </c>
      <c r="H5350" s="350" t="s">
        <v>1181</v>
      </c>
      <c r="I5350" s="351">
        <v>64</v>
      </c>
      <c r="J5350" s="351">
        <v>43823.265625</v>
      </c>
      <c r="K5350" s="352">
        <f t="shared" si="462"/>
        <v>2804689</v>
      </c>
      <c r="L5350" s="353" t="s">
        <v>726</v>
      </c>
      <c r="M5350" s="353" t="s">
        <v>158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hidden="1" customHeight="1">
      <c r="A5351" s="304" t="str">
        <f>IF(B5351&lt;&gt;"",IF(AND(B5351&gt;=_TM1,B5351&lt;=_TM2,OR(TH!L5351="1111",TH!M5351="1111")),TH!D5351,""),"")</f>
        <v/>
      </c>
      <c r="B5351" s="345">
        <f t="shared" si="461"/>
        <v>4</v>
      </c>
      <c r="C5351" s="346">
        <f t="shared" si="459"/>
        <v>42489</v>
      </c>
      <c r="D5351" s="347" t="s">
        <v>1528</v>
      </c>
      <c r="E5351" s="370">
        <v>42489</v>
      </c>
      <c r="F5351" s="360" t="s">
        <v>333</v>
      </c>
      <c r="G5351" s="371" t="s">
        <v>538</v>
      </c>
      <c r="H5351" s="350" t="s">
        <v>1181</v>
      </c>
      <c r="I5351" s="351">
        <v>144</v>
      </c>
      <c r="J5351" s="351">
        <v>47220.513888888891</v>
      </c>
      <c r="K5351" s="352">
        <f t="shared" si="462"/>
        <v>6799754</v>
      </c>
      <c r="L5351" s="353" t="s">
        <v>726</v>
      </c>
      <c r="M5351" s="353" t="s">
        <v>158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hidden="1" customHeight="1">
      <c r="A5352" s="304" t="str">
        <f>IF(B5352&lt;&gt;"",IF(AND(B5352&gt;=_TM1,B5352&lt;=_TM2,OR(TH!L5352="1111",TH!M5352="1111")),TH!D5352,""),"")</f>
        <v/>
      </c>
      <c r="B5352" s="345">
        <f t="shared" si="461"/>
        <v>4</v>
      </c>
      <c r="C5352" s="346">
        <f t="shared" si="459"/>
        <v>42489</v>
      </c>
      <c r="D5352" s="347" t="s">
        <v>1528</v>
      </c>
      <c r="E5352" s="370">
        <v>42489</v>
      </c>
      <c r="F5352" s="360" t="s">
        <v>348</v>
      </c>
      <c r="G5352" s="371" t="s">
        <v>538</v>
      </c>
      <c r="H5352" s="350" t="s">
        <v>1181</v>
      </c>
      <c r="I5352" s="351">
        <v>350</v>
      </c>
      <c r="J5352" s="351">
        <v>63862.608571428573</v>
      </c>
      <c r="K5352" s="352">
        <f t="shared" si="462"/>
        <v>22351913</v>
      </c>
      <c r="L5352" s="353" t="s">
        <v>726</v>
      </c>
      <c r="M5352" s="353" t="s">
        <v>158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hidden="1" customHeight="1">
      <c r="A5353" s="304" t="str">
        <f>IF(B5353&lt;&gt;"",IF(AND(B5353&gt;=_TM1,B5353&lt;=_TM2,OR(TH!L5353="1111",TH!M5353="1111")),TH!D5353,""),"")</f>
        <v/>
      </c>
      <c r="B5353" s="345">
        <f t="shared" si="461"/>
        <v>4</v>
      </c>
      <c r="C5353" s="346">
        <f t="shared" si="459"/>
        <v>42489</v>
      </c>
      <c r="D5353" s="347" t="s">
        <v>1528</v>
      </c>
      <c r="E5353" s="370">
        <v>42489</v>
      </c>
      <c r="F5353" s="357" t="s">
        <v>409</v>
      </c>
      <c r="G5353" s="371" t="s">
        <v>538</v>
      </c>
      <c r="H5353" s="350" t="s">
        <v>1181</v>
      </c>
      <c r="I5353" s="351">
        <v>76</v>
      </c>
      <c r="J5353" s="351">
        <v>69456.09210526316</v>
      </c>
      <c r="K5353" s="352">
        <f t="shared" si="462"/>
        <v>5278663</v>
      </c>
      <c r="L5353" s="353" t="s">
        <v>726</v>
      </c>
      <c r="M5353" s="353" t="s">
        <v>158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hidden="1" customHeight="1">
      <c r="A5354" s="304" t="str">
        <f>IF(B5354&lt;&gt;"",IF(AND(B5354&gt;=_TM1,B5354&lt;=_TM2,OR(TH!L5354="1111",TH!M5354="1111")),TH!D5354,""),"")</f>
        <v/>
      </c>
      <c r="B5354" s="345">
        <f t="shared" si="461"/>
        <v>4</v>
      </c>
      <c r="C5354" s="346">
        <f t="shared" si="459"/>
        <v>42489</v>
      </c>
      <c r="D5354" s="347" t="s">
        <v>1528</v>
      </c>
      <c r="E5354" s="370">
        <v>42489</v>
      </c>
      <c r="F5354" s="360" t="s">
        <v>540</v>
      </c>
      <c r="G5354" s="371" t="s">
        <v>538</v>
      </c>
      <c r="H5354" s="350" t="s">
        <v>1181</v>
      </c>
      <c r="I5354" s="351">
        <v>20</v>
      </c>
      <c r="J5354" s="351">
        <v>120533</v>
      </c>
      <c r="K5354" s="352">
        <f t="shared" si="462"/>
        <v>2410660</v>
      </c>
      <c r="L5354" s="353" t="s">
        <v>726</v>
      </c>
      <c r="M5354" s="353" t="s">
        <v>158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hidden="1" customHeight="1">
      <c r="A5355" s="304" t="str">
        <f>IF(B5355&lt;&gt;"",IF(AND(B5355&gt;=_TM1,B5355&lt;=_TM2,OR(TH!L5355="1111",TH!M5355="1111")),TH!D5355,""),"")</f>
        <v/>
      </c>
      <c r="B5355" s="345">
        <f t="shared" si="461"/>
        <v>5</v>
      </c>
      <c r="C5355" s="346">
        <f t="shared" si="459"/>
        <v>42502</v>
      </c>
      <c r="D5355" s="347" t="s">
        <v>1528</v>
      </c>
      <c r="E5355" s="370">
        <v>42502</v>
      </c>
      <c r="F5355" s="360" t="s">
        <v>496</v>
      </c>
      <c r="G5355" s="371" t="s">
        <v>555</v>
      </c>
      <c r="H5355" s="350" t="s">
        <v>1181</v>
      </c>
      <c r="I5355" s="351">
        <v>1097</v>
      </c>
      <c r="J5355" s="351">
        <v>6779.6554238833178</v>
      </c>
      <c r="K5355" s="352">
        <f t="shared" si="462"/>
        <v>7437282</v>
      </c>
      <c r="L5355" s="353" t="s">
        <v>726</v>
      </c>
      <c r="M5355" s="353" t="s">
        <v>158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hidden="1" customHeight="1">
      <c r="A5356" s="304" t="str">
        <f>IF(B5356&lt;&gt;"",IF(AND(B5356&gt;=_TM1,B5356&lt;=_TM2,OR(TH!L5356="1111",TH!M5356="1111")),TH!D5356,""),"")</f>
        <v/>
      </c>
      <c r="B5356" s="345">
        <f t="shared" si="461"/>
        <v>5</v>
      </c>
      <c r="C5356" s="346">
        <f t="shared" si="459"/>
        <v>42516</v>
      </c>
      <c r="D5356" s="347" t="s">
        <v>1528</v>
      </c>
      <c r="E5356" s="370">
        <v>42516</v>
      </c>
      <c r="F5356" s="372" t="s">
        <v>496</v>
      </c>
      <c r="G5356" s="371" t="s">
        <v>560</v>
      </c>
      <c r="H5356" s="350" t="s">
        <v>1181</v>
      </c>
      <c r="I5356" s="351">
        <v>1392</v>
      </c>
      <c r="J5356" s="351">
        <v>6775.3491379310344</v>
      </c>
      <c r="K5356" s="352">
        <f t="shared" si="462"/>
        <v>9431286</v>
      </c>
      <c r="L5356" s="353" t="s">
        <v>726</v>
      </c>
      <c r="M5356" s="353" t="s">
        <v>158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hidden="1" customHeight="1">
      <c r="A5357" s="304" t="str">
        <f>IF(B5357&lt;&gt;"",IF(AND(B5357&gt;=_TM1,B5357&lt;=_TM2,OR(TH!L5357="1111",TH!M5357="1111")),TH!D5357,""),"")</f>
        <v/>
      </c>
      <c r="B5357" s="345">
        <f t="shared" si="461"/>
        <v>5</v>
      </c>
      <c r="C5357" s="346">
        <f t="shared" si="459"/>
        <v>42516</v>
      </c>
      <c r="D5357" s="347" t="s">
        <v>1528</v>
      </c>
      <c r="E5357" s="370">
        <v>42516</v>
      </c>
      <c r="F5357" s="357" t="s">
        <v>565</v>
      </c>
      <c r="G5357" s="371" t="s">
        <v>561</v>
      </c>
      <c r="H5357" s="350" t="s">
        <v>1181</v>
      </c>
      <c r="I5357" s="351">
        <v>1000</v>
      </c>
      <c r="J5357" s="351">
        <v>11824.615</v>
      </c>
      <c r="K5357" s="352">
        <f t="shared" si="462"/>
        <v>11824615</v>
      </c>
      <c r="L5357" s="353" t="s">
        <v>726</v>
      </c>
      <c r="M5357" s="353" t="s">
        <v>158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hidden="1" customHeight="1">
      <c r="A5358" s="304" t="str">
        <f>IF(B5358&lt;&gt;"",IF(AND(B5358&gt;=_TM1,B5358&lt;=_TM2,OR(TH!L5358="1111",TH!M5358="1111")),TH!D5358,""),"")</f>
        <v/>
      </c>
      <c r="B5358" s="345">
        <f t="shared" si="461"/>
        <v>5</v>
      </c>
      <c r="C5358" s="346">
        <f t="shared" si="459"/>
        <v>42516</v>
      </c>
      <c r="D5358" s="347" t="s">
        <v>1528</v>
      </c>
      <c r="E5358" s="370">
        <v>42516</v>
      </c>
      <c r="F5358" s="360" t="s">
        <v>1046</v>
      </c>
      <c r="G5358" s="371" t="s">
        <v>562</v>
      </c>
      <c r="H5358" s="350" t="s">
        <v>1181</v>
      </c>
      <c r="I5358" s="351">
        <v>1250</v>
      </c>
      <c r="J5358" s="351">
        <v>32128.2952</v>
      </c>
      <c r="K5358" s="352">
        <f t="shared" si="462"/>
        <v>40160369</v>
      </c>
      <c r="L5358" s="353" t="s">
        <v>726</v>
      </c>
      <c r="M5358" s="353" t="s">
        <v>158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hidden="1" customHeight="1">
      <c r="A5359" s="304" t="str">
        <f>IF(B5359&lt;&gt;"",IF(AND(B5359&gt;=_TM1,B5359&lt;=_TM2,OR(TH!L5359="1111",TH!M5359="1111")),TH!D5359,""),"")</f>
        <v/>
      </c>
      <c r="B5359" s="345">
        <f t="shared" si="461"/>
        <v>5</v>
      </c>
      <c r="C5359" s="346">
        <f t="shared" si="459"/>
        <v>42516</v>
      </c>
      <c r="D5359" s="347" t="s">
        <v>1528</v>
      </c>
      <c r="E5359" s="370">
        <v>42516</v>
      </c>
      <c r="F5359" s="357" t="s">
        <v>1047</v>
      </c>
      <c r="G5359" s="371" t="s">
        <v>562</v>
      </c>
      <c r="H5359" s="350" t="s">
        <v>1181</v>
      </c>
      <c r="I5359" s="351">
        <v>1300</v>
      </c>
      <c r="J5359" s="351">
        <v>31563.064615384614</v>
      </c>
      <c r="K5359" s="352">
        <f t="shared" si="462"/>
        <v>41031984</v>
      </c>
      <c r="L5359" s="353" t="s">
        <v>726</v>
      </c>
      <c r="M5359" s="353" t="s">
        <v>158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hidden="1" customHeight="1">
      <c r="A5360" s="304" t="str">
        <f>IF(B5360&lt;&gt;"",IF(AND(B5360&gt;=_TM1,B5360&lt;=_TM2,OR(TH!L5360="1111",TH!M5360="1111")),TH!D5360,""),"")</f>
        <v/>
      </c>
      <c r="B5360" s="345">
        <f t="shared" si="461"/>
        <v>5</v>
      </c>
      <c r="C5360" s="346">
        <f t="shared" si="459"/>
        <v>42517</v>
      </c>
      <c r="D5360" s="347" t="s">
        <v>1528</v>
      </c>
      <c r="E5360" s="370">
        <v>42517</v>
      </c>
      <c r="F5360" s="360" t="s">
        <v>496</v>
      </c>
      <c r="G5360" s="371" t="s">
        <v>563</v>
      </c>
      <c r="H5360" s="350" t="s">
        <v>1181</v>
      </c>
      <c r="I5360" s="351">
        <v>1516</v>
      </c>
      <c r="J5360" s="351">
        <v>6794.1708443271764</v>
      </c>
      <c r="K5360" s="352">
        <f t="shared" si="462"/>
        <v>10299963</v>
      </c>
      <c r="L5360" s="353" t="s">
        <v>726</v>
      </c>
      <c r="M5360" s="353" t="s">
        <v>158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6" ht="15.75" hidden="1" customHeight="1">
      <c r="A5361" s="304" t="str">
        <f>IF(B5361&lt;&gt;"",IF(AND(B5361&gt;=_TM1,B5361&lt;=_TM2,OR(TH!L5361="1111",TH!M5361="1111")),TH!D5361,""),"")</f>
        <v/>
      </c>
      <c r="B5361" s="345">
        <f t="shared" si="461"/>
        <v>5</v>
      </c>
      <c r="C5361" s="346">
        <f t="shared" si="459"/>
        <v>42521</v>
      </c>
      <c r="D5361" s="347" t="s">
        <v>1528</v>
      </c>
      <c r="E5361" s="370">
        <v>42521</v>
      </c>
      <c r="F5361" s="357" t="s">
        <v>396</v>
      </c>
      <c r="G5361" s="371" t="s">
        <v>566</v>
      </c>
      <c r="H5361" s="350" t="s">
        <v>1181</v>
      </c>
      <c r="I5361" s="351">
        <v>534</v>
      </c>
      <c r="J5361" s="351">
        <v>17562.745318352059</v>
      </c>
      <c r="K5361" s="352">
        <f t="shared" si="462"/>
        <v>9378506</v>
      </c>
      <c r="L5361" s="353" t="s">
        <v>726</v>
      </c>
      <c r="M5361" s="353" t="s">
        <v>158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</row>
    <row r="5362" spans="1:26" ht="15.75" hidden="1" customHeight="1">
      <c r="A5362" s="304" t="str">
        <f>IF(B5362&lt;&gt;"",IF(AND(B5362&gt;=_TM1,B5362&lt;=_TM2,OR(TH!L5362="1111",TH!M5362="1111")),TH!D5362,""),"")</f>
        <v/>
      </c>
      <c r="B5362" s="345">
        <f t="shared" si="461"/>
        <v>5</v>
      </c>
      <c r="C5362" s="346">
        <f t="shared" si="459"/>
        <v>42521</v>
      </c>
      <c r="D5362" s="347" t="s">
        <v>1528</v>
      </c>
      <c r="E5362" s="370">
        <v>42521</v>
      </c>
      <c r="F5362" s="360" t="s">
        <v>348</v>
      </c>
      <c r="G5362" s="371" t="s">
        <v>566</v>
      </c>
      <c r="H5362" s="350" t="s">
        <v>1181</v>
      </c>
      <c r="I5362" s="351">
        <v>170</v>
      </c>
      <c r="J5362" s="351">
        <v>65716.070588235292</v>
      </c>
      <c r="K5362" s="352">
        <f t="shared" si="462"/>
        <v>11171732</v>
      </c>
      <c r="L5362" s="353" t="s">
        <v>726</v>
      </c>
      <c r="M5362" s="353" t="s">
        <v>158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</row>
    <row r="5363" spans="1:26" ht="15.75" hidden="1" customHeight="1">
      <c r="A5363" s="304" t="str">
        <f>IF(B5363&lt;&gt;"",IF(AND(B5363&gt;=_TM1,B5363&lt;=_TM2,OR(TH!L5363="1111",TH!M5363="1111")),TH!D5363,""),"")</f>
        <v/>
      </c>
      <c r="B5363" s="345">
        <f t="shared" si="461"/>
        <v>6</v>
      </c>
      <c r="C5363" s="346">
        <f t="shared" si="459"/>
        <v>42523</v>
      </c>
      <c r="D5363" s="347" t="s">
        <v>1528</v>
      </c>
      <c r="E5363" s="370">
        <v>42523</v>
      </c>
      <c r="F5363" s="357" t="s">
        <v>565</v>
      </c>
      <c r="G5363" s="371" t="s">
        <v>595</v>
      </c>
      <c r="H5363" s="350" t="s">
        <v>1181</v>
      </c>
      <c r="I5363" s="351">
        <v>1000</v>
      </c>
      <c r="J5363" s="351">
        <v>13713.741</v>
      </c>
      <c r="K5363" s="352">
        <f t="shared" si="462"/>
        <v>13713741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/>
      </c>
      <c r="Z5363" s="303"/>
    </row>
    <row r="5364" spans="1:26" ht="15.75" hidden="1" customHeight="1">
      <c r="A5364" s="304" t="str">
        <f>IF(B5364&lt;&gt;"",IF(AND(B5364&gt;=_TM1,B5364&lt;=_TM2,OR(TH!L5364="1111",TH!M5364="1111")),TH!D5364,""),"")</f>
        <v/>
      </c>
      <c r="B5364" s="345">
        <f t="shared" si="461"/>
        <v>6</v>
      </c>
      <c r="C5364" s="346">
        <f t="shared" si="459"/>
        <v>42527</v>
      </c>
      <c r="D5364" s="347" t="s">
        <v>1528</v>
      </c>
      <c r="E5364" s="370">
        <v>42527</v>
      </c>
      <c r="F5364" s="360" t="s">
        <v>790</v>
      </c>
      <c r="G5364" s="371" t="s">
        <v>602</v>
      </c>
      <c r="H5364" s="350" t="s">
        <v>1181</v>
      </c>
      <c r="I5364" s="351">
        <v>2000</v>
      </c>
      <c r="J5364" s="351">
        <v>6919.2849999999999</v>
      </c>
      <c r="K5364" s="352">
        <f t="shared" si="462"/>
        <v>13838570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/>
      </c>
      <c r="Z5364" s="303"/>
    </row>
    <row r="5365" spans="1:26" ht="15.75" hidden="1" customHeight="1">
      <c r="A5365" s="304" t="str">
        <f>IF(B5365&lt;&gt;"",IF(AND(B5365&gt;=_TM1,B5365&lt;=_TM2,OR(TH!L5365="1111",TH!M5365="1111")),TH!D5365,""),"")</f>
        <v/>
      </c>
      <c r="B5365" s="345">
        <f t="shared" si="461"/>
        <v>6</v>
      </c>
      <c r="C5365" s="346">
        <f t="shared" si="459"/>
        <v>42527</v>
      </c>
      <c r="D5365" s="347" t="s">
        <v>1528</v>
      </c>
      <c r="E5365" s="370">
        <v>42527</v>
      </c>
      <c r="F5365" s="360" t="s">
        <v>506</v>
      </c>
      <c r="G5365" s="371" t="s">
        <v>602</v>
      </c>
      <c r="H5365" s="350" t="s">
        <v>1181</v>
      </c>
      <c r="I5365" s="351">
        <v>2050</v>
      </c>
      <c r="J5365" s="351">
        <v>6146.6634146341466</v>
      </c>
      <c r="K5365" s="352">
        <f t="shared" si="462"/>
        <v>12600660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/>
      </c>
      <c r="Z5365" s="303"/>
    </row>
    <row r="5366" spans="1:26" ht="15.75" hidden="1" customHeight="1">
      <c r="A5366" s="304" t="str">
        <f>IF(B5366&lt;&gt;"",IF(AND(B5366&gt;=_TM1,B5366&lt;=_TM2,OR(TH!L5366="1111",TH!M5366="1111")),TH!D5366,""),"")</f>
        <v/>
      </c>
      <c r="B5366" s="345">
        <f t="shared" si="461"/>
        <v>6</v>
      </c>
      <c r="C5366" s="346">
        <f t="shared" si="459"/>
        <v>42532</v>
      </c>
      <c r="D5366" s="347" t="s">
        <v>1528</v>
      </c>
      <c r="E5366" s="370">
        <v>42532</v>
      </c>
      <c r="F5366" s="357" t="s">
        <v>525</v>
      </c>
      <c r="G5366" s="371" t="s">
        <v>620</v>
      </c>
      <c r="H5366" s="350" t="s">
        <v>1181</v>
      </c>
      <c r="I5366" s="351">
        <v>5000</v>
      </c>
      <c r="J5366" s="351">
        <v>4673.9552000000003</v>
      </c>
      <c r="K5366" s="352">
        <f t="shared" si="462"/>
        <v>23369776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/>
      </c>
      <c r="Z5366" s="303"/>
    </row>
    <row r="5367" spans="1:26" ht="15.75" hidden="1" customHeight="1">
      <c r="A5367" s="304" t="str">
        <f>IF(B5367&lt;&gt;"",IF(AND(B5367&gt;=_TM1,B5367&lt;=_TM2,OR(TH!L5367="1111",TH!M5367="1111")),TH!D5367,""),"")</f>
        <v/>
      </c>
      <c r="B5367" s="345">
        <f t="shared" si="461"/>
        <v>6</v>
      </c>
      <c r="C5367" s="346">
        <f t="shared" si="459"/>
        <v>42532</v>
      </c>
      <c r="D5367" s="347" t="s">
        <v>1528</v>
      </c>
      <c r="E5367" s="370">
        <v>42532</v>
      </c>
      <c r="F5367" s="360" t="s">
        <v>533</v>
      </c>
      <c r="G5367" s="371" t="s">
        <v>620</v>
      </c>
      <c r="H5367" s="350" t="s">
        <v>1181</v>
      </c>
      <c r="I5367" s="351">
        <v>210</v>
      </c>
      <c r="J5367" s="351">
        <v>86229.347619047621</v>
      </c>
      <c r="K5367" s="352">
        <f t="shared" si="462"/>
        <v>18108163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/>
      </c>
      <c r="Z5367" s="303"/>
    </row>
    <row r="5368" spans="1:26" ht="15.75" hidden="1" customHeight="1">
      <c r="A5368" s="304" t="str">
        <f>IF(B5368&lt;&gt;"",IF(AND(B5368&gt;=_TM1,B5368&lt;=_TM2,OR(TH!L5368="1111",TH!M5368="1111")),TH!D5368,""),"")</f>
        <v/>
      </c>
      <c r="B5368" s="345">
        <f t="shared" si="461"/>
        <v>6</v>
      </c>
      <c r="C5368" s="346">
        <f t="shared" si="459"/>
        <v>42532</v>
      </c>
      <c r="D5368" s="347" t="s">
        <v>1528</v>
      </c>
      <c r="E5368" s="370">
        <v>42532</v>
      </c>
      <c r="F5368" s="357" t="s">
        <v>635</v>
      </c>
      <c r="G5368" s="371" t="s">
        <v>620</v>
      </c>
      <c r="H5368" s="350" t="s">
        <v>1181</v>
      </c>
      <c r="I5368" s="351">
        <v>600</v>
      </c>
      <c r="J5368" s="351">
        <v>13642.488333333333</v>
      </c>
      <c r="K5368" s="352">
        <f t="shared" si="462"/>
        <v>8185493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/>
      </c>
      <c r="Z5368" s="303"/>
    </row>
    <row r="5369" spans="1:26" ht="15.75" hidden="1" customHeight="1">
      <c r="A5369" s="304" t="str">
        <f>IF(B5369&lt;&gt;"",IF(AND(B5369&gt;=_TM1,B5369&lt;=_TM2,OR(TH!L5369="1111",TH!M5369="1111")),TH!D5369,""),"")</f>
        <v/>
      </c>
      <c r="B5369" s="345">
        <f t="shared" si="461"/>
        <v>6</v>
      </c>
      <c r="C5369" s="346">
        <f t="shared" si="459"/>
        <v>42532</v>
      </c>
      <c r="D5369" s="347" t="s">
        <v>1528</v>
      </c>
      <c r="E5369" s="370">
        <v>42532</v>
      </c>
      <c r="F5369" s="360" t="s">
        <v>641</v>
      </c>
      <c r="G5369" s="371" t="s">
        <v>620</v>
      </c>
      <c r="H5369" s="350" t="s">
        <v>1181</v>
      </c>
      <c r="I5369" s="351">
        <v>150</v>
      </c>
      <c r="J5369" s="351">
        <v>11443.413333333334</v>
      </c>
      <c r="K5369" s="352">
        <f t="shared" si="462"/>
        <v>1716512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/>
      </c>
      <c r="Z5369" s="303"/>
    </row>
    <row r="5370" spans="1:26" ht="15.75" hidden="1" customHeight="1">
      <c r="A5370" s="304" t="str">
        <f>IF(B5370&lt;&gt;"",IF(AND(B5370&gt;=_TM1,B5370&lt;=_TM2,OR(TH!L5370="1111",TH!M5370="1111")),TH!D5370,""),"")</f>
        <v/>
      </c>
      <c r="B5370" s="345">
        <f t="shared" si="461"/>
        <v>6</v>
      </c>
      <c r="C5370" s="346">
        <f t="shared" si="459"/>
        <v>42535</v>
      </c>
      <c r="D5370" s="347" t="s">
        <v>1528</v>
      </c>
      <c r="E5370" s="370">
        <v>42535</v>
      </c>
      <c r="F5370" s="360" t="s">
        <v>1046</v>
      </c>
      <c r="G5370" s="371" t="s">
        <v>644</v>
      </c>
      <c r="H5370" s="350" t="s">
        <v>1181</v>
      </c>
      <c r="I5370" s="351">
        <v>1250</v>
      </c>
      <c r="J5370" s="351">
        <v>34816.239200000004</v>
      </c>
      <c r="K5370" s="352">
        <f t="shared" si="462"/>
        <v>43520299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/>
      </c>
      <c r="X5370" s="24" t="str">
        <f>IF(OR(TH!L5370=TH!$X$7,M5370=TH!$X$7),"x","")</f>
        <v/>
      </c>
      <c r="Y5370" s="24" t="str">
        <f>IF(AND(B5370&lt;=NKC!$N$8,B5370&gt;=NKC!$M$8),"x","")</f>
        <v/>
      </c>
      <c r="Z5370" s="303"/>
    </row>
    <row r="5371" spans="1:26" ht="15.75" hidden="1" customHeight="1">
      <c r="A5371" s="304" t="str">
        <f>IF(B5371&lt;&gt;"",IF(AND(B5371&gt;=_TM1,B5371&lt;=_TM2,OR(TH!L5371="1111",TH!M5371="1111")),TH!D5371,""),"")</f>
        <v/>
      </c>
      <c r="B5371" s="345">
        <f t="shared" si="461"/>
        <v>6</v>
      </c>
      <c r="C5371" s="346">
        <f t="shared" ref="C5371:C5379" si="463">E5371</f>
        <v>42535</v>
      </c>
      <c r="D5371" s="347" t="s">
        <v>1528</v>
      </c>
      <c r="E5371" s="370">
        <v>42535</v>
      </c>
      <c r="F5371" s="360" t="s">
        <v>1047</v>
      </c>
      <c r="G5371" s="371" t="s">
        <v>644</v>
      </c>
      <c r="H5371" s="350" t="s">
        <v>1181</v>
      </c>
      <c r="I5371" s="351">
        <v>1300</v>
      </c>
      <c r="J5371" s="351">
        <v>32407.52</v>
      </c>
      <c r="K5371" s="352">
        <f t="shared" si="462"/>
        <v>42129776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/>
      </c>
      <c r="Z5371" s="303"/>
    </row>
    <row r="5372" spans="1:26" ht="15.75" hidden="1" customHeight="1">
      <c r="A5372" s="304" t="str">
        <f>IF(B5372&lt;&gt;"",IF(AND(B5372&gt;=_TM1,B5372&lt;=_TM2,OR(TH!L5372="1111",TH!M5372="1111")),TH!D5372,""),"")</f>
        <v/>
      </c>
      <c r="B5372" s="345">
        <f t="shared" si="461"/>
        <v>6</v>
      </c>
      <c r="C5372" s="346">
        <f t="shared" si="463"/>
        <v>42536</v>
      </c>
      <c r="D5372" s="347" t="s">
        <v>1528</v>
      </c>
      <c r="E5372" s="370">
        <v>42536</v>
      </c>
      <c r="F5372" s="357" t="s">
        <v>528</v>
      </c>
      <c r="G5372" s="371" t="s">
        <v>647</v>
      </c>
      <c r="H5372" s="350" t="s">
        <v>1181</v>
      </c>
      <c r="I5372" s="351">
        <v>1000</v>
      </c>
      <c r="J5372" s="351">
        <v>9717.7549999999992</v>
      </c>
      <c r="K5372" s="352">
        <f t="shared" si="462"/>
        <v>9717755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/>
      </c>
      <c r="Z5372" s="303"/>
    </row>
    <row r="5373" spans="1:26" ht="15.75" hidden="1" customHeight="1">
      <c r="A5373" s="304" t="str">
        <f>IF(B5373&lt;&gt;"",IF(AND(B5373&gt;=_TM1,B5373&lt;=_TM2,OR(TH!L5373="1111",TH!M5373="1111")),TH!D5373,""),"")</f>
        <v/>
      </c>
      <c r="B5373" s="345">
        <f t="shared" si="461"/>
        <v>6</v>
      </c>
      <c r="C5373" s="346">
        <f t="shared" si="463"/>
        <v>42544</v>
      </c>
      <c r="D5373" s="347" t="s">
        <v>1528</v>
      </c>
      <c r="E5373" s="370">
        <v>42544</v>
      </c>
      <c r="F5373" s="360" t="s">
        <v>790</v>
      </c>
      <c r="G5373" s="371" t="s">
        <v>653</v>
      </c>
      <c r="H5373" s="350" t="s">
        <v>1181</v>
      </c>
      <c r="I5373" s="351">
        <v>2000</v>
      </c>
      <c r="J5373" s="351">
        <v>6968.8055000000004</v>
      </c>
      <c r="K5373" s="352">
        <f t="shared" si="462"/>
        <v>13937611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/>
      </c>
      <c r="Z5373" s="303"/>
    </row>
    <row r="5374" spans="1:26" ht="15.75" hidden="1" customHeight="1">
      <c r="A5374" s="304" t="str">
        <f>IF(B5374&lt;&gt;"",IF(AND(B5374&gt;=_TM1,B5374&lt;=_TM2,OR(TH!L5374="1111",TH!M5374="1111")),TH!D5374,""),"")</f>
        <v/>
      </c>
      <c r="B5374" s="345">
        <f t="shared" si="461"/>
        <v>6</v>
      </c>
      <c r="C5374" s="346">
        <f t="shared" si="463"/>
        <v>42544</v>
      </c>
      <c r="D5374" s="347" t="s">
        <v>1528</v>
      </c>
      <c r="E5374" s="370">
        <v>42544</v>
      </c>
      <c r="F5374" s="360" t="s">
        <v>506</v>
      </c>
      <c r="G5374" s="371" t="s">
        <v>653</v>
      </c>
      <c r="H5374" s="350" t="s">
        <v>1181</v>
      </c>
      <c r="I5374" s="351">
        <v>2000</v>
      </c>
      <c r="J5374" s="351">
        <v>6154.7804999999998</v>
      </c>
      <c r="K5374" s="352">
        <f t="shared" si="462"/>
        <v>12309561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/>
      </c>
      <c r="Z5374" s="303"/>
    </row>
    <row r="5375" spans="1:26" ht="15.75" hidden="1" customHeight="1">
      <c r="A5375" s="304" t="str">
        <f>IF(B5375&lt;&gt;"",IF(AND(B5375&gt;=_TM1,B5375&lt;=_TM2,OR(TH!L5375="1111",TH!M5375="1111")),TH!D5375,""),"")</f>
        <v/>
      </c>
      <c r="B5375" s="345">
        <f t="shared" si="461"/>
        <v>6</v>
      </c>
      <c r="C5375" s="346">
        <f t="shared" si="463"/>
        <v>42548</v>
      </c>
      <c r="D5375" s="347" t="s">
        <v>1528</v>
      </c>
      <c r="E5375" s="370">
        <v>42548</v>
      </c>
      <c r="F5375" s="372" t="s">
        <v>1170</v>
      </c>
      <c r="G5375" s="371" t="s">
        <v>655</v>
      </c>
      <c r="H5375" s="350" t="s">
        <v>1181</v>
      </c>
      <c r="I5375" s="351">
        <v>57</v>
      </c>
      <c r="J5375" s="351">
        <v>26470.859649122805</v>
      </c>
      <c r="K5375" s="352">
        <f t="shared" si="462"/>
        <v>1508839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/>
      </c>
      <c r="Z5375" s="303"/>
    </row>
    <row r="5376" spans="1:26" ht="15.75" hidden="1" customHeight="1">
      <c r="A5376" s="304" t="str">
        <f>IF(B5376&lt;&gt;"",IF(AND(B5376&gt;=_TM1,B5376&lt;=_TM2,OR(TH!L5376="1111",TH!M5376="1111")),TH!D5376,""),"")</f>
        <v/>
      </c>
      <c r="B5376" s="345">
        <f t="shared" ref="B5376:B5379" si="464">IF(C5376&lt;&gt;"",MONTH(C5376),"")</f>
        <v>6</v>
      </c>
      <c r="C5376" s="346">
        <f t="shared" si="463"/>
        <v>42548</v>
      </c>
      <c r="D5376" s="347" t="s">
        <v>1528</v>
      </c>
      <c r="E5376" s="370">
        <v>42548</v>
      </c>
      <c r="F5376" s="357" t="s">
        <v>528</v>
      </c>
      <c r="G5376" s="371" t="s">
        <v>657</v>
      </c>
      <c r="H5376" s="350" t="s">
        <v>1181</v>
      </c>
      <c r="I5376" s="351">
        <v>984</v>
      </c>
      <c r="J5376" s="351">
        <v>9598.6615853658532</v>
      </c>
      <c r="K5376" s="352">
        <f t="shared" si="462"/>
        <v>9445083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/>
      </c>
      <c r="Z5376" s="303"/>
    </row>
    <row r="5377" spans="1:29" ht="15.75" hidden="1" customHeight="1">
      <c r="A5377" s="304" t="str">
        <f>IF(B5377&lt;&gt;"",IF(AND(B5377&gt;=_TM1,B5377&lt;=_TM2,OR(TH!L5377="1111",TH!M5377="1111")),TH!D5377,""),"")</f>
        <v/>
      </c>
      <c r="B5377" s="345">
        <f t="shared" si="464"/>
        <v>6</v>
      </c>
      <c r="C5377" s="346">
        <f t="shared" si="463"/>
        <v>42551</v>
      </c>
      <c r="D5377" s="347" t="s">
        <v>1528</v>
      </c>
      <c r="E5377" s="370">
        <v>42551</v>
      </c>
      <c r="F5377" s="360" t="s">
        <v>1046</v>
      </c>
      <c r="G5377" s="371" t="s">
        <v>672</v>
      </c>
      <c r="H5377" s="350" t="s">
        <v>1181</v>
      </c>
      <c r="I5377" s="351">
        <v>1275</v>
      </c>
      <c r="J5377" s="351">
        <v>30927.261960784315</v>
      </c>
      <c r="K5377" s="352">
        <f t="shared" si="462"/>
        <v>39432259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/>
      </c>
      <c r="Z5377" s="303"/>
    </row>
    <row r="5378" spans="1:29" ht="15.75" hidden="1" customHeight="1">
      <c r="A5378" s="304" t="str">
        <f>IF(B5378&lt;&gt;"",IF(AND(B5378&gt;=_TM1,B5378&lt;=_TM2,OR(TH!L5378="1111",TH!M5378="1111")),TH!D5378,""),"")</f>
        <v/>
      </c>
      <c r="B5378" s="345">
        <f t="shared" si="464"/>
        <v>6</v>
      </c>
      <c r="C5378" s="346">
        <f t="shared" si="463"/>
        <v>42551</v>
      </c>
      <c r="D5378" s="347" t="s">
        <v>1528</v>
      </c>
      <c r="E5378" s="370">
        <v>42551</v>
      </c>
      <c r="F5378" s="357" t="s">
        <v>1170</v>
      </c>
      <c r="G5378" s="371" t="s">
        <v>672</v>
      </c>
      <c r="H5378" s="350" t="s">
        <v>1181</v>
      </c>
      <c r="I5378" s="351">
        <v>997</v>
      </c>
      <c r="J5378" s="351">
        <v>32513.819458375125</v>
      </c>
      <c r="K5378" s="352">
        <f t="shared" ref="K5378:K5379" si="465">ROUND(I5378*J5378,0)</f>
        <v>32416278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/>
      </c>
      <c r="Z5378" s="303"/>
      <c r="AB5378" s="373"/>
      <c r="AC5378" s="373"/>
    </row>
    <row r="5379" spans="1:29" ht="15.75" hidden="1" customHeight="1">
      <c r="A5379" s="304" t="str">
        <f>IF(B5379&lt;&gt;"",IF(AND(B5379&gt;=_TM1,B5379&lt;=_TM2,OR(TH!L5379="1111",TH!M5379="1111")),TH!D5379,""),"")</f>
        <v/>
      </c>
      <c r="B5379" s="345">
        <f t="shared" si="464"/>
        <v>6</v>
      </c>
      <c r="C5379" s="346">
        <f t="shared" si="463"/>
        <v>42551</v>
      </c>
      <c r="D5379" s="347" t="s">
        <v>1528</v>
      </c>
      <c r="E5379" s="370">
        <v>42551</v>
      </c>
      <c r="F5379" s="360" t="s">
        <v>348</v>
      </c>
      <c r="G5379" s="371" t="s">
        <v>673</v>
      </c>
      <c r="H5379" s="350" t="s">
        <v>1181</v>
      </c>
      <c r="I5379" s="351">
        <v>180</v>
      </c>
      <c r="J5379" s="351">
        <v>66060.044444444444</v>
      </c>
      <c r="K5379" s="352">
        <f t="shared" si="465"/>
        <v>11890808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/>
      </c>
      <c r="Z5379" s="303"/>
    </row>
    <row r="5380" spans="1:29" ht="15.75" hidden="1" customHeight="1">
      <c r="A5380" s="304" t="str">
        <f>IF(B5380&lt;&gt;"",IF(AND(B5380&gt;=_TM1,B5380&lt;=_TM2,OR(TH!L5380="1111",TH!M5380="1111")),TH!D5380,""),"")</f>
        <v/>
      </c>
      <c r="B5380" s="11">
        <f t="shared" si="348"/>
        <v>1</v>
      </c>
      <c r="C5380" s="111">
        <f t="shared" si="349"/>
        <v>42371</v>
      </c>
      <c r="D5380" s="327" t="s">
        <v>1529</v>
      </c>
      <c r="E5380" s="327">
        <v>42371</v>
      </c>
      <c r="F5380" s="328" t="s">
        <v>1046</v>
      </c>
      <c r="G5380" s="329" t="s">
        <v>888</v>
      </c>
      <c r="H5380" s="330" t="s">
        <v>1180</v>
      </c>
      <c r="I5380" s="127">
        <v>850</v>
      </c>
      <c r="J5380" s="127">
        <v>30875</v>
      </c>
      <c r="K5380" s="331">
        <f t="shared" si="350"/>
        <v>26243750</v>
      </c>
      <c r="L5380" s="332" t="s">
        <v>158</v>
      </c>
      <c r="M5380" s="332" t="s">
        <v>726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03"/>
      <c r="AA5380" s="198"/>
    </row>
    <row r="5381" spans="1:29" ht="15.75" hidden="1" customHeight="1">
      <c r="A5381" s="304" t="str">
        <f>IF(B5381&lt;&gt;"",IF(AND(B5381&gt;=_TM1,B5381&lt;=_TM2,OR(TH!L5381="1111",TH!M5381="1111")),TH!D5381,""),"")</f>
        <v/>
      </c>
      <c r="B5381" s="11">
        <f t="shared" si="348"/>
        <v>1</v>
      </c>
      <c r="C5381" s="111">
        <f t="shared" si="349"/>
        <v>42375</v>
      </c>
      <c r="D5381" s="327" t="s">
        <v>1529</v>
      </c>
      <c r="E5381" s="327">
        <v>42375</v>
      </c>
      <c r="F5381" s="336" t="s">
        <v>791</v>
      </c>
      <c r="G5381" s="329" t="s">
        <v>894</v>
      </c>
      <c r="H5381" s="330" t="s">
        <v>1180</v>
      </c>
      <c r="I5381" s="127">
        <v>200</v>
      </c>
      <c r="J5381" s="127">
        <v>10013</v>
      </c>
      <c r="K5381" s="331">
        <f t="shared" si="350"/>
        <v>2002600</v>
      </c>
      <c r="L5381" s="332" t="s">
        <v>158</v>
      </c>
      <c r="M5381" s="332" t="s">
        <v>726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03"/>
      <c r="AA5381" s="198"/>
    </row>
    <row r="5382" spans="1:29" ht="15.75" hidden="1" customHeight="1">
      <c r="A5382" s="304" t="str">
        <f>IF(B5382&lt;&gt;"",IF(AND(B5382&gt;=_TM1,B5382&lt;=_TM2,OR(TH!L5382="1111",TH!M5382="1111")),TH!D5382,""),"")</f>
        <v/>
      </c>
      <c r="B5382" s="11">
        <f t="shared" si="348"/>
        <v>1</v>
      </c>
      <c r="C5382" s="111">
        <f t="shared" si="349"/>
        <v>42379</v>
      </c>
      <c r="D5382" s="327" t="s">
        <v>1529</v>
      </c>
      <c r="E5382" s="327">
        <v>42379</v>
      </c>
      <c r="F5382" s="328" t="s">
        <v>528</v>
      </c>
      <c r="G5382" s="329" t="s">
        <v>895</v>
      </c>
      <c r="H5382" s="330" t="s">
        <v>1180</v>
      </c>
      <c r="I5382" s="127">
        <v>1000</v>
      </c>
      <c r="J5382" s="127">
        <v>8771</v>
      </c>
      <c r="K5382" s="331">
        <f t="shared" si="350"/>
        <v>8771000</v>
      </c>
      <c r="L5382" s="332" t="s">
        <v>158</v>
      </c>
      <c r="M5382" s="332" t="s">
        <v>726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03"/>
      <c r="AA5382" s="198"/>
    </row>
    <row r="5383" spans="1:29" ht="15.75" hidden="1" customHeight="1">
      <c r="A5383" s="304" t="str">
        <f>IF(B5383&lt;&gt;"",IF(AND(B5383&gt;=_TM1,B5383&lt;=_TM2,OR(TH!L5383="1111",TH!M5383="1111")),TH!D5383,""),"")</f>
        <v/>
      </c>
      <c r="B5383" s="11">
        <f t="shared" si="348"/>
        <v>1</v>
      </c>
      <c r="C5383" s="111">
        <f t="shared" si="349"/>
        <v>42386</v>
      </c>
      <c r="D5383" s="327" t="s">
        <v>1529</v>
      </c>
      <c r="E5383" s="327">
        <v>42386</v>
      </c>
      <c r="F5383" s="328" t="s">
        <v>793</v>
      </c>
      <c r="G5383" s="329" t="s">
        <v>896</v>
      </c>
      <c r="H5383" s="330" t="s">
        <v>1180</v>
      </c>
      <c r="I5383" s="127">
        <v>450</v>
      </c>
      <c r="J5383" s="127">
        <v>18113</v>
      </c>
      <c r="K5383" s="331">
        <f t="shared" si="350"/>
        <v>8150850</v>
      </c>
      <c r="L5383" s="332" t="s">
        <v>158</v>
      </c>
      <c r="M5383" s="332" t="s">
        <v>726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03"/>
      <c r="AA5383" s="198"/>
    </row>
    <row r="5384" spans="1:29" ht="15.75" hidden="1" customHeight="1">
      <c r="A5384" s="304" t="str">
        <f>IF(B5384&lt;&gt;"",IF(AND(B5384&gt;=_TM1,B5384&lt;=_TM2,OR(TH!L5384="1111",TH!M5384="1111")),TH!D5384,""),"")</f>
        <v/>
      </c>
      <c r="B5384" s="11">
        <f t="shared" si="348"/>
        <v>1</v>
      </c>
      <c r="C5384" s="111">
        <f t="shared" si="349"/>
        <v>42392</v>
      </c>
      <c r="D5384" s="327" t="s">
        <v>1529</v>
      </c>
      <c r="E5384" s="327">
        <v>42392</v>
      </c>
      <c r="F5384" s="328" t="s">
        <v>799</v>
      </c>
      <c r="G5384" s="329" t="s">
        <v>898</v>
      </c>
      <c r="H5384" s="330" t="s">
        <v>1180</v>
      </c>
      <c r="I5384" s="127">
        <v>270</v>
      </c>
      <c r="J5384" s="127">
        <v>20147</v>
      </c>
      <c r="K5384" s="331">
        <f t="shared" si="350"/>
        <v>5439690</v>
      </c>
      <c r="L5384" s="332" t="s">
        <v>158</v>
      </c>
      <c r="M5384" s="332" t="s">
        <v>726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03"/>
      <c r="AA5384" s="198"/>
    </row>
    <row r="5385" spans="1:29" ht="15.75" hidden="1" customHeight="1">
      <c r="A5385" s="304" t="str">
        <f>IF(B5385&lt;&gt;"",IF(AND(B5385&gt;=_TM1,B5385&lt;=_TM2,OR(TH!L5385="1111",TH!M5385="1111")),TH!D5385,""),"")</f>
        <v/>
      </c>
      <c r="B5385" s="11">
        <f t="shared" si="348"/>
        <v>1</v>
      </c>
      <c r="C5385" s="111">
        <f t="shared" si="349"/>
        <v>42397</v>
      </c>
      <c r="D5385" s="327" t="s">
        <v>1529</v>
      </c>
      <c r="E5385" s="327">
        <v>42397</v>
      </c>
      <c r="F5385" s="337" t="s">
        <v>533</v>
      </c>
      <c r="G5385" s="329" t="s">
        <v>901</v>
      </c>
      <c r="H5385" s="330" t="s">
        <v>1180</v>
      </c>
      <c r="I5385" s="338">
        <v>210</v>
      </c>
      <c r="J5385" s="127">
        <v>82473</v>
      </c>
      <c r="K5385" s="331">
        <f t="shared" si="350"/>
        <v>17319330</v>
      </c>
      <c r="L5385" s="332" t="s">
        <v>158</v>
      </c>
      <c r="M5385" s="332" t="s">
        <v>726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03"/>
      <c r="AA5385" s="198"/>
    </row>
    <row r="5386" spans="1:29" ht="15.75" hidden="1" customHeight="1">
      <c r="A5386" s="304" t="str">
        <f>IF(B5386&lt;&gt;"",IF(AND(B5386&gt;=_TM1,B5386&lt;=_TM2,OR(TH!L5386="1111",TH!M5386="1111")),TH!D5386,""),"")</f>
        <v/>
      </c>
      <c r="B5386" s="11">
        <f t="shared" si="348"/>
        <v>1</v>
      </c>
      <c r="C5386" s="111">
        <f t="shared" si="349"/>
        <v>42397</v>
      </c>
      <c r="D5386" s="327" t="s">
        <v>1529</v>
      </c>
      <c r="E5386" s="327">
        <v>42397</v>
      </c>
      <c r="F5386" s="328" t="s">
        <v>552</v>
      </c>
      <c r="G5386" s="329" t="s">
        <v>901</v>
      </c>
      <c r="H5386" s="330" t="s">
        <v>1180</v>
      </c>
      <c r="I5386" s="127">
        <v>210</v>
      </c>
      <c r="J5386" s="127">
        <v>54982</v>
      </c>
      <c r="K5386" s="331">
        <f t="shared" si="350"/>
        <v>11546220</v>
      </c>
      <c r="L5386" s="332" t="s">
        <v>158</v>
      </c>
      <c r="M5386" s="332" t="s">
        <v>726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03"/>
      <c r="AA5386" s="198"/>
    </row>
    <row r="5387" spans="1:29" ht="15.75" hidden="1" customHeight="1">
      <c r="A5387" s="304" t="str">
        <f>IF(B5387&lt;&gt;"",IF(AND(B5387&gt;=_TM1,B5387&lt;=_TM2,OR(TH!L5387="1111",TH!M5387="1111")),TH!D5387,""),"")</f>
        <v/>
      </c>
      <c r="B5387" s="11">
        <f t="shared" si="348"/>
        <v>1</v>
      </c>
      <c r="C5387" s="111">
        <f t="shared" si="349"/>
        <v>42397</v>
      </c>
      <c r="D5387" s="327" t="s">
        <v>1529</v>
      </c>
      <c r="E5387" s="327">
        <v>42397</v>
      </c>
      <c r="F5387" s="339" t="s">
        <v>790</v>
      </c>
      <c r="G5387" s="329" t="s">
        <v>901</v>
      </c>
      <c r="H5387" s="330" t="s">
        <v>1180</v>
      </c>
      <c r="I5387" s="127">
        <v>916</v>
      </c>
      <c r="J5387" s="127">
        <v>6470</v>
      </c>
      <c r="K5387" s="331">
        <f t="shared" si="350"/>
        <v>5926520</v>
      </c>
      <c r="L5387" s="332" t="s">
        <v>158</v>
      </c>
      <c r="M5387" s="332" t="s">
        <v>726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03"/>
      <c r="AA5387" s="198"/>
    </row>
    <row r="5388" spans="1:29" ht="15.75" hidden="1" customHeight="1">
      <c r="A5388" s="304" t="str">
        <f>IF(B5388&lt;&gt;"",IF(AND(B5388&gt;=_TM1,B5388&lt;=_TM2,OR(TH!L5388="1111",TH!M5388="1111")),TH!D5388,""),"")</f>
        <v/>
      </c>
      <c r="B5388" s="11">
        <f t="shared" si="348"/>
        <v>1</v>
      </c>
      <c r="C5388" s="111">
        <f t="shared" si="349"/>
        <v>42399</v>
      </c>
      <c r="D5388" s="327" t="s">
        <v>1529</v>
      </c>
      <c r="E5388" s="327">
        <v>42399</v>
      </c>
      <c r="F5388" s="339" t="s">
        <v>806</v>
      </c>
      <c r="G5388" s="329" t="s">
        <v>908</v>
      </c>
      <c r="H5388" s="330" t="s">
        <v>1180</v>
      </c>
      <c r="I5388" s="127">
        <v>396</v>
      </c>
      <c r="J5388" s="127">
        <v>18113</v>
      </c>
      <c r="K5388" s="331">
        <f t="shared" si="350"/>
        <v>7172748</v>
      </c>
      <c r="L5388" s="332" t="s">
        <v>158</v>
      </c>
      <c r="M5388" s="332" t="s">
        <v>726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03"/>
      <c r="AA5388" s="198"/>
    </row>
    <row r="5389" spans="1:29" ht="15.75" hidden="1" customHeight="1">
      <c r="A5389" s="304" t="str">
        <f>IF(B5389&lt;&gt;"",IF(AND(B5389&gt;=_TM1,B5389&lt;=_TM2,OR(TH!L5389="1111",TH!M5389="1111")),TH!D5389,""),"")</f>
        <v/>
      </c>
      <c r="B5389" s="11">
        <f t="shared" si="348"/>
        <v>1</v>
      </c>
      <c r="C5389" s="111">
        <f t="shared" si="349"/>
        <v>42399</v>
      </c>
      <c r="D5389" s="327" t="s">
        <v>1529</v>
      </c>
      <c r="E5389" s="327">
        <v>42399</v>
      </c>
      <c r="F5389" s="339" t="s">
        <v>808</v>
      </c>
      <c r="G5389" s="329" t="s">
        <v>908</v>
      </c>
      <c r="H5389" s="330" t="s">
        <v>1180</v>
      </c>
      <c r="I5389" s="127">
        <v>150</v>
      </c>
      <c r="J5389" s="127">
        <v>14466</v>
      </c>
      <c r="K5389" s="331">
        <f t="shared" si="350"/>
        <v>2169900</v>
      </c>
      <c r="L5389" s="332" t="s">
        <v>158</v>
      </c>
      <c r="M5389" s="332" t="s">
        <v>726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03"/>
      <c r="AA5389" s="198"/>
    </row>
    <row r="5390" spans="1:29" ht="15.75" hidden="1" customHeight="1">
      <c r="A5390" s="304" t="str">
        <f>IF(B5390&lt;&gt;"",IF(AND(B5390&gt;=_TM1,B5390&lt;=_TM2,OR(TH!L5390="1111",TH!M5390="1111")),TH!D5390,""),"")</f>
        <v/>
      </c>
      <c r="B5390" s="11">
        <f t="shared" si="348"/>
        <v>1</v>
      </c>
      <c r="C5390" s="111">
        <f t="shared" si="349"/>
        <v>42400</v>
      </c>
      <c r="D5390" s="327" t="s">
        <v>1529</v>
      </c>
      <c r="E5390" s="327">
        <v>42400</v>
      </c>
      <c r="F5390" s="339" t="s">
        <v>528</v>
      </c>
      <c r="G5390" s="329" t="s">
        <v>909</v>
      </c>
      <c r="H5390" s="330" t="s">
        <v>1180</v>
      </c>
      <c r="I5390" s="127">
        <v>1000</v>
      </c>
      <c r="J5390" s="127">
        <v>8771</v>
      </c>
      <c r="K5390" s="331">
        <f t="shared" si="350"/>
        <v>8771000</v>
      </c>
      <c r="L5390" s="332" t="s">
        <v>158</v>
      </c>
      <c r="M5390" s="332" t="s">
        <v>726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03"/>
      <c r="AA5390" s="198"/>
    </row>
    <row r="5391" spans="1:29" ht="15.75" hidden="1" customHeight="1">
      <c r="A5391" s="304" t="str">
        <f>IF(B5391&lt;&gt;"",IF(AND(B5391&gt;=_TM1,B5391&lt;=_TM2,OR(TH!L5391="1111",TH!M5391="1111")),TH!D5391,""),"")</f>
        <v/>
      </c>
      <c r="B5391" s="11">
        <f t="shared" si="348"/>
        <v>2</v>
      </c>
      <c r="C5391" s="111">
        <f t="shared" si="349"/>
        <v>42414</v>
      </c>
      <c r="D5391" s="327" t="s">
        <v>1529</v>
      </c>
      <c r="E5391" s="327">
        <v>42414</v>
      </c>
      <c r="F5391" s="339" t="s">
        <v>528</v>
      </c>
      <c r="G5391" s="329" t="s">
        <v>912</v>
      </c>
      <c r="H5391" s="330" t="s">
        <v>1180</v>
      </c>
      <c r="I5391" s="127">
        <v>1000</v>
      </c>
      <c r="J5391" s="127">
        <v>8771</v>
      </c>
      <c r="K5391" s="331">
        <f t="shared" si="350"/>
        <v>8771000</v>
      </c>
      <c r="L5391" s="332" t="s">
        <v>158</v>
      </c>
      <c r="M5391" s="332" t="s">
        <v>726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03"/>
      <c r="AA5391" s="198"/>
    </row>
    <row r="5392" spans="1:29" ht="15.75" hidden="1" customHeight="1">
      <c r="A5392" s="304" t="str">
        <f>IF(B5392&lt;&gt;"",IF(AND(B5392&gt;=_TM1,B5392&lt;=_TM2,OR(TH!L5392="1111",TH!M5392="1111")),TH!D5392,""),"")</f>
        <v/>
      </c>
      <c r="B5392" s="11">
        <f t="shared" si="348"/>
        <v>2</v>
      </c>
      <c r="C5392" s="111">
        <f t="shared" si="349"/>
        <v>42414</v>
      </c>
      <c r="D5392" s="327" t="s">
        <v>1529</v>
      </c>
      <c r="E5392" s="327">
        <v>42414</v>
      </c>
      <c r="F5392" s="339" t="s">
        <v>506</v>
      </c>
      <c r="G5392" s="329" t="s">
        <v>913</v>
      </c>
      <c r="H5392" s="330" t="s">
        <v>1180</v>
      </c>
      <c r="I5392" s="127">
        <v>438</v>
      </c>
      <c r="J5392" s="127">
        <v>5942</v>
      </c>
      <c r="K5392" s="331">
        <f t="shared" si="350"/>
        <v>2602596</v>
      </c>
      <c r="L5392" s="332" t="s">
        <v>158</v>
      </c>
      <c r="M5392" s="332" t="s">
        <v>726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03"/>
      <c r="AA5392" s="198"/>
    </row>
    <row r="5393" spans="1:27" ht="15.75" hidden="1" customHeight="1">
      <c r="A5393" s="304" t="str">
        <f>IF(B5393&lt;&gt;"",IF(AND(B5393&gt;=_TM1,B5393&lt;=_TM2,OR(TH!L5393="1111",TH!M5393="1111")),TH!D5393,""),"")</f>
        <v/>
      </c>
      <c r="B5393" s="11">
        <f t="shared" si="348"/>
        <v>2</v>
      </c>
      <c r="C5393" s="111">
        <f t="shared" si="349"/>
        <v>42420</v>
      </c>
      <c r="D5393" s="327" t="s">
        <v>1529</v>
      </c>
      <c r="E5393" s="327">
        <v>42420</v>
      </c>
      <c r="F5393" s="339" t="s">
        <v>1046</v>
      </c>
      <c r="G5393" s="329" t="s">
        <v>916</v>
      </c>
      <c r="H5393" s="330" t="s">
        <v>1180</v>
      </c>
      <c r="I5393" s="127">
        <v>850</v>
      </c>
      <c r="J5393" s="127">
        <v>30875</v>
      </c>
      <c r="K5393" s="331">
        <f t="shared" si="350"/>
        <v>26243750</v>
      </c>
      <c r="L5393" s="332" t="s">
        <v>158</v>
      </c>
      <c r="M5393" s="332" t="s">
        <v>726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03"/>
      <c r="AA5393" s="198"/>
    </row>
    <row r="5394" spans="1:27" ht="15.75" hidden="1" customHeight="1">
      <c r="A5394" s="304" t="str">
        <f>IF(B5394&lt;&gt;"",IF(AND(B5394&gt;=_TM1,B5394&lt;=_TM2,OR(TH!L5394="1111",TH!M5394="1111")),TH!D5394,""),"")</f>
        <v/>
      </c>
      <c r="B5394" s="11">
        <f t="shared" si="348"/>
        <v>2</v>
      </c>
      <c r="C5394" s="111">
        <f t="shared" si="349"/>
        <v>42420</v>
      </c>
      <c r="D5394" s="327" t="s">
        <v>1529</v>
      </c>
      <c r="E5394" s="327">
        <v>42420</v>
      </c>
      <c r="F5394" s="339" t="s">
        <v>1047</v>
      </c>
      <c r="G5394" s="329" t="s">
        <v>916</v>
      </c>
      <c r="H5394" s="330" t="s">
        <v>1180</v>
      </c>
      <c r="I5394" s="127">
        <v>850</v>
      </c>
      <c r="J5394" s="127">
        <v>31155</v>
      </c>
      <c r="K5394" s="331">
        <f t="shared" si="350"/>
        <v>26481750</v>
      </c>
      <c r="L5394" s="332" t="s">
        <v>158</v>
      </c>
      <c r="M5394" s="332" t="s">
        <v>726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03"/>
      <c r="AA5394" s="198"/>
    </row>
    <row r="5395" spans="1:27" ht="15.75" hidden="1" customHeight="1">
      <c r="A5395" s="304" t="str">
        <f>IF(B5395&lt;&gt;"",IF(AND(B5395&gt;=_TM1,B5395&lt;=_TM2,OR(TH!L5395="1111",TH!M5395="1111")),TH!D5395,""),"")</f>
        <v/>
      </c>
      <c r="B5395" s="11">
        <f t="shared" si="348"/>
        <v>2</v>
      </c>
      <c r="C5395" s="111">
        <f t="shared" si="349"/>
        <v>42421</v>
      </c>
      <c r="D5395" s="327" t="s">
        <v>1529</v>
      </c>
      <c r="E5395" s="327">
        <v>42421</v>
      </c>
      <c r="F5395" s="339" t="s">
        <v>815</v>
      </c>
      <c r="G5395" s="329" t="s">
        <v>917</v>
      </c>
      <c r="H5395" s="330" t="s">
        <v>1180</v>
      </c>
      <c r="I5395" s="127">
        <v>200</v>
      </c>
      <c r="J5395" s="127">
        <v>10355</v>
      </c>
      <c r="K5395" s="331">
        <f t="shared" si="350"/>
        <v>2071000</v>
      </c>
      <c r="L5395" s="332" t="s">
        <v>158</v>
      </c>
      <c r="M5395" s="332" t="s">
        <v>726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03"/>
      <c r="AA5395" s="198"/>
    </row>
    <row r="5396" spans="1:27" ht="15.75" hidden="1" customHeight="1">
      <c r="A5396" s="304" t="str">
        <f>IF(B5396&lt;&gt;"",IF(AND(B5396&gt;=_TM1,B5396&lt;=_TM2,OR(TH!L5396="1111",TH!M5396="1111")),TH!D5396,""),"")</f>
        <v/>
      </c>
      <c r="B5396" s="11">
        <f t="shared" si="348"/>
        <v>2</v>
      </c>
      <c r="C5396" s="111">
        <f t="shared" si="349"/>
        <v>42424</v>
      </c>
      <c r="D5396" s="327" t="s">
        <v>1529</v>
      </c>
      <c r="E5396" s="327">
        <v>42424</v>
      </c>
      <c r="F5396" s="339" t="s">
        <v>823</v>
      </c>
      <c r="G5396" s="329" t="s">
        <v>918</v>
      </c>
      <c r="H5396" s="330" t="s">
        <v>1180</v>
      </c>
      <c r="I5396" s="127">
        <v>500</v>
      </c>
      <c r="J5396" s="127">
        <v>17334</v>
      </c>
      <c r="K5396" s="331">
        <f t="shared" si="350"/>
        <v>8667000</v>
      </c>
      <c r="L5396" s="332" t="s">
        <v>158</v>
      </c>
      <c r="M5396" s="332" t="s">
        <v>726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03"/>
      <c r="AA5396" s="198"/>
    </row>
    <row r="5397" spans="1:27" ht="15.75" hidden="1" customHeight="1">
      <c r="A5397" s="304" t="str">
        <f>IF(B5397&lt;&gt;"",IF(AND(B5397&gt;=_TM1,B5397&lt;=_TM2,OR(TH!L5397="1111",TH!M5397="1111")),TH!D5397,""),"")</f>
        <v/>
      </c>
      <c r="B5397" s="11">
        <f t="shared" si="348"/>
        <v>2</v>
      </c>
      <c r="C5397" s="111">
        <f t="shared" si="349"/>
        <v>42425</v>
      </c>
      <c r="D5397" s="327" t="s">
        <v>1529</v>
      </c>
      <c r="E5397" s="327">
        <v>42425</v>
      </c>
      <c r="F5397" s="339" t="s">
        <v>528</v>
      </c>
      <c r="G5397" s="329" t="s">
        <v>922</v>
      </c>
      <c r="H5397" s="330" t="s">
        <v>1180</v>
      </c>
      <c r="I5397" s="127">
        <v>1000</v>
      </c>
      <c r="J5397" s="127">
        <v>8771</v>
      </c>
      <c r="K5397" s="331">
        <f t="shared" si="350"/>
        <v>8771000</v>
      </c>
      <c r="L5397" s="332" t="s">
        <v>158</v>
      </c>
      <c r="M5397" s="332" t="s">
        <v>726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03"/>
      <c r="AA5397" s="198"/>
    </row>
    <row r="5398" spans="1:27" ht="15.75" hidden="1" customHeight="1">
      <c r="A5398" s="304" t="str">
        <f>IF(B5398&lt;&gt;"",IF(AND(B5398&gt;=_TM1,B5398&lt;=_TM2,OR(TH!L5398="1111",TH!M5398="1111")),TH!D5398,""),"")</f>
        <v/>
      </c>
      <c r="B5398" s="11">
        <f t="shared" si="348"/>
        <v>2</v>
      </c>
      <c r="C5398" s="111">
        <f t="shared" si="349"/>
        <v>42427</v>
      </c>
      <c r="D5398" s="327" t="s">
        <v>1529</v>
      </c>
      <c r="E5398" s="327">
        <v>42427</v>
      </c>
      <c r="F5398" s="339" t="s">
        <v>413</v>
      </c>
      <c r="G5398" s="329" t="s">
        <v>923</v>
      </c>
      <c r="H5398" s="330" t="s">
        <v>1180</v>
      </c>
      <c r="I5398" s="127">
        <v>180</v>
      </c>
      <c r="J5398" s="127">
        <v>37996</v>
      </c>
      <c r="K5398" s="331">
        <f t="shared" si="350"/>
        <v>6839280</v>
      </c>
      <c r="L5398" s="332" t="s">
        <v>158</v>
      </c>
      <c r="M5398" s="332" t="s">
        <v>726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03"/>
      <c r="AA5398" s="198"/>
    </row>
    <row r="5399" spans="1:27" ht="15.75" hidden="1" customHeight="1">
      <c r="A5399" s="304" t="str">
        <f>IF(B5399&lt;&gt;"",IF(AND(B5399&gt;=_TM1,B5399&lt;=_TM2,OR(TH!L5399="1111",TH!M5399="1111")),TH!D5399,""),"")</f>
        <v/>
      </c>
      <c r="B5399" s="11">
        <f t="shared" si="348"/>
        <v>2</v>
      </c>
      <c r="C5399" s="111">
        <f t="shared" si="349"/>
        <v>42427</v>
      </c>
      <c r="D5399" s="327" t="s">
        <v>1529</v>
      </c>
      <c r="E5399" s="327">
        <v>42427</v>
      </c>
      <c r="F5399" s="339" t="s">
        <v>883</v>
      </c>
      <c r="G5399" s="329" t="s">
        <v>923</v>
      </c>
      <c r="H5399" s="330" t="s">
        <v>1180</v>
      </c>
      <c r="I5399" s="127">
        <v>200</v>
      </c>
      <c r="J5399" s="127">
        <v>56265</v>
      </c>
      <c r="K5399" s="331">
        <f t="shared" si="350"/>
        <v>11253000</v>
      </c>
      <c r="L5399" s="332" t="s">
        <v>158</v>
      </c>
      <c r="M5399" s="332" t="s">
        <v>726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03"/>
      <c r="AA5399" s="198"/>
    </row>
    <row r="5400" spans="1:27" ht="15.75" hidden="1" customHeight="1">
      <c r="A5400" s="304" t="str">
        <f>IF(B5400&lt;&gt;"",IF(AND(B5400&gt;=_TM1,B5400&lt;=_TM2,OR(TH!L5400="1111",TH!M5400="1111")),TH!D5400,""),"")</f>
        <v/>
      </c>
      <c r="B5400" s="11">
        <f t="shared" si="348"/>
        <v>3</v>
      </c>
      <c r="C5400" s="111">
        <f t="shared" si="349"/>
        <v>42434</v>
      </c>
      <c r="D5400" s="327" t="s">
        <v>1529</v>
      </c>
      <c r="E5400" s="327">
        <v>42434</v>
      </c>
      <c r="F5400" s="339" t="s">
        <v>808</v>
      </c>
      <c r="G5400" s="329" t="s">
        <v>928</v>
      </c>
      <c r="H5400" s="330" t="s">
        <v>1180</v>
      </c>
      <c r="I5400" s="127">
        <v>685</v>
      </c>
      <c r="J5400" s="127">
        <v>14572</v>
      </c>
      <c r="K5400" s="331">
        <f t="shared" si="350"/>
        <v>9981820</v>
      </c>
      <c r="L5400" s="332" t="s">
        <v>158</v>
      </c>
      <c r="M5400" s="332" t="s">
        <v>726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03"/>
      <c r="AA5400" s="198"/>
    </row>
    <row r="5401" spans="1:27" ht="15.75" hidden="1" customHeight="1">
      <c r="A5401" s="304" t="str">
        <f>IF(B5401&lt;&gt;"",IF(AND(B5401&gt;=_TM1,B5401&lt;=_TM2,OR(TH!L5401="1111",TH!M5401="1111")),TH!D5401,""),"")</f>
        <v/>
      </c>
      <c r="B5401" s="11">
        <f t="shared" si="348"/>
        <v>3</v>
      </c>
      <c r="C5401" s="111">
        <f t="shared" si="349"/>
        <v>42438</v>
      </c>
      <c r="D5401" s="327" t="s">
        <v>1529</v>
      </c>
      <c r="E5401" s="327">
        <v>42438</v>
      </c>
      <c r="F5401" s="21" t="s">
        <v>506</v>
      </c>
      <c r="G5401" s="329" t="s">
        <v>935</v>
      </c>
      <c r="H5401" s="330" t="s">
        <v>1180</v>
      </c>
      <c r="I5401" s="127">
        <v>308</v>
      </c>
      <c r="J5401" s="127">
        <v>5942</v>
      </c>
      <c r="K5401" s="331">
        <f t="shared" si="350"/>
        <v>1830136</v>
      </c>
      <c r="L5401" s="332" t="s">
        <v>158</v>
      </c>
      <c r="M5401" s="332" t="s">
        <v>726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03"/>
      <c r="AA5401" s="198"/>
    </row>
    <row r="5402" spans="1:27" ht="15.75" hidden="1" customHeight="1">
      <c r="A5402" s="304" t="str">
        <f>IF(B5402&lt;&gt;"",IF(AND(B5402&gt;=_TM1,B5402&lt;=_TM2,OR(TH!L5402="1111",TH!M5402="1111")),TH!D5402,""),"")</f>
        <v/>
      </c>
      <c r="B5402" s="11">
        <f t="shared" si="348"/>
        <v>3</v>
      </c>
      <c r="C5402" s="111">
        <f t="shared" si="349"/>
        <v>42440</v>
      </c>
      <c r="D5402" s="327" t="s">
        <v>1529</v>
      </c>
      <c r="E5402" s="327">
        <v>42440</v>
      </c>
      <c r="F5402" s="339" t="s">
        <v>524</v>
      </c>
      <c r="G5402" s="329" t="s">
        <v>936</v>
      </c>
      <c r="H5402" s="330" t="s">
        <v>1180</v>
      </c>
      <c r="I5402" s="127">
        <v>641</v>
      </c>
      <c r="J5402" s="127">
        <v>6552</v>
      </c>
      <c r="K5402" s="331">
        <f t="shared" si="350"/>
        <v>4199832</v>
      </c>
      <c r="L5402" s="332" t="s">
        <v>158</v>
      </c>
      <c r="M5402" s="332" t="s">
        <v>726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03"/>
      <c r="AA5402" s="198"/>
    </row>
    <row r="5403" spans="1:27" ht="15.75" hidden="1" customHeight="1">
      <c r="A5403" s="304" t="str">
        <f>IF(B5403&lt;&gt;"",IF(AND(B5403&gt;=_TM1,B5403&lt;=_TM2,OR(TH!L5403="1111",TH!M5403="1111")),TH!D5403,""),"")</f>
        <v/>
      </c>
      <c r="B5403" s="11">
        <f t="shared" ref="B5403:B5465" si="466">IF(C5403&lt;&gt;"",MONTH(C5403),"")</f>
        <v>3</v>
      </c>
      <c r="C5403" s="111">
        <f t="shared" si="349"/>
        <v>42440</v>
      </c>
      <c r="D5403" s="327" t="s">
        <v>1529</v>
      </c>
      <c r="E5403" s="327">
        <v>42440</v>
      </c>
      <c r="F5403" s="339" t="s">
        <v>635</v>
      </c>
      <c r="G5403" s="329" t="s">
        <v>937</v>
      </c>
      <c r="H5403" s="330" t="s">
        <v>1180</v>
      </c>
      <c r="I5403" s="127">
        <v>400</v>
      </c>
      <c r="J5403" s="127">
        <v>12919</v>
      </c>
      <c r="K5403" s="331">
        <f t="shared" si="350"/>
        <v>5167600</v>
      </c>
      <c r="L5403" s="332" t="s">
        <v>158</v>
      </c>
      <c r="M5403" s="332" t="s">
        <v>726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03"/>
      <c r="AA5403" s="198"/>
    </row>
    <row r="5404" spans="1:27" ht="15.75" hidden="1" customHeight="1">
      <c r="A5404" s="304" t="str">
        <f>IF(B5404&lt;&gt;"",IF(AND(B5404&gt;=_TM1,B5404&lt;=_TM2,OR(TH!L5404="1111",TH!M5404="1111")),TH!D5404,""),"")</f>
        <v/>
      </c>
      <c r="B5404" s="11">
        <f t="shared" si="466"/>
        <v>3</v>
      </c>
      <c r="C5404" s="111">
        <f t="shared" si="349"/>
        <v>42447</v>
      </c>
      <c r="D5404" s="327" t="s">
        <v>1529</v>
      </c>
      <c r="E5404" s="327">
        <v>42447</v>
      </c>
      <c r="F5404" s="339" t="s">
        <v>1046</v>
      </c>
      <c r="G5404" s="329" t="s">
        <v>941</v>
      </c>
      <c r="H5404" s="330" t="s">
        <v>1180</v>
      </c>
      <c r="I5404" s="127">
        <v>950</v>
      </c>
      <c r="J5404" s="127">
        <v>30875</v>
      </c>
      <c r="K5404" s="331">
        <f t="shared" si="350"/>
        <v>29331250</v>
      </c>
      <c r="L5404" s="332" t="s">
        <v>158</v>
      </c>
      <c r="M5404" s="332" t="s">
        <v>726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03"/>
      <c r="AA5404" s="198"/>
    </row>
    <row r="5405" spans="1:27" ht="15.75" hidden="1" customHeight="1">
      <c r="A5405" s="304" t="str">
        <f>IF(B5405&lt;&gt;"",IF(AND(B5405&gt;=_TM1,B5405&lt;=_TM2,OR(TH!L5405="1111",TH!M5405="1111")),TH!D5405,""),"")</f>
        <v/>
      </c>
      <c r="B5405" s="11">
        <f t="shared" si="466"/>
        <v>3</v>
      </c>
      <c r="C5405" s="111">
        <f t="shared" si="349"/>
        <v>42447</v>
      </c>
      <c r="D5405" s="327" t="s">
        <v>1529</v>
      </c>
      <c r="E5405" s="327">
        <v>42447</v>
      </c>
      <c r="F5405" s="339" t="s">
        <v>1047</v>
      </c>
      <c r="G5405" s="329" t="s">
        <v>941</v>
      </c>
      <c r="H5405" s="330" t="s">
        <v>1180</v>
      </c>
      <c r="I5405" s="333">
        <v>950</v>
      </c>
      <c r="J5405" s="333">
        <v>31155</v>
      </c>
      <c r="K5405" s="331">
        <f t="shared" si="350"/>
        <v>29597250</v>
      </c>
      <c r="L5405" s="332" t="s">
        <v>158</v>
      </c>
      <c r="M5405" s="332" t="s">
        <v>726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03"/>
      <c r="AA5405" s="198"/>
    </row>
    <row r="5406" spans="1:27" ht="15.75" hidden="1" customHeight="1">
      <c r="A5406" s="304" t="str">
        <f>IF(B5406&lt;&gt;"",IF(AND(B5406&gt;=_TM1,B5406&lt;=_TM2,OR(TH!L5406="1111",TH!M5406="1111")),TH!D5406,""),"")</f>
        <v/>
      </c>
      <c r="B5406" s="11">
        <f t="shared" si="466"/>
        <v>3</v>
      </c>
      <c r="C5406" s="111">
        <f t="shared" si="349"/>
        <v>42455</v>
      </c>
      <c r="D5406" s="327" t="s">
        <v>1529</v>
      </c>
      <c r="E5406" s="327">
        <v>42455</v>
      </c>
      <c r="F5406" s="339" t="s">
        <v>524</v>
      </c>
      <c r="G5406" s="329" t="s">
        <v>943</v>
      </c>
      <c r="H5406" s="330" t="s">
        <v>1180</v>
      </c>
      <c r="I5406" s="127">
        <v>472</v>
      </c>
      <c r="J5406" s="127">
        <v>6552</v>
      </c>
      <c r="K5406" s="331">
        <f t="shared" si="350"/>
        <v>3092544</v>
      </c>
      <c r="L5406" s="332" t="s">
        <v>158</v>
      </c>
      <c r="M5406" s="332" t="s">
        <v>726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03"/>
      <c r="AA5406" s="198"/>
    </row>
    <row r="5407" spans="1:27" ht="15.75" hidden="1" customHeight="1">
      <c r="A5407" s="304" t="str">
        <f>IF(B5407&lt;&gt;"",IF(AND(B5407&gt;=_TM1,B5407&lt;=_TM2,OR(TH!L5407="1111",TH!M5407="1111")),TH!D5407,""),"")</f>
        <v/>
      </c>
      <c r="B5407" s="11">
        <f t="shared" si="466"/>
        <v>3</v>
      </c>
      <c r="C5407" s="111">
        <f t="shared" si="349"/>
        <v>42456</v>
      </c>
      <c r="D5407" s="327" t="s">
        <v>1529</v>
      </c>
      <c r="E5407" s="327">
        <v>42456</v>
      </c>
      <c r="F5407" s="339" t="s">
        <v>525</v>
      </c>
      <c r="G5407" s="329" t="s">
        <v>944</v>
      </c>
      <c r="H5407" s="330" t="s">
        <v>1180</v>
      </c>
      <c r="I5407" s="127">
        <v>719</v>
      </c>
      <c r="J5407" s="127">
        <v>4251</v>
      </c>
      <c r="K5407" s="331">
        <f t="shared" si="350"/>
        <v>3056469</v>
      </c>
      <c r="L5407" s="332" t="s">
        <v>158</v>
      </c>
      <c r="M5407" s="332" t="s">
        <v>726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03"/>
      <c r="AA5407" s="198"/>
    </row>
    <row r="5408" spans="1:27" ht="15.75" hidden="1" customHeight="1">
      <c r="A5408" s="304" t="str">
        <f>IF(B5408&lt;&gt;"",IF(AND(B5408&gt;=_TM1,B5408&lt;=_TM2,OR(TH!L5408="1111",TH!M5408="1111")),TH!D5408,""),"")</f>
        <v/>
      </c>
      <c r="B5408" s="11">
        <f t="shared" si="466"/>
        <v>3</v>
      </c>
      <c r="C5408" s="111">
        <f t="shared" si="349"/>
        <v>42456</v>
      </c>
      <c r="D5408" s="327" t="s">
        <v>1529</v>
      </c>
      <c r="E5408" s="327">
        <v>42456</v>
      </c>
      <c r="F5408" s="339" t="s">
        <v>828</v>
      </c>
      <c r="G5408" s="329" t="s">
        <v>949</v>
      </c>
      <c r="H5408" s="330" t="s">
        <v>1180</v>
      </c>
      <c r="I5408" s="127">
        <v>60</v>
      </c>
      <c r="J5408" s="127">
        <v>67172</v>
      </c>
      <c r="K5408" s="331">
        <f t="shared" si="350"/>
        <v>4030320</v>
      </c>
      <c r="L5408" s="332" t="s">
        <v>158</v>
      </c>
      <c r="M5408" s="332" t="s">
        <v>726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03"/>
      <c r="AA5408" s="198"/>
    </row>
    <row r="5409" spans="1:27" ht="15.75" hidden="1" customHeight="1">
      <c r="A5409" s="304" t="str">
        <f>IF(B5409&lt;&gt;"",IF(AND(B5409&gt;=_TM1,B5409&lt;=_TM2,OR(TH!L5409="1111",TH!M5409="1111")),TH!D5409,""),"")</f>
        <v/>
      </c>
      <c r="B5409" s="11">
        <f t="shared" si="466"/>
        <v>3</v>
      </c>
      <c r="C5409" s="111">
        <f t="shared" si="349"/>
        <v>42456</v>
      </c>
      <c r="D5409" s="327" t="s">
        <v>1529</v>
      </c>
      <c r="E5409" s="327">
        <v>42456</v>
      </c>
      <c r="F5409" s="339" t="s">
        <v>630</v>
      </c>
      <c r="G5409" s="329" t="s">
        <v>949</v>
      </c>
      <c r="H5409" s="330" t="s">
        <v>1180</v>
      </c>
      <c r="I5409" s="127">
        <v>32</v>
      </c>
      <c r="J5409" s="127">
        <v>70894</v>
      </c>
      <c r="K5409" s="331">
        <f t="shared" si="350"/>
        <v>2268608</v>
      </c>
      <c r="L5409" s="332" t="s">
        <v>158</v>
      </c>
      <c r="M5409" s="332" t="s">
        <v>726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7" ht="15.75" hidden="1" customHeight="1">
      <c r="A5410" s="304" t="str">
        <f>IF(B5410&lt;&gt;"",IF(AND(B5410&gt;=_TM1,B5410&lt;=_TM2,OR(TH!L5410="1111",TH!M5410="1111")),TH!D5410,""),"")</f>
        <v/>
      </c>
      <c r="B5410" s="11">
        <f t="shared" si="466"/>
        <v>3</v>
      </c>
      <c r="C5410" s="111">
        <f t="shared" si="349"/>
        <v>42456</v>
      </c>
      <c r="D5410" s="327" t="s">
        <v>1529</v>
      </c>
      <c r="E5410" s="327">
        <v>42456</v>
      </c>
      <c r="F5410" s="339" t="s">
        <v>826</v>
      </c>
      <c r="G5410" s="329" t="s">
        <v>949</v>
      </c>
      <c r="H5410" s="330" t="s">
        <v>1180</v>
      </c>
      <c r="I5410" s="127">
        <v>36</v>
      </c>
      <c r="J5410" s="127">
        <v>30701</v>
      </c>
      <c r="K5410" s="331">
        <f t="shared" si="350"/>
        <v>1105236</v>
      </c>
      <c r="L5410" s="332" t="s">
        <v>158</v>
      </c>
      <c r="M5410" s="332" t="s">
        <v>726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7" ht="15.75" hidden="1" customHeight="1">
      <c r="A5411" s="304" t="str">
        <f>IF(B5411&lt;&gt;"",IF(AND(B5411&gt;=_TM1,B5411&lt;=_TM2,OR(TH!L5411="1111",TH!M5411="1111")),TH!D5411,""),"")</f>
        <v/>
      </c>
      <c r="B5411" s="11">
        <f t="shared" si="466"/>
        <v>3</v>
      </c>
      <c r="C5411" s="111">
        <f t="shared" si="349"/>
        <v>42456</v>
      </c>
      <c r="D5411" s="327" t="s">
        <v>1529</v>
      </c>
      <c r="E5411" s="327">
        <v>42456</v>
      </c>
      <c r="F5411" s="339" t="s">
        <v>826</v>
      </c>
      <c r="G5411" s="329" t="s">
        <v>949</v>
      </c>
      <c r="H5411" s="330" t="s">
        <v>1180</v>
      </c>
      <c r="I5411" s="127">
        <v>20</v>
      </c>
      <c r="J5411" s="127">
        <v>30701</v>
      </c>
      <c r="K5411" s="331">
        <f t="shared" si="350"/>
        <v>614020</v>
      </c>
      <c r="L5411" s="332" t="s">
        <v>158</v>
      </c>
      <c r="M5411" s="332" t="s">
        <v>726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7" ht="15.75" hidden="1" customHeight="1">
      <c r="A5412" s="304" t="str">
        <f>IF(B5412&lt;&gt;"",IF(AND(B5412&gt;=_TM1,B5412&lt;=_TM2,OR(TH!L5412="1111",TH!M5412="1111")),TH!D5412,""),"")</f>
        <v/>
      </c>
      <c r="B5412" s="11">
        <f t="shared" si="466"/>
        <v>3</v>
      </c>
      <c r="C5412" s="111">
        <f t="shared" si="349"/>
        <v>42456</v>
      </c>
      <c r="D5412" s="327" t="s">
        <v>1529</v>
      </c>
      <c r="E5412" s="327">
        <v>42456</v>
      </c>
      <c r="F5412" s="339" t="s">
        <v>627</v>
      </c>
      <c r="G5412" s="329" t="s">
        <v>949</v>
      </c>
      <c r="H5412" s="330" t="s">
        <v>1180</v>
      </c>
      <c r="I5412" s="127">
        <v>18</v>
      </c>
      <c r="J5412" s="127">
        <v>40482</v>
      </c>
      <c r="K5412" s="331">
        <f t="shared" si="350"/>
        <v>728676</v>
      </c>
      <c r="L5412" s="332" t="s">
        <v>158</v>
      </c>
      <c r="M5412" s="332" t="s">
        <v>726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7" ht="15.75" hidden="1" customHeight="1">
      <c r="A5413" s="304" t="str">
        <f>IF(B5413&lt;&gt;"",IF(AND(B5413&gt;=_TM1,B5413&lt;=_TM2,OR(TH!L5413="1111",TH!M5413="1111")),TH!D5413,""),"")</f>
        <v/>
      </c>
      <c r="B5413" s="11">
        <f t="shared" si="466"/>
        <v>3</v>
      </c>
      <c r="C5413" s="111">
        <f t="shared" si="349"/>
        <v>42456</v>
      </c>
      <c r="D5413" s="327" t="s">
        <v>1529</v>
      </c>
      <c r="E5413" s="327">
        <v>42456</v>
      </c>
      <c r="F5413" s="339" t="s">
        <v>626</v>
      </c>
      <c r="G5413" s="329" t="s">
        <v>949</v>
      </c>
      <c r="H5413" s="330" t="s">
        <v>1180</v>
      </c>
      <c r="I5413" s="127">
        <v>40</v>
      </c>
      <c r="J5413" s="127">
        <v>57766</v>
      </c>
      <c r="K5413" s="331">
        <f t="shared" si="350"/>
        <v>2310640</v>
      </c>
      <c r="L5413" s="332" t="s">
        <v>158</v>
      </c>
      <c r="M5413" s="332" t="s">
        <v>726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7" ht="15.75" hidden="1" customHeight="1">
      <c r="A5414" s="304" t="str">
        <f>IF(B5414&lt;&gt;"",IF(AND(B5414&gt;=_TM1,B5414&lt;=_TM2,OR(TH!L5414="1111",TH!M5414="1111")),TH!D5414,""),"")</f>
        <v/>
      </c>
      <c r="B5414" s="11">
        <f t="shared" si="466"/>
        <v>3</v>
      </c>
      <c r="C5414" s="111">
        <f t="shared" si="349"/>
        <v>42456</v>
      </c>
      <c r="D5414" s="327" t="s">
        <v>1529</v>
      </c>
      <c r="E5414" s="327">
        <v>42456</v>
      </c>
      <c r="F5414" s="339" t="s">
        <v>827</v>
      </c>
      <c r="G5414" s="329" t="s">
        <v>949</v>
      </c>
      <c r="H5414" s="330" t="s">
        <v>1180</v>
      </c>
      <c r="I5414" s="127">
        <v>50</v>
      </c>
      <c r="J5414" s="127">
        <v>32374</v>
      </c>
      <c r="K5414" s="331">
        <f t="shared" si="350"/>
        <v>1618700</v>
      </c>
      <c r="L5414" s="332" t="s">
        <v>158</v>
      </c>
      <c r="M5414" s="332" t="s">
        <v>726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</row>
    <row r="5415" spans="1:27" ht="15.75" hidden="1" customHeight="1">
      <c r="A5415" s="304" t="str">
        <f>IF(B5415&lt;&gt;"",IF(AND(B5415&gt;=_TM1,B5415&lt;=_TM2,OR(TH!L5415="1111",TH!M5415="1111")),TH!D5415,""),"")</f>
        <v/>
      </c>
      <c r="B5415" s="11">
        <f t="shared" si="466"/>
        <v>3</v>
      </c>
      <c r="C5415" s="111">
        <f t="shared" si="349"/>
        <v>42456</v>
      </c>
      <c r="D5415" s="327" t="s">
        <v>1529</v>
      </c>
      <c r="E5415" s="327">
        <v>42456</v>
      </c>
      <c r="F5415" s="339" t="s">
        <v>629</v>
      </c>
      <c r="G5415" s="329" t="s">
        <v>949</v>
      </c>
      <c r="H5415" s="330" t="s">
        <v>1180</v>
      </c>
      <c r="I5415" s="127">
        <v>18</v>
      </c>
      <c r="J5415" s="127">
        <v>39732</v>
      </c>
      <c r="K5415" s="331">
        <f t="shared" si="350"/>
        <v>715176</v>
      </c>
      <c r="L5415" s="332" t="s">
        <v>158</v>
      </c>
      <c r="M5415" s="332" t="s">
        <v>726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7" ht="15.75" hidden="1" customHeight="1">
      <c r="A5416" s="304" t="str">
        <f>IF(B5416&lt;&gt;"",IF(AND(B5416&gt;=_TM1,B5416&lt;=_TM2,OR(TH!L5416="1111",TH!M5416="1111")),TH!D5416,""),"")</f>
        <v/>
      </c>
      <c r="B5416" s="11">
        <f t="shared" si="466"/>
        <v>3</v>
      </c>
      <c r="C5416" s="111">
        <f t="shared" si="349"/>
        <v>42456</v>
      </c>
      <c r="D5416" s="327" t="s">
        <v>1529</v>
      </c>
      <c r="E5416" s="327">
        <v>42456</v>
      </c>
      <c r="F5416" s="339" t="s">
        <v>539</v>
      </c>
      <c r="G5416" s="329" t="s">
        <v>949</v>
      </c>
      <c r="H5416" s="330" t="s">
        <v>1180</v>
      </c>
      <c r="I5416" s="127">
        <v>27</v>
      </c>
      <c r="J5416" s="127">
        <v>105692</v>
      </c>
      <c r="K5416" s="331">
        <f t="shared" si="350"/>
        <v>2853684</v>
      </c>
      <c r="L5416" s="332" t="s">
        <v>158</v>
      </c>
      <c r="M5416" s="332" t="s">
        <v>726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>x</v>
      </c>
      <c r="Z5416" s="303"/>
      <c r="AA5416" s="198"/>
    </row>
    <row r="5417" spans="1:27" ht="15.75" hidden="1" customHeight="1">
      <c r="A5417" s="304" t="str">
        <f>IF(B5417&lt;&gt;"",IF(AND(B5417&gt;=_TM1,B5417&lt;=_TM2,OR(TH!L5417="1111",TH!M5417="1111")),TH!D5417,""),"")</f>
        <v/>
      </c>
      <c r="B5417" s="11">
        <f t="shared" si="466"/>
        <v>3</v>
      </c>
      <c r="C5417" s="111">
        <f t="shared" si="349"/>
        <v>42456</v>
      </c>
      <c r="D5417" s="327" t="s">
        <v>1529</v>
      </c>
      <c r="E5417" s="327">
        <v>42456</v>
      </c>
      <c r="F5417" s="339" t="s">
        <v>631</v>
      </c>
      <c r="G5417" s="329" t="s">
        <v>949</v>
      </c>
      <c r="H5417" s="330" t="s">
        <v>1180</v>
      </c>
      <c r="I5417" s="127">
        <v>31</v>
      </c>
      <c r="J5417" s="127">
        <v>51043</v>
      </c>
      <c r="K5417" s="331">
        <f t="shared" si="350"/>
        <v>1582333</v>
      </c>
      <c r="L5417" s="332" t="s">
        <v>158</v>
      </c>
      <c r="M5417" s="332" t="s">
        <v>726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>x</v>
      </c>
      <c r="Z5417" s="303"/>
      <c r="AA5417" s="198"/>
    </row>
    <row r="5418" spans="1:27" ht="15.75" hidden="1" customHeight="1">
      <c r="A5418" s="304" t="str">
        <f>IF(B5418&lt;&gt;"",IF(AND(B5418&gt;=_TM1,B5418&lt;=_TM2,OR(TH!L5418="1111",TH!M5418="1111")),TH!D5418,""),"")</f>
        <v/>
      </c>
      <c r="B5418" s="11">
        <f t="shared" si="466"/>
        <v>3</v>
      </c>
      <c r="C5418" s="111">
        <f t="shared" si="349"/>
        <v>42456</v>
      </c>
      <c r="D5418" s="327" t="s">
        <v>1529</v>
      </c>
      <c r="E5418" s="327">
        <v>42456</v>
      </c>
      <c r="F5418" s="339" t="s">
        <v>628</v>
      </c>
      <c r="G5418" s="329" t="s">
        <v>949</v>
      </c>
      <c r="H5418" s="330" t="s">
        <v>1180</v>
      </c>
      <c r="I5418" s="127">
        <v>12</v>
      </c>
      <c r="J5418" s="127">
        <v>42242</v>
      </c>
      <c r="K5418" s="331">
        <f t="shared" si="350"/>
        <v>506904</v>
      </c>
      <c r="L5418" s="332" t="s">
        <v>158</v>
      </c>
      <c r="M5418" s="332" t="s">
        <v>726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>x</v>
      </c>
      <c r="Z5418" s="303"/>
      <c r="AA5418" s="198"/>
    </row>
    <row r="5419" spans="1:27" ht="15.75" hidden="1" customHeight="1">
      <c r="A5419" s="304" t="str">
        <f>IF(B5419&lt;&gt;"",IF(AND(B5419&gt;=_TM1,B5419&lt;=_TM2,OR(TH!L5419="1111",TH!M5419="1111")),TH!D5419,""),"")</f>
        <v/>
      </c>
      <c r="B5419" s="11">
        <f t="shared" si="466"/>
        <v>3</v>
      </c>
      <c r="C5419" s="111">
        <f t="shared" ref="C5419:C5469" si="467">E5419</f>
        <v>42456</v>
      </c>
      <c r="D5419" s="327" t="s">
        <v>1529</v>
      </c>
      <c r="E5419" s="327">
        <v>42456</v>
      </c>
      <c r="F5419" s="339" t="s">
        <v>628</v>
      </c>
      <c r="G5419" s="329" t="s">
        <v>949</v>
      </c>
      <c r="H5419" s="330" t="s">
        <v>1180</v>
      </c>
      <c r="I5419" s="127">
        <v>36</v>
      </c>
      <c r="J5419" s="127">
        <v>42242</v>
      </c>
      <c r="K5419" s="331">
        <f t="shared" si="350"/>
        <v>1520712</v>
      </c>
      <c r="L5419" s="332" t="s">
        <v>158</v>
      </c>
      <c r="M5419" s="332" t="s">
        <v>726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>x</v>
      </c>
      <c r="Z5419" s="303"/>
      <c r="AA5419" s="198"/>
    </row>
    <row r="5420" spans="1:27" ht="15.75" hidden="1" customHeight="1">
      <c r="A5420" s="304" t="str">
        <f>IF(B5420&lt;&gt;"",IF(AND(B5420&gt;=_TM1,B5420&lt;=_TM2,OR(TH!L5420="1111",TH!M5420="1111")),TH!D5420,""),"")</f>
        <v/>
      </c>
      <c r="B5420" s="11">
        <f t="shared" si="466"/>
        <v>3</v>
      </c>
      <c r="C5420" s="111">
        <f t="shared" si="467"/>
        <v>42456</v>
      </c>
      <c r="D5420" s="327" t="s">
        <v>1529</v>
      </c>
      <c r="E5420" s="327">
        <v>42456</v>
      </c>
      <c r="F5420" s="339" t="s">
        <v>883</v>
      </c>
      <c r="G5420" s="329" t="s">
        <v>949</v>
      </c>
      <c r="H5420" s="330" t="s">
        <v>1180</v>
      </c>
      <c r="I5420" s="127">
        <v>40</v>
      </c>
      <c r="J5420" s="127">
        <v>64322</v>
      </c>
      <c r="K5420" s="331">
        <f t="shared" si="350"/>
        <v>2572880</v>
      </c>
      <c r="L5420" s="332" t="s">
        <v>158</v>
      </c>
      <c r="M5420" s="332" t="s">
        <v>726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>x</v>
      </c>
      <c r="Z5420" s="303"/>
      <c r="AA5420" s="198"/>
    </row>
    <row r="5421" spans="1:27" ht="15.75" hidden="1" customHeight="1">
      <c r="A5421" s="304" t="str">
        <f>IF(B5421&lt;&gt;"",IF(AND(B5421&gt;=_TM1,B5421&lt;=_TM2,OR(TH!L5421="1111",TH!M5421="1111")),TH!D5421,""),"")</f>
        <v/>
      </c>
      <c r="B5421" s="11">
        <f t="shared" si="466"/>
        <v>3</v>
      </c>
      <c r="C5421" s="111">
        <f t="shared" si="467"/>
        <v>42456</v>
      </c>
      <c r="D5421" s="327" t="s">
        <v>1529</v>
      </c>
      <c r="E5421" s="327">
        <v>42456</v>
      </c>
      <c r="F5421" s="339" t="s">
        <v>633</v>
      </c>
      <c r="G5421" s="329" t="s">
        <v>949</v>
      </c>
      <c r="H5421" s="330" t="s">
        <v>1180</v>
      </c>
      <c r="I5421" s="127">
        <v>12</v>
      </c>
      <c r="J5421" s="127">
        <v>83677</v>
      </c>
      <c r="K5421" s="331">
        <f t="shared" si="350"/>
        <v>1004124</v>
      </c>
      <c r="L5421" s="332" t="s">
        <v>158</v>
      </c>
      <c r="M5421" s="332" t="s">
        <v>726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>x</v>
      </c>
      <c r="Z5421" s="303"/>
      <c r="AA5421" s="198"/>
    </row>
    <row r="5422" spans="1:27" ht="15.75" hidden="1" customHeight="1">
      <c r="A5422" s="304" t="str">
        <f>IF(B5422&lt;&gt;"",IF(AND(B5422&gt;=_TM1,B5422&lt;=_TM2,OR(TH!L5422="1111",TH!M5422="1111")),TH!D5422,""),"")</f>
        <v/>
      </c>
      <c r="B5422" s="11">
        <f t="shared" si="466"/>
        <v>3</v>
      </c>
      <c r="C5422" s="111">
        <f t="shared" si="467"/>
        <v>42456</v>
      </c>
      <c r="D5422" s="327" t="s">
        <v>1529</v>
      </c>
      <c r="E5422" s="327">
        <v>42456</v>
      </c>
      <c r="F5422" s="339" t="s">
        <v>325</v>
      </c>
      <c r="G5422" s="329" t="s">
        <v>949</v>
      </c>
      <c r="H5422" s="330" t="s">
        <v>1180</v>
      </c>
      <c r="I5422" s="127">
        <v>10</v>
      </c>
      <c r="J5422" s="127">
        <v>73996</v>
      </c>
      <c r="K5422" s="331">
        <f t="shared" ref="K5422:K5469" si="468">ROUND(I5422*J5422,0)</f>
        <v>739960</v>
      </c>
      <c r="L5422" s="332" t="s">
        <v>158</v>
      </c>
      <c r="M5422" s="332" t="s">
        <v>726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>x</v>
      </c>
      <c r="Z5422" s="303"/>
      <c r="AA5422" s="198"/>
    </row>
    <row r="5423" spans="1:27" ht="15.75" hidden="1" customHeight="1">
      <c r="A5423" s="304" t="str">
        <f>IF(B5423&lt;&gt;"",IF(AND(B5423&gt;=_TM1,B5423&lt;=_TM2,OR(TH!L5423="1111",TH!M5423="1111")),TH!D5423,""),"")</f>
        <v/>
      </c>
      <c r="B5423" s="11">
        <f t="shared" si="466"/>
        <v>3</v>
      </c>
      <c r="C5423" s="111">
        <f t="shared" si="467"/>
        <v>42456</v>
      </c>
      <c r="D5423" s="327" t="s">
        <v>1529</v>
      </c>
      <c r="E5423" s="327">
        <v>42456</v>
      </c>
      <c r="F5423" s="339" t="s">
        <v>634</v>
      </c>
      <c r="G5423" s="329" t="s">
        <v>949</v>
      </c>
      <c r="H5423" s="330" t="s">
        <v>1180</v>
      </c>
      <c r="I5423" s="127">
        <v>10</v>
      </c>
      <c r="J5423" s="127">
        <v>72380</v>
      </c>
      <c r="K5423" s="331">
        <f t="shared" si="468"/>
        <v>723800</v>
      </c>
      <c r="L5423" s="332" t="s">
        <v>158</v>
      </c>
      <c r="M5423" s="332" t="s">
        <v>726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>x</v>
      </c>
      <c r="Z5423" s="303"/>
      <c r="AA5423" s="198"/>
    </row>
    <row r="5424" spans="1:27" ht="15.75" hidden="1" customHeight="1">
      <c r="A5424" s="304" t="str">
        <f>IF(B5424&lt;&gt;"",IF(AND(B5424&gt;=_TM1,B5424&lt;=_TM2,OR(TH!L5424="1111",TH!M5424="1111")),TH!D5424,""),"")</f>
        <v/>
      </c>
      <c r="B5424" s="11">
        <f t="shared" si="466"/>
        <v>3</v>
      </c>
      <c r="C5424" s="111">
        <f t="shared" si="467"/>
        <v>42457</v>
      </c>
      <c r="D5424" s="327" t="s">
        <v>1529</v>
      </c>
      <c r="E5424" s="327">
        <v>42457</v>
      </c>
      <c r="F5424" s="339" t="s">
        <v>496</v>
      </c>
      <c r="G5424" s="329" t="s">
        <v>950</v>
      </c>
      <c r="H5424" s="330" t="s">
        <v>1180</v>
      </c>
      <c r="I5424" s="127">
        <v>2750</v>
      </c>
      <c r="J5424" s="127">
        <v>6209</v>
      </c>
      <c r="K5424" s="331">
        <f t="shared" si="468"/>
        <v>17074750</v>
      </c>
      <c r="L5424" s="332" t="s">
        <v>158</v>
      </c>
      <c r="M5424" s="332" t="s">
        <v>726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>x</v>
      </c>
      <c r="Z5424" s="303"/>
      <c r="AA5424" s="198"/>
    </row>
    <row r="5425" spans="1:27" ht="15.75" hidden="1" customHeight="1">
      <c r="A5425" s="304" t="str">
        <f>IF(B5425&lt;&gt;"",IF(AND(B5425&gt;=_TM1,B5425&lt;=_TM2,OR(TH!L5425="1111",TH!M5425="1111")),TH!D5425,""),"")</f>
        <v/>
      </c>
      <c r="B5425" s="11">
        <f t="shared" si="466"/>
        <v>1</v>
      </c>
      <c r="C5425" s="111">
        <f t="shared" si="467"/>
        <v>42371</v>
      </c>
      <c r="D5425" s="327" t="s">
        <v>1529</v>
      </c>
      <c r="E5425" s="327">
        <v>42371</v>
      </c>
      <c r="F5425" s="339" t="s">
        <v>1075</v>
      </c>
      <c r="G5425" s="329" t="s">
        <v>888</v>
      </c>
      <c r="H5425" s="330" t="s">
        <v>1180</v>
      </c>
      <c r="I5425" s="127">
        <v>47</v>
      </c>
      <c r="J5425" s="127">
        <v>12444</v>
      </c>
      <c r="K5425" s="331">
        <f t="shared" si="468"/>
        <v>584868</v>
      </c>
      <c r="L5425" s="332" t="s">
        <v>158</v>
      </c>
      <c r="M5425" s="332" t="s">
        <v>726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>x</v>
      </c>
      <c r="Z5425" s="303"/>
      <c r="AA5425" s="198"/>
    </row>
    <row r="5426" spans="1:27" ht="15.75" hidden="1" customHeight="1">
      <c r="A5426" s="304" t="str">
        <f>IF(B5426&lt;&gt;"",IF(AND(B5426&gt;=_TM1,B5426&lt;=_TM2,OR(TH!L5426="1111",TH!M5426="1111")),TH!D5426,""),"")</f>
        <v/>
      </c>
      <c r="B5426" s="11">
        <f t="shared" si="466"/>
        <v>1</v>
      </c>
      <c r="C5426" s="111">
        <f t="shared" si="467"/>
        <v>42375</v>
      </c>
      <c r="D5426" s="327" t="s">
        <v>1529</v>
      </c>
      <c r="E5426" s="327">
        <v>42375</v>
      </c>
      <c r="F5426" s="339" t="s">
        <v>1085</v>
      </c>
      <c r="G5426" s="329" t="s">
        <v>894</v>
      </c>
      <c r="H5426" s="330" t="s">
        <v>1180</v>
      </c>
      <c r="I5426" s="127">
        <v>100</v>
      </c>
      <c r="J5426" s="127">
        <v>8201</v>
      </c>
      <c r="K5426" s="331">
        <f t="shared" si="468"/>
        <v>820100</v>
      </c>
      <c r="L5426" s="332" t="s">
        <v>158</v>
      </c>
      <c r="M5426" s="332" t="s">
        <v>726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>x</v>
      </c>
      <c r="Z5426" s="303"/>
      <c r="AA5426" s="198"/>
    </row>
    <row r="5427" spans="1:27" ht="15.75" hidden="1" customHeight="1">
      <c r="A5427" s="304" t="str">
        <f>IF(B5427&lt;&gt;"",IF(AND(B5427&gt;=_TM1,B5427&lt;=_TM2,OR(TH!L5427="1111",TH!M5427="1111")),TH!D5427,""),"")</f>
        <v/>
      </c>
      <c r="B5427" s="11">
        <f t="shared" si="466"/>
        <v>1</v>
      </c>
      <c r="C5427" s="111">
        <f t="shared" si="467"/>
        <v>42379</v>
      </c>
      <c r="D5427" s="327" t="s">
        <v>1529</v>
      </c>
      <c r="E5427" s="327">
        <v>42379</v>
      </c>
      <c r="F5427" s="339" t="s">
        <v>1045</v>
      </c>
      <c r="G5427" s="329" t="s">
        <v>895</v>
      </c>
      <c r="H5427" s="330" t="s">
        <v>1180</v>
      </c>
      <c r="I5427" s="127">
        <v>40</v>
      </c>
      <c r="J5427" s="127">
        <v>20777</v>
      </c>
      <c r="K5427" s="331">
        <f t="shared" si="468"/>
        <v>831080</v>
      </c>
      <c r="L5427" s="332" t="s">
        <v>158</v>
      </c>
      <c r="M5427" s="332" t="s">
        <v>726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>x</v>
      </c>
      <c r="Z5427" s="303"/>
      <c r="AA5427" s="198"/>
    </row>
    <row r="5428" spans="1:27" ht="15.75" hidden="1" customHeight="1">
      <c r="A5428" s="304" t="str">
        <f>IF(B5428&lt;&gt;"",IF(AND(B5428&gt;=_TM1,B5428&lt;=_TM2,OR(TH!L5428="1111",TH!M5428="1111")),TH!D5428,""),"")</f>
        <v/>
      </c>
      <c r="B5428" s="11">
        <f t="shared" si="466"/>
        <v>1</v>
      </c>
      <c r="C5428" s="111">
        <f t="shared" si="467"/>
        <v>42386</v>
      </c>
      <c r="D5428" s="327" t="s">
        <v>1529</v>
      </c>
      <c r="E5428" s="327">
        <v>42386</v>
      </c>
      <c r="F5428" s="339" t="s">
        <v>1037</v>
      </c>
      <c r="G5428" s="329" t="s">
        <v>896</v>
      </c>
      <c r="H5428" s="330" t="s">
        <v>1180</v>
      </c>
      <c r="I5428" s="127">
        <v>250</v>
      </c>
      <c r="J5428" s="127">
        <v>9430</v>
      </c>
      <c r="K5428" s="331">
        <f t="shared" si="468"/>
        <v>2357500</v>
      </c>
      <c r="L5428" s="332" t="s">
        <v>158</v>
      </c>
      <c r="M5428" s="332" t="s">
        <v>726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>x</v>
      </c>
      <c r="Z5428" s="303"/>
      <c r="AA5428" s="198"/>
    </row>
    <row r="5429" spans="1:27" ht="15.75" hidden="1" customHeight="1">
      <c r="A5429" s="304" t="str">
        <f>IF(B5429&lt;&gt;"",IF(AND(B5429&gt;=_TM1,B5429&lt;=_TM2,OR(TH!L5429="1111",TH!M5429="1111")),TH!D5429,""),"")</f>
        <v/>
      </c>
      <c r="B5429" s="11">
        <f t="shared" si="466"/>
        <v>1</v>
      </c>
      <c r="C5429" s="111">
        <f t="shared" si="467"/>
        <v>42392</v>
      </c>
      <c r="D5429" s="327" t="s">
        <v>1529</v>
      </c>
      <c r="E5429" s="327">
        <v>42392</v>
      </c>
      <c r="F5429" s="339" t="s">
        <v>1028</v>
      </c>
      <c r="G5429" s="329" t="s">
        <v>898</v>
      </c>
      <c r="H5429" s="330" t="s">
        <v>1180</v>
      </c>
      <c r="I5429" s="127">
        <v>60</v>
      </c>
      <c r="J5429" s="127">
        <v>17250</v>
      </c>
      <c r="K5429" s="331">
        <f t="shared" si="468"/>
        <v>1035000</v>
      </c>
      <c r="L5429" s="332" t="s">
        <v>158</v>
      </c>
      <c r="M5429" s="332" t="s">
        <v>726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>x</v>
      </c>
      <c r="Z5429" s="303"/>
      <c r="AA5429" s="198"/>
    </row>
    <row r="5430" spans="1:27" ht="15.75" hidden="1" customHeight="1">
      <c r="A5430" s="304" t="str">
        <f>IF(B5430&lt;&gt;"",IF(AND(B5430&gt;=_TM1,B5430&lt;=_TM2,OR(TH!L5430="1111",TH!M5430="1111")),TH!D5430,""),"")</f>
        <v/>
      </c>
      <c r="B5430" s="11">
        <f t="shared" si="466"/>
        <v>1</v>
      </c>
      <c r="C5430" s="111">
        <f t="shared" si="467"/>
        <v>42397</v>
      </c>
      <c r="D5430" s="327" t="s">
        <v>1529</v>
      </c>
      <c r="E5430" s="327">
        <v>42397</v>
      </c>
      <c r="F5430" s="339" t="s">
        <v>1152</v>
      </c>
      <c r="G5430" s="329" t="s">
        <v>901</v>
      </c>
      <c r="H5430" s="330" t="s">
        <v>1180</v>
      </c>
      <c r="I5430" s="127">
        <v>15</v>
      </c>
      <c r="J5430" s="127">
        <v>24472</v>
      </c>
      <c r="K5430" s="331">
        <f t="shared" si="468"/>
        <v>367080</v>
      </c>
      <c r="L5430" s="332" t="s">
        <v>158</v>
      </c>
      <c r="M5430" s="332" t="s">
        <v>726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>x</v>
      </c>
      <c r="Z5430" s="303"/>
      <c r="AA5430" s="198"/>
    </row>
    <row r="5431" spans="1:27" ht="15.75" hidden="1" customHeight="1">
      <c r="A5431" s="304" t="str">
        <f>IF(B5431&lt;&gt;"",IF(AND(B5431&gt;=_TM1,B5431&lt;=_TM2,OR(TH!L5431="1111",TH!M5431="1111")),TH!D5431,""),"")</f>
        <v/>
      </c>
      <c r="B5431" s="11">
        <f t="shared" si="466"/>
        <v>1</v>
      </c>
      <c r="C5431" s="111">
        <f t="shared" si="467"/>
        <v>42397</v>
      </c>
      <c r="D5431" s="327" t="s">
        <v>1529</v>
      </c>
      <c r="E5431" s="327">
        <v>42397</v>
      </c>
      <c r="F5431" s="339" t="s">
        <v>985</v>
      </c>
      <c r="G5431" s="329" t="s">
        <v>901</v>
      </c>
      <c r="H5431" s="330" t="s">
        <v>1180</v>
      </c>
      <c r="I5431" s="127">
        <v>28</v>
      </c>
      <c r="J5431" s="127">
        <v>13988</v>
      </c>
      <c r="K5431" s="331">
        <f t="shared" si="468"/>
        <v>391664</v>
      </c>
      <c r="L5431" s="332" t="s">
        <v>158</v>
      </c>
      <c r="M5431" s="332" t="s">
        <v>726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>x</v>
      </c>
      <c r="Z5431" s="303"/>
      <c r="AA5431" s="198"/>
    </row>
    <row r="5432" spans="1:27" ht="15.75" hidden="1" customHeight="1">
      <c r="A5432" s="304" t="str">
        <f>IF(B5432&lt;&gt;"",IF(AND(B5432&gt;=_TM1,B5432&lt;=_TM2,OR(TH!L5432="1111",TH!M5432="1111")),TH!D5432,""),"")</f>
        <v/>
      </c>
      <c r="B5432" s="11">
        <f t="shared" si="466"/>
        <v>1</v>
      </c>
      <c r="C5432" s="111">
        <f t="shared" si="467"/>
        <v>42397</v>
      </c>
      <c r="D5432" s="327" t="s">
        <v>1529</v>
      </c>
      <c r="E5432" s="327">
        <v>42397</v>
      </c>
      <c r="F5432" s="339" t="s">
        <v>1039</v>
      </c>
      <c r="G5432" s="329" t="s">
        <v>901</v>
      </c>
      <c r="H5432" s="330" t="s">
        <v>1180</v>
      </c>
      <c r="I5432" s="127">
        <v>40</v>
      </c>
      <c r="J5432" s="127">
        <v>19188</v>
      </c>
      <c r="K5432" s="331">
        <f t="shared" si="468"/>
        <v>767520</v>
      </c>
      <c r="L5432" s="332" t="s">
        <v>158</v>
      </c>
      <c r="M5432" s="332" t="s">
        <v>726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/>
      </c>
      <c r="X5432" s="24" t="str">
        <f>IF(OR(TH!L5432=TH!$X$7,M5432=TH!$X$7),"x","")</f>
        <v/>
      </c>
      <c r="Y5432" s="24" t="str">
        <f>IF(AND(B5432&lt;=NKC!$N$8,B5432&gt;=NKC!$M$8),"x","")</f>
        <v>x</v>
      </c>
      <c r="Z5432" s="303"/>
      <c r="AA5432" s="198"/>
    </row>
    <row r="5433" spans="1:27" ht="15.75" hidden="1" customHeight="1">
      <c r="A5433" s="304" t="str">
        <f>IF(B5433&lt;&gt;"",IF(AND(B5433&gt;=_TM1,B5433&lt;=_TM2,OR(TH!L5433="1111",TH!M5433="1111")),TH!D5433,""),"")</f>
        <v/>
      </c>
      <c r="B5433" s="11">
        <f t="shared" si="466"/>
        <v>1</v>
      </c>
      <c r="C5433" s="111">
        <f t="shared" si="467"/>
        <v>42399</v>
      </c>
      <c r="D5433" s="327" t="s">
        <v>1529</v>
      </c>
      <c r="E5433" s="327">
        <v>42399</v>
      </c>
      <c r="F5433" s="339" t="s">
        <v>1029</v>
      </c>
      <c r="G5433" s="329" t="s">
        <v>908</v>
      </c>
      <c r="H5433" s="330" t="s">
        <v>1180</v>
      </c>
      <c r="I5433" s="127">
        <v>140</v>
      </c>
      <c r="J5433" s="127">
        <v>16662</v>
      </c>
      <c r="K5433" s="331">
        <f t="shared" si="468"/>
        <v>2332680</v>
      </c>
      <c r="L5433" s="332" t="s">
        <v>158</v>
      </c>
      <c r="M5433" s="332" t="s">
        <v>726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>x</v>
      </c>
      <c r="Z5433" s="303"/>
      <c r="AA5433" s="198"/>
    </row>
    <row r="5434" spans="1:27" ht="15.75" hidden="1" customHeight="1">
      <c r="A5434" s="304" t="str">
        <f>IF(B5434&lt;&gt;"",IF(AND(B5434&gt;=_TM1,B5434&lt;=_TM2,OR(TH!L5434="1111",TH!M5434="1111")),TH!D5434,""),"")</f>
        <v/>
      </c>
      <c r="B5434" s="11">
        <f t="shared" si="466"/>
        <v>1</v>
      </c>
      <c r="C5434" s="111">
        <f t="shared" si="467"/>
        <v>42399</v>
      </c>
      <c r="D5434" s="327" t="s">
        <v>1529</v>
      </c>
      <c r="E5434" s="327">
        <v>42399</v>
      </c>
      <c r="F5434" s="339" t="s">
        <v>1026</v>
      </c>
      <c r="G5434" s="329" t="s">
        <v>908</v>
      </c>
      <c r="H5434" s="330" t="s">
        <v>1180</v>
      </c>
      <c r="I5434" s="127">
        <v>88</v>
      </c>
      <c r="J5434" s="127">
        <v>11155</v>
      </c>
      <c r="K5434" s="331">
        <f t="shared" si="468"/>
        <v>981640</v>
      </c>
      <c r="L5434" s="332" t="s">
        <v>158</v>
      </c>
      <c r="M5434" s="332" t="s">
        <v>726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>x</v>
      </c>
      <c r="Z5434" s="303"/>
      <c r="AA5434" s="198"/>
    </row>
    <row r="5435" spans="1:27" ht="15.75" hidden="1" customHeight="1">
      <c r="A5435" s="304" t="str">
        <f>IF(B5435&lt;&gt;"",IF(AND(B5435&gt;=_TM1,B5435&lt;=_TM2,OR(TH!L5435="1111",TH!M5435="1111")),TH!D5435,""),"")</f>
        <v/>
      </c>
      <c r="B5435" s="11">
        <f t="shared" si="466"/>
        <v>1</v>
      </c>
      <c r="C5435" s="111">
        <f t="shared" si="467"/>
        <v>42400</v>
      </c>
      <c r="D5435" s="327" t="s">
        <v>1529</v>
      </c>
      <c r="E5435" s="327">
        <v>42400</v>
      </c>
      <c r="F5435" s="339" t="s">
        <v>1033</v>
      </c>
      <c r="G5435" s="329" t="s">
        <v>909</v>
      </c>
      <c r="H5435" s="330" t="s">
        <v>1180</v>
      </c>
      <c r="I5435" s="127">
        <v>33</v>
      </c>
      <c r="J5435" s="127">
        <v>24385</v>
      </c>
      <c r="K5435" s="331">
        <f t="shared" si="468"/>
        <v>804705</v>
      </c>
      <c r="L5435" s="332" t="s">
        <v>158</v>
      </c>
      <c r="M5435" s="332" t="s">
        <v>726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>x</v>
      </c>
      <c r="Z5435" s="303"/>
      <c r="AA5435" s="198"/>
    </row>
    <row r="5436" spans="1:27" ht="15.75" hidden="1" customHeight="1">
      <c r="A5436" s="304" t="str">
        <f>IF(B5436&lt;&gt;"",IF(AND(B5436&gt;=_TM1,B5436&lt;=_TM2,OR(TH!L5436="1111",TH!M5436="1111")),TH!D5436,""),"")</f>
        <v/>
      </c>
      <c r="B5436" s="11">
        <f t="shared" si="466"/>
        <v>2</v>
      </c>
      <c r="C5436" s="111">
        <f t="shared" si="467"/>
        <v>42414</v>
      </c>
      <c r="D5436" s="327" t="s">
        <v>1529</v>
      </c>
      <c r="E5436" s="327">
        <v>42414</v>
      </c>
      <c r="F5436" s="339" t="s">
        <v>996</v>
      </c>
      <c r="G5436" s="329" t="s">
        <v>912</v>
      </c>
      <c r="H5436" s="330" t="s">
        <v>1180</v>
      </c>
      <c r="I5436" s="127">
        <v>33</v>
      </c>
      <c r="J5436" s="127">
        <v>21197</v>
      </c>
      <c r="K5436" s="331">
        <f t="shared" si="468"/>
        <v>699501</v>
      </c>
      <c r="L5436" s="332" t="s">
        <v>158</v>
      </c>
      <c r="M5436" s="332" t="s">
        <v>726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>x</v>
      </c>
      <c r="Z5436" s="303"/>
      <c r="AA5436" s="198"/>
    </row>
    <row r="5437" spans="1:27" ht="15.75" hidden="1" customHeight="1">
      <c r="A5437" s="304" t="str">
        <f>IF(B5437&lt;&gt;"",IF(AND(B5437&gt;=_TM1,B5437&lt;=_TM2,OR(TH!L5437="1111",TH!M5437="1111")),TH!D5437,""),"")</f>
        <v/>
      </c>
      <c r="B5437" s="11">
        <f t="shared" si="466"/>
        <v>2</v>
      </c>
      <c r="C5437" s="111">
        <f t="shared" si="467"/>
        <v>42414</v>
      </c>
      <c r="D5437" s="327" t="s">
        <v>1529</v>
      </c>
      <c r="E5437" s="327">
        <v>42414</v>
      </c>
      <c r="F5437" s="339" t="s">
        <v>1008</v>
      </c>
      <c r="G5437" s="329" t="s">
        <v>913</v>
      </c>
      <c r="H5437" s="330" t="s">
        <v>1180</v>
      </c>
      <c r="I5437" s="127">
        <v>16</v>
      </c>
      <c r="J5437" s="127">
        <v>21547.5</v>
      </c>
      <c r="K5437" s="331">
        <f t="shared" si="468"/>
        <v>344760</v>
      </c>
      <c r="L5437" s="332" t="s">
        <v>158</v>
      </c>
      <c r="M5437" s="332" t="s">
        <v>726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>x</v>
      </c>
      <c r="Z5437" s="303"/>
      <c r="AA5437" s="198"/>
    </row>
    <row r="5438" spans="1:27" ht="15.75" hidden="1" customHeight="1">
      <c r="A5438" s="304" t="str">
        <f>IF(B5438&lt;&gt;"",IF(AND(B5438&gt;=_TM1,B5438&lt;=_TM2,OR(TH!L5438="1111",TH!M5438="1111")),TH!D5438,""),"")</f>
        <v/>
      </c>
      <c r="B5438" s="11">
        <f t="shared" si="466"/>
        <v>2</v>
      </c>
      <c r="C5438" s="111">
        <f t="shared" si="467"/>
        <v>42420</v>
      </c>
      <c r="D5438" s="327" t="s">
        <v>1529</v>
      </c>
      <c r="E5438" s="327">
        <v>42420</v>
      </c>
      <c r="F5438" s="339" t="s">
        <v>995</v>
      </c>
      <c r="G5438" s="329" t="s">
        <v>916</v>
      </c>
      <c r="H5438" s="330" t="s">
        <v>1180</v>
      </c>
      <c r="I5438" s="127">
        <v>72</v>
      </c>
      <c r="J5438" s="127">
        <v>17333</v>
      </c>
      <c r="K5438" s="331">
        <f t="shared" si="468"/>
        <v>1247976</v>
      </c>
      <c r="L5438" s="332" t="s">
        <v>158</v>
      </c>
      <c r="M5438" s="332" t="s">
        <v>726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>x</v>
      </c>
      <c r="Z5438" s="303"/>
      <c r="AA5438" s="198"/>
    </row>
    <row r="5439" spans="1:27" ht="15.75" hidden="1" customHeight="1">
      <c r="A5439" s="304" t="str">
        <f>IF(B5439&lt;&gt;"",IF(AND(B5439&gt;=_TM1,B5439&lt;=_TM2,OR(TH!L5439="1111",TH!M5439="1111")),TH!D5439,""),"")</f>
        <v/>
      </c>
      <c r="B5439" s="11">
        <f t="shared" si="466"/>
        <v>2</v>
      </c>
      <c r="C5439" s="111">
        <f t="shared" si="467"/>
        <v>42420</v>
      </c>
      <c r="D5439" s="327" t="s">
        <v>1529</v>
      </c>
      <c r="E5439" s="327">
        <v>42420</v>
      </c>
      <c r="F5439" s="339" t="s">
        <v>1023</v>
      </c>
      <c r="G5439" s="329" t="s">
        <v>916</v>
      </c>
      <c r="H5439" s="330" t="s">
        <v>1180</v>
      </c>
      <c r="I5439" s="127">
        <v>15</v>
      </c>
      <c r="J5439" s="127">
        <v>9738</v>
      </c>
      <c r="K5439" s="331">
        <f t="shared" si="468"/>
        <v>146070</v>
      </c>
      <c r="L5439" s="332" t="s">
        <v>158</v>
      </c>
      <c r="M5439" s="332" t="s">
        <v>726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>x</v>
      </c>
      <c r="Z5439" s="303"/>
      <c r="AA5439" s="198"/>
    </row>
    <row r="5440" spans="1:27" ht="15.75" hidden="1" customHeight="1">
      <c r="A5440" s="304" t="str">
        <f>IF(B5440&lt;&gt;"",IF(AND(B5440&gt;=_TM1,B5440&lt;=_TM2,OR(TH!L5440="1111",TH!M5440="1111")),TH!D5440,""),"")</f>
        <v/>
      </c>
      <c r="B5440" s="11">
        <f t="shared" si="466"/>
        <v>2</v>
      </c>
      <c r="C5440" s="111">
        <f t="shared" si="467"/>
        <v>42421</v>
      </c>
      <c r="D5440" s="327" t="s">
        <v>1529</v>
      </c>
      <c r="E5440" s="327">
        <v>42421</v>
      </c>
      <c r="F5440" s="339" t="s">
        <v>1007</v>
      </c>
      <c r="G5440" s="329" t="s">
        <v>917</v>
      </c>
      <c r="H5440" s="330" t="s">
        <v>1180</v>
      </c>
      <c r="I5440" s="127">
        <v>16</v>
      </c>
      <c r="J5440" s="127">
        <v>21105.5</v>
      </c>
      <c r="K5440" s="331">
        <f t="shared" si="468"/>
        <v>337688</v>
      </c>
      <c r="L5440" s="332" t="s">
        <v>158</v>
      </c>
      <c r="M5440" s="332" t="s">
        <v>726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>x</v>
      </c>
      <c r="Z5440" s="303"/>
      <c r="AA5440" s="198"/>
    </row>
    <row r="5441" spans="1:27" ht="15.75" hidden="1" customHeight="1">
      <c r="A5441" s="304" t="str">
        <f>IF(B5441&lt;&gt;"",IF(AND(B5441&gt;=_TM1,B5441&lt;=_TM2,OR(TH!L5441="1111",TH!M5441="1111")),TH!D5441,""),"")</f>
        <v/>
      </c>
      <c r="B5441" s="11">
        <f t="shared" si="466"/>
        <v>2</v>
      </c>
      <c r="C5441" s="111">
        <f t="shared" si="467"/>
        <v>42424</v>
      </c>
      <c r="D5441" s="327" t="s">
        <v>1529</v>
      </c>
      <c r="E5441" s="327">
        <v>42424</v>
      </c>
      <c r="F5441" s="339" t="s">
        <v>1050</v>
      </c>
      <c r="G5441" s="329" t="s">
        <v>918</v>
      </c>
      <c r="H5441" s="330" t="s">
        <v>1180</v>
      </c>
      <c r="I5441" s="127">
        <v>240</v>
      </c>
      <c r="J5441" s="127">
        <v>12031.541666666666</v>
      </c>
      <c r="K5441" s="331">
        <f t="shared" si="468"/>
        <v>2887570</v>
      </c>
      <c r="L5441" s="332" t="s">
        <v>158</v>
      </c>
      <c r="M5441" s="332" t="s">
        <v>726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>x</v>
      </c>
      <c r="Z5441" s="303"/>
      <c r="AA5441" s="198"/>
    </row>
    <row r="5442" spans="1:27" ht="15.75" hidden="1" customHeight="1">
      <c r="A5442" s="304" t="str">
        <f>IF(B5442&lt;&gt;"",IF(AND(B5442&gt;=_TM1,B5442&lt;=_TM2,OR(TH!L5442="1111",TH!M5442="1111")),TH!D5442,""),"")</f>
        <v/>
      </c>
      <c r="B5442" s="11">
        <f t="shared" si="466"/>
        <v>2</v>
      </c>
      <c r="C5442" s="111">
        <f t="shared" si="467"/>
        <v>42425</v>
      </c>
      <c r="D5442" s="327" t="s">
        <v>1529</v>
      </c>
      <c r="E5442" s="327">
        <v>42425</v>
      </c>
      <c r="F5442" s="339" t="s">
        <v>1017</v>
      </c>
      <c r="G5442" s="329" t="s">
        <v>922</v>
      </c>
      <c r="H5442" s="330" t="s">
        <v>1180</v>
      </c>
      <c r="I5442" s="127">
        <v>52</v>
      </c>
      <c r="J5442" s="127">
        <v>16854</v>
      </c>
      <c r="K5442" s="331">
        <f t="shared" si="468"/>
        <v>876408</v>
      </c>
      <c r="L5442" s="332" t="s">
        <v>158</v>
      </c>
      <c r="M5442" s="332" t="s">
        <v>726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>x</v>
      </c>
      <c r="Z5442" s="303"/>
      <c r="AA5442" s="198"/>
    </row>
    <row r="5443" spans="1:27" ht="15.75" hidden="1" customHeight="1">
      <c r="A5443" s="304" t="str">
        <f>IF(B5443&lt;&gt;"",IF(AND(B5443&gt;=_TM1,B5443&lt;=_TM2,OR(TH!L5443="1111",TH!M5443="1111")),TH!D5443,""),"")</f>
        <v/>
      </c>
      <c r="B5443" s="11">
        <f t="shared" si="466"/>
        <v>2</v>
      </c>
      <c r="C5443" s="111">
        <f t="shared" si="467"/>
        <v>42427</v>
      </c>
      <c r="D5443" s="327" t="s">
        <v>1529</v>
      </c>
      <c r="E5443" s="327">
        <v>42427</v>
      </c>
      <c r="F5443" s="328" t="s">
        <v>1018</v>
      </c>
      <c r="G5443" s="329" t="s">
        <v>923</v>
      </c>
      <c r="H5443" s="330" t="s">
        <v>1180</v>
      </c>
      <c r="I5443" s="127">
        <v>5</v>
      </c>
      <c r="J5443" s="127">
        <v>20010</v>
      </c>
      <c r="K5443" s="331">
        <f t="shared" si="468"/>
        <v>100050</v>
      </c>
      <c r="L5443" s="332" t="s">
        <v>158</v>
      </c>
      <c r="M5443" s="332" t="s">
        <v>726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>x</v>
      </c>
      <c r="Z5443" s="303"/>
      <c r="AA5443" s="198"/>
    </row>
    <row r="5444" spans="1:27" ht="15.75" hidden="1" customHeight="1">
      <c r="A5444" s="304" t="str">
        <f>IF(B5444&lt;&gt;"",IF(AND(B5444&gt;=_TM1,B5444&lt;=_TM2,OR(TH!L5444="1111",TH!M5444="1111")),TH!D5444,""),"")</f>
        <v/>
      </c>
      <c r="B5444" s="11">
        <f t="shared" si="466"/>
        <v>2</v>
      </c>
      <c r="C5444" s="111">
        <f t="shared" si="467"/>
        <v>42427</v>
      </c>
      <c r="D5444" s="327" t="s">
        <v>1529</v>
      </c>
      <c r="E5444" s="327">
        <v>42427</v>
      </c>
      <c r="F5444" s="328" t="s">
        <v>1142</v>
      </c>
      <c r="G5444" s="329" t="s">
        <v>923</v>
      </c>
      <c r="H5444" s="330" t="s">
        <v>1180</v>
      </c>
      <c r="I5444" s="127">
        <v>52</v>
      </c>
      <c r="J5444" s="127">
        <v>29784</v>
      </c>
      <c r="K5444" s="331">
        <f t="shared" si="468"/>
        <v>1548768</v>
      </c>
      <c r="L5444" s="332" t="s">
        <v>158</v>
      </c>
      <c r="M5444" s="332" t="s">
        <v>726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>x</v>
      </c>
      <c r="Z5444" s="303"/>
      <c r="AA5444" s="198"/>
    </row>
    <row r="5445" spans="1:27" ht="15.75" hidden="1" customHeight="1">
      <c r="A5445" s="304" t="str">
        <f>IF(B5445&lt;&gt;"",IF(AND(B5445&gt;=_TM1,B5445&lt;=_TM2,OR(TH!L5445="1111",TH!M5445="1111")),TH!D5445,""),"")</f>
        <v/>
      </c>
      <c r="B5445" s="11">
        <f t="shared" si="466"/>
        <v>3</v>
      </c>
      <c r="C5445" s="111">
        <f t="shared" si="467"/>
        <v>42434</v>
      </c>
      <c r="D5445" s="327" t="s">
        <v>1529</v>
      </c>
      <c r="E5445" s="327">
        <v>42434</v>
      </c>
      <c r="F5445" s="339" t="s">
        <v>1090</v>
      </c>
      <c r="G5445" s="329" t="s">
        <v>928</v>
      </c>
      <c r="H5445" s="330" t="s">
        <v>1180</v>
      </c>
      <c r="I5445" s="127">
        <v>400</v>
      </c>
      <c r="J5445" s="127">
        <v>8556</v>
      </c>
      <c r="K5445" s="331">
        <f t="shared" si="468"/>
        <v>3422400</v>
      </c>
      <c r="L5445" s="332" t="s">
        <v>158</v>
      </c>
      <c r="M5445" s="332" t="s">
        <v>726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>x</v>
      </c>
      <c r="Z5445" s="303"/>
      <c r="AA5445" s="198"/>
    </row>
    <row r="5446" spans="1:27" ht="15.75" hidden="1" customHeight="1">
      <c r="A5446" s="304" t="str">
        <f>IF(B5446&lt;&gt;"",IF(AND(B5446&gt;=_TM1,B5446&lt;=_TM2,OR(TH!L5446="1111",TH!M5446="1111")),TH!D5446,""),"")</f>
        <v/>
      </c>
      <c r="B5446" s="11">
        <f t="shared" si="466"/>
        <v>3</v>
      </c>
      <c r="C5446" s="111">
        <f t="shared" si="467"/>
        <v>42438</v>
      </c>
      <c r="D5446" s="327" t="s">
        <v>1529</v>
      </c>
      <c r="E5446" s="327">
        <v>42438</v>
      </c>
      <c r="F5446" s="339" t="s">
        <v>1009</v>
      </c>
      <c r="G5446" s="329" t="s">
        <v>935</v>
      </c>
      <c r="H5446" s="330" t="s">
        <v>1180</v>
      </c>
      <c r="I5446" s="127">
        <v>10</v>
      </c>
      <c r="J5446" s="127">
        <v>21658</v>
      </c>
      <c r="K5446" s="331">
        <f t="shared" si="468"/>
        <v>216580</v>
      </c>
      <c r="L5446" s="332" t="s">
        <v>158</v>
      </c>
      <c r="M5446" s="332" t="s">
        <v>726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>x</v>
      </c>
      <c r="Z5446" s="303"/>
      <c r="AA5446" s="198"/>
    </row>
    <row r="5447" spans="1:27" ht="15.75" hidden="1" customHeight="1">
      <c r="A5447" s="304" t="str">
        <f>IF(B5447&lt;&gt;"",IF(AND(B5447&gt;=_TM1,B5447&lt;=_TM2,OR(TH!L5447="1111",TH!M5447="1111")),TH!D5447,""),"")</f>
        <v/>
      </c>
      <c r="B5447" s="11">
        <f t="shared" si="466"/>
        <v>3</v>
      </c>
      <c r="C5447" s="111">
        <f t="shared" si="467"/>
        <v>42440</v>
      </c>
      <c r="D5447" s="327" t="s">
        <v>1529</v>
      </c>
      <c r="E5447" s="327">
        <v>42440</v>
      </c>
      <c r="F5447" s="339" t="s">
        <v>1010</v>
      </c>
      <c r="G5447" s="329" t="s">
        <v>936</v>
      </c>
      <c r="H5447" s="330" t="s">
        <v>1180</v>
      </c>
      <c r="I5447" s="127">
        <v>2</v>
      </c>
      <c r="J5447" s="127">
        <v>22873.5</v>
      </c>
      <c r="K5447" s="331">
        <f t="shared" si="468"/>
        <v>45747</v>
      </c>
      <c r="L5447" s="332" t="s">
        <v>158</v>
      </c>
      <c r="M5447" s="332" t="s">
        <v>726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>x</v>
      </c>
      <c r="Z5447" s="303"/>
      <c r="AA5447" s="198"/>
    </row>
    <row r="5448" spans="1:27" ht="15.75" hidden="1" customHeight="1">
      <c r="A5448" s="304" t="str">
        <f>IF(B5448&lt;&gt;"",IF(AND(B5448&gt;=_TM1,B5448&lt;=_TM2,OR(TH!L5448="1111",TH!M5448="1111")),TH!D5448,""),"")</f>
        <v/>
      </c>
      <c r="B5448" s="11">
        <f t="shared" si="466"/>
        <v>3</v>
      </c>
      <c r="C5448" s="111">
        <f t="shared" si="467"/>
        <v>42440</v>
      </c>
      <c r="D5448" s="327" t="s">
        <v>1529</v>
      </c>
      <c r="E5448" s="327">
        <v>42440</v>
      </c>
      <c r="F5448" s="339" t="s">
        <v>1143</v>
      </c>
      <c r="G5448" s="329" t="s">
        <v>937</v>
      </c>
      <c r="H5448" s="330" t="s">
        <v>1180</v>
      </c>
      <c r="I5448" s="127">
        <v>24</v>
      </c>
      <c r="J5448" s="127">
        <v>23634</v>
      </c>
      <c r="K5448" s="331">
        <f t="shared" si="468"/>
        <v>567216</v>
      </c>
      <c r="L5448" s="332" t="s">
        <v>158</v>
      </c>
      <c r="M5448" s="332" t="s">
        <v>726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>x</v>
      </c>
      <c r="Z5448" s="303"/>
      <c r="AA5448" s="198"/>
    </row>
    <row r="5449" spans="1:27" ht="15.75" hidden="1" customHeight="1">
      <c r="A5449" s="304" t="str">
        <f>IF(B5449&lt;&gt;"",IF(AND(B5449&gt;=_TM1,B5449&lt;=_TM2,OR(TH!L5449="1111",TH!M5449="1111")),TH!D5449,""),"")</f>
        <v/>
      </c>
      <c r="B5449" s="11">
        <f t="shared" si="466"/>
        <v>3</v>
      </c>
      <c r="C5449" s="111">
        <f t="shared" si="467"/>
        <v>42447</v>
      </c>
      <c r="D5449" s="327" t="s">
        <v>1529</v>
      </c>
      <c r="E5449" s="327">
        <v>42447</v>
      </c>
      <c r="F5449" s="339" t="s">
        <v>999</v>
      </c>
      <c r="G5449" s="329" t="s">
        <v>941</v>
      </c>
      <c r="H5449" s="330" t="s">
        <v>1180</v>
      </c>
      <c r="I5449" s="127">
        <v>140</v>
      </c>
      <c r="J5449" s="127">
        <v>8998</v>
      </c>
      <c r="K5449" s="331">
        <f t="shared" si="468"/>
        <v>1259720</v>
      </c>
      <c r="L5449" s="332" t="s">
        <v>158</v>
      </c>
      <c r="M5449" s="332" t="s">
        <v>726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>x</v>
      </c>
      <c r="Z5449" s="303"/>
      <c r="AA5449" s="198"/>
    </row>
    <row r="5450" spans="1:27" ht="15.75" hidden="1" customHeight="1">
      <c r="A5450" s="304" t="str">
        <f>IF(B5450&lt;&gt;"",IF(AND(B5450&gt;=_TM1,B5450&lt;=_TM2,OR(TH!L5450="1111",TH!M5450="1111")),TH!D5450,""),"")</f>
        <v/>
      </c>
      <c r="B5450" s="11">
        <f t="shared" si="466"/>
        <v>3</v>
      </c>
      <c r="C5450" s="111">
        <f t="shared" si="467"/>
        <v>42447</v>
      </c>
      <c r="D5450" s="327" t="s">
        <v>1529</v>
      </c>
      <c r="E5450" s="327">
        <v>42447</v>
      </c>
      <c r="F5450" s="339" t="s">
        <v>1020</v>
      </c>
      <c r="G5450" s="329" t="s">
        <v>941</v>
      </c>
      <c r="H5450" s="330" t="s">
        <v>1180</v>
      </c>
      <c r="I5450" s="127">
        <v>17</v>
      </c>
      <c r="J5450" s="127">
        <v>23478</v>
      </c>
      <c r="K5450" s="331">
        <f t="shared" si="468"/>
        <v>399126</v>
      </c>
      <c r="L5450" s="332" t="s">
        <v>158</v>
      </c>
      <c r="M5450" s="332" t="s">
        <v>726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>x</v>
      </c>
      <c r="Z5450" s="303"/>
      <c r="AA5450" s="198"/>
    </row>
    <row r="5451" spans="1:27" ht="15.75" hidden="1" customHeight="1">
      <c r="A5451" s="304" t="str">
        <f>IF(B5451&lt;&gt;"",IF(AND(B5451&gt;=_TM1,B5451&lt;=_TM2,OR(TH!L5451="1111",TH!M5451="1111")),TH!D5451,""),"")</f>
        <v/>
      </c>
      <c r="B5451" s="11">
        <f t="shared" si="466"/>
        <v>3</v>
      </c>
      <c r="C5451" s="111">
        <f t="shared" si="467"/>
        <v>42455</v>
      </c>
      <c r="D5451" s="327" t="s">
        <v>1529</v>
      </c>
      <c r="E5451" s="327">
        <v>42455</v>
      </c>
      <c r="F5451" s="339" t="s">
        <v>1035</v>
      </c>
      <c r="G5451" s="329" t="s">
        <v>943</v>
      </c>
      <c r="H5451" s="330" t="s">
        <v>1180</v>
      </c>
      <c r="I5451" s="127">
        <v>3</v>
      </c>
      <c r="J5451" s="127">
        <v>29090</v>
      </c>
      <c r="K5451" s="331">
        <f t="shared" si="468"/>
        <v>87270</v>
      </c>
      <c r="L5451" s="332" t="s">
        <v>158</v>
      </c>
      <c r="M5451" s="332" t="s">
        <v>726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>x</v>
      </c>
      <c r="Z5451" s="303"/>
      <c r="AA5451" s="198"/>
    </row>
    <row r="5452" spans="1:27" ht="15.75" hidden="1" customHeight="1">
      <c r="A5452" s="304" t="str">
        <f>IF(B5452&lt;&gt;"",IF(AND(B5452&gt;=_TM1,B5452&lt;=_TM2,OR(TH!L5452="1111",TH!M5452="1111")),TH!D5452,""),"")</f>
        <v/>
      </c>
      <c r="B5452" s="11">
        <f t="shared" si="466"/>
        <v>3</v>
      </c>
      <c r="C5452" s="111">
        <f t="shared" si="467"/>
        <v>42456</v>
      </c>
      <c r="D5452" s="327" t="s">
        <v>1529</v>
      </c>
      <c r="E5452" s="327">
        <v>42456</v>
      </c>
      <c r="F5452" s="339" t="s">
        <v>1021</v>
      </c>
      <c r="G5452" s="329" t="s">
        <v>944</v>
      </c>
      <c r="H5452" s="330" t="s">
        <v>1180</v>
      </c>
      <c r="I5452" s="127">
        <v>5</v>
      </c>
      <c r="J5452" s="127">
        <v>26680</v>
      </c>
      <c r="K5452" s="331">
        <f t="shared" si="468"/>
        <v>133400</v>
      </c>
      <c r="L5452" s="332" t="s">
        <v>158</v>
      </c>
      <c r="M5452" s="332" t="s">
        <v>726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>x</v>
      </c>
      <c r="Z5452" s="303"/>
      <c r="AA5452" s="198"/>
    </row>
    <row r="5453" spans="1:27" ht="15.75" hidden="1" customHeight="1">
      <c r="A5453" s="304" t="str">
        <f>IF(B5453&lt;&gt;"",IF(AND(B5453&gt;=_TM1,B5453&lt;=_TM2,OR(TH!L5453="1111",TH!M5453="1111")),TH!D5453,""),"")</f>
        <v/>
      </c>
      <c r="B5453" s="11">
        <f t="shared" si="466"/>
        <v>3</v>
      </c>
      <c r="C5453" s="111">
        <f t="shared" si="467"/>
        <v>42456</v>
      </c>
      <c r="D5453" s="327" t="s">
        <v>1529</v>
      </c>
      <c r="E5453" s="327">
        <v>42456</v>
      </c>
      <c r="F5453" s="339" t="s">
        <v>984</v>
      </c>
      <c r="G5453" s="329" t="s">
        <v>949</v>
      </c>
      <c r="H5453" s="330" t="s">
        <v>1180</v>
      </c>
      <c r="I5453" s="127">
        <v>40</v>
      </c>
      <c r="J5453" s="127">
        <v>14364</v>
      </c>
      <c r="K5453" s="331">
        <f t="shared" si="468"/>
        <v>574560</v>
      </c>
      <c r="L5453" s="332" t="s">
        <v>158</v>
      </c>
      <c r="M5453" s="332" t="s">
        <v>726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>x</v>
      </c>
      <c r="Z5453" s="303"/>
      <c r="AA5453" s="198"/>
    </row>
    <row r="5454" spans="1:27" ht="15.75" hidden="1" customHeight="1">
      <c r="A5454" s="304" t="str">
        <f>IF(B5454&lt;&gt;"",IF(AND(B5454&gt;=_TM1,B5454&lt;=_TM2,OR(TH!L5454="1111",TH!M5454="1111")),TH!D5454,""),"")</f>
        <v/>
      </c>
      <c r="B5454" s="11">
        <f t="shared" si="466"/>
        <v>3</v>
      </c>
      <c r="C5454" s="111">
        <f t="shared" si="467"/>
        <v>42456</v>
      </c>
      <c r="D5454" s="327" t="s">
        <v>1529</v>
      </c>
      <c r="E5454" s="327">
        <v>42456</v>
      </c>
      <c r="F5454" s="339" t="s">
        <v>998</v>
      </c>
      <c r="G5454" s="329" t="s">
        <v>949</v>
      </c>
      <c r="H5454" s="330" t="s">
        <v>1180</v>
      </c>
      <c r="I5454" s="127">
        <v>17</v>
      </c>
      <c r="J5454" s="127">
        <v>25171</v>
      </c>
      <c r="K5454" s="331">
        <f t="shared" si="468"/>
        <v>427907</v>
      </c>
      <c r="L5454" s="332" t="s">
        <v>158</v>
      </c>
      <c r="M5454" s="332" t="s">
        <v>726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>x</v>
      </c>
      <c r="Z5454" s="303"/>
      <c r="AA5454" s="198"/>
    </row>
    <row r="5455" spans="1:27" ht="15.75" hidden="1" customHeight="1">
      <c r="A5455" s="304" t="str">
        <f>IF(B5455&lt;&gt;"",IF(AND(B5455&gt;=_TM1,B5455&lt;=_TM2,OR(TH!L5455="1111",TH!M5455="1111")),TH!D5455,""),"")</f>
        <v/>
      </c>
      <c r="B5455" s="11">
        <f t="shared" si="466"/>
        <v>3</v>
      </c>
      <c r="C5455" s="111">
        <f t="shared" si="467"/>
        <v>42456</v>
      </c>
      <c r="D5455" s="327" t="s">
        <v>1529</v>
      </c>
      <c r="E5455" s="327">
        <v>42456</v>
      </c>
      <c r="F5455" s="339" t="s">
        <v>997</v>
      </c>
      <c r="G5455" s="329" t="s">
        <v>949</v>
      </c>
      <c r="H5455" s="330" t="s">
        <v>1180</v>
      </c>
      <c r="I5455" s="127">
        <v>6</v>
      </c>
      <c r="J5455" s="127">
        <v>22853</v>
      </c>
      <c r="K5455" s="331">
        <f t="shared" si="468"/>
        <v>137118</v>
      </c>
      <c r="L5455" s="332" t="s">
        <v>158</v>
      </c>
      <c r="M5455" s="332" t="s">
        <v>726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>x</v>
      </c>
      <c r="Z5455" s="303"/>
      <c r="AA5455" s="198"/>
    </row>
    <row r="5456" spans="1:27" ht="15.75" hidden="1" customHeight="1">
      <c r="A5456" s="304" t="str">
        <f>IF(B5456&lt;&gt;"",IF(AND(B5456&gt;=_TM1,B5456&lt;=_TM2,OR(TH!L5456="1111",TH!M5456="1111")),TH!D5456,""),"")</f>
        <v/>
      </c>
      <c r="B5456" s="11">
        <f t="shared" si="466"/>
        <v>3</v>
      </c>
      <c r="C5456" s="111">
        <f t="shared" si="467"/>
        <v>42456</v>
      </c>
      <c r="D5456" s="327" t="s">
        <v>1529</v>
      </c>
      <c r="E5456" s="327">
        <v>42456</v>
      </c>
      <c r="F5456" s="339" t="s">
        <v>1006</v>
      </c>
      <c r="G5456" s="329" t="s">
        <v>949</v>
      </c>
      <c r="H5456" s="330" t="s">
        <v>1180</v>
      </c>
      <c r="I5456" s="127">
        <v>2</v>
      </c>
      <c r="J5456" s="127">
        <v>17348.5</v>
      </c>
      <c r="K5456" s="331">
        <f t="shared" si="468"/>
        <v>34697</v>
      </c>
      <c r="L5456" s="332" t="s">
        <v>158</v>
      </c>
      <c r="M5456" s="332" t="s">
        <v>726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>x</v>
      </c>
      <c r="Z5456" s="303"/>
      <c r="AA5456" s="198"/>
    </row>
    <row r="5457" spans="1:27" ht="15.75" hidden="1" customHeight="1">
      <c r="A5457" s="304" t="str">
        <f>IF(B5457&lt;&gt;"",IF(AND(B5457&gt;=_TM1,B5457&lt;=_TM2,OR(TH!L5457="1111",TH!M5457="1111")),TH!D5457,""),"")</f>
        <v/>
      </c>
      <c r="B5457" s="11">
        <f t="shared" si="466"/>
        <v>3</v>
      </c>
      <c r="C5457" s="111">
        <f t="shared" si="467"/>
        <v>42456</v>
      </c>
      <c r="D5457" s="327" t="s">
        <v>1529</v>
      </c>
      <c r="E5457" s="327">
        <v>42456</v>
      </c>
      <c r="F5457" s="339" t="s">
        <v>1019</v>
      </c>
      <c r="G5457" s="329" t="s">
        <v>949</v>
      </c>
      <c r="H5457" s="330" t="s">
        <v>1180</v>
      </c>
      <c r="I5457" s="127">
        <v>5</v>
      </c>
      <c r="J5457" s="127">
        <v>22678</v>
      </c>
      <c r="K5457" s="331">
        <f t="shared" si="468"/>
        <v>113390</v>
      </c>
      <c r="L5457" s="332" t="s">
        <v>158</v>
      </c>
      <c r="M5457" s="332" t="s">
        <v>726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>x</v>
      </c>
      <c r="Z5457" s="303"/>
      <c r="AA5457" s="198"/>
    </row>
    <row r="5458" spans="1:27" ht="15.75" hidden="1" customHeight="1">
      <c r="A5458" s="304" t="str">
        <f>IF(B5458&lt;&gt;"",IF(AND(B5458&gt;=_TM1,B5458&lt;=_TM2,OR(TH!L5458="1111",TH!M5458="1111")),TH!D5458,""),"")</f>
        <v/>
      </c>
      <c r="B5458" s="11">
        <f t="shared" si="466"/>
        <v>3</v>
      </c>
      <c r="C5458" s="111">
        <f t="shared" si="467"/>
        <v>42456</v>
      </c>
      <c r="D5458" s="327" t="s">
        <v>1529</v>
      </c>
      <c r="E5458" s="327">
        <v>42456</v>
      </c>
      <c r="F5458" s="339" t="s">
        <v>1016</v>
      </c>
      <c r="G5458" s="329" t="s">
        <v>949</v>
      </c>
      <c r="H5458" s="330" t="s">
        <v>1180</v>
      </c>
      <c r="I5458" s="127">
        <v>20</v>
      </c>
      <c r="J5458" s="127">
        <v>14007</v>
      </c>
      <c r="K5458" s="331">
        <f t="shared" si="468"/>
        <v>280140</v>
      </c>
      <c r="L5458" s="332" t="s">
        <v>158</v>
      </c>
      <c r="M5458" s="332" t="s">
        <v>726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>x</v>
      </c>
      <c r="Z5458" s="303"/>
      <c r="AA5458" s="198"/>
    </row>
    <row r="5459" spans="1:27" ht="15.75" hidden="1" customHeight="1">
      <c r="A5459" s="304" t="str">
        <f>IF(B5459&lt;&gt;"",IF(AND(B5459&gt;=_TM1,B5459&lt;=_TM2,OR(TH!L5459="1111",TH!M5459="1111")),TH!D5459,""),"")</f>
        <v/>
      </c>
      <c r="B5459" s="11">
        <f t="shared" si="466"/>
        <v>3</v>
      </c>
      <c r="C5459" s="111">
        <f t="shared" si="467"/>
        <v>42456</v>
      </c>
      <c r="D5459" s="327" t="s">
        <v>1529</v>
      </c>
      <c r="E5459" s="327">
        <v>42456</v>
      </c>
      <c r="F5459" s="339" t="s">
        <v>1022</v>
      </c>
      <c r="G5459" s="329" t="s">
        <v>949</v>
      </c>
      <c r="H5459" s="330" t="s">
        <v>1180</v>
      </c>
      <c r="I5459" s="127">
        <v>34</v>
      </c>
      <c r="J5459" s="127">
        <v>28281</v>
      </c>
      <c r="K5459" s="331">
        <f t="shared" si="468"/>
        <v>961554</v>
      </c>
      <c r="L5459" s="332" t="s">
        <v>158</v>
      </c>
      <c r="M5459" s="332" t="s">
        <v>726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>x</v>
      </c>
      <c r="Z5459" s="303"/>
      <c r="AA5459" s="198"/>
    </row>
    <row r="5460" spans="1:27" ht="15.75" hidden="1" customHeight="1">
      <c r="A5460" s="304" t="str">
        <f>IF(B5460&lt;&gt;"",IF(AND(B5460&gt;=_TM1,B5460&lt;=_TM2,OR(TH!L5460="1111",TH!M5460="1111")),TH!D5460,""),"")</f>
        <v/>
      </c>
      <c r="B5460" s="11">
        <f t="shared" si="466"/>
        <v>3</v>
      </c>
      <c r="C5460" s="111">
        <f t="shared" si="467"/>
        <v>42456</v>
      </c>
      <c r="D5460" s="327" t="s">
        <v>1529</v>
      </c>
      <c r="E5460" s="327">
        <v>42456</v>
      </c>
      <c r="F5460" s="339" t="s">
        <v>1031</v>
      </c>
      <c r="G5460" s="329" t="s">
        <v>949</v>
      </c>
      <c r="H5460" s="330" t="s">
        <v>1180</v>
      </c>
      <c r="I5460" s="127">
        <v>3</v>
      </c>
      <c r="J5460" s="127">
        <v>21960</v>
      </c>
      <c r="K5460" s="331">
        <f t="shared" si="468"/>
        <v>65880</v>
      </c>
      <c r="L5460" s="332" t="s">
        <v>158</v>
      </c>
      <c r="M5460" s="332" t="s">
        <v>726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>x</v>
      </c>
      <c r="Z5460" s="303"/>
      <c r="AA5460" s="198"/>
    </row>
    <row r="5461" spans="1:27" ht="15.75" hidden="1" customHeight="1">
      <c r="A5461" s="304" t="str">
        <f>IF(B5461&lt;&gt;"",IF(AND(B5461&gt;=_TM1,B5461&lt;=_TM2,OR(TH!L5461="1111",TH!M5461="1111")),TH!D5461,""),"")</f>
        <v/>
      </c>
      <c r="B5461" s="11">
        <f t="shared" si="466"/>
        <v>3</v>
      </c>
      <c r="C5461" s="111">
        <f t="shared" si="467"/>
        <v>42456</v>
      </c>
      <c r="D5461" s="327" t="s">
        <v>1529</v>
      </c>
      <c r="E5461" s="327">
        <v>42456</v>
      </c>
      <c r="F5461" s="339" t="s">
        <v>992</v>
      </c>
      <c r="G5461" s="329" t="s">
        <v>949</v>
      </c>
      <c r="H5461" s="330" t="s">
        <v>1180</v>
      </c>
      <c r="I5461" s="127">
        <v>40</v>
      </c>
      <c r="J5461" s="127">
        <v>12420</v>
      </c>
      <c r="K5461" s="331">
        <f t="shared" si="468"/>
        <v>496800</v>
      </c>
      <c r="L5461" s="332" t="s">
        <v>158</v>
      </c>
      <c r="M5461" s="332" t="s">
        <v>726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>x</v>
      </c>
      <c r="Z5461" s="303"/>
      <c r="AA5461" s="198"/>
    </row>
    <row r="5462" spans="1:27" ht="15.75" hidden="1" customHeight="1">
      <c r="A5462" s="304" t="str">
        <f>IF(B5462&lt;&gt;"",IF(AND(B5462&gt;=_TM1,B5462&lt;=_TM2,OR(TH!L5462="1111",TH!M5462="1111")),TH!D5462,""),"")</f>
        <v/>
      </c>
      <c r="B5462" s="11">
        <f t="shared" si="466"/>
        <v>3</v>
      </c>
      <c r="C5462" s="111">
        <f t="shared" si="467"/>
        <v>42456</v>
      </c>
      <c r="D5462" s="327" t="s">
        <v>1529</v>
      </c>
      <c r="E5462" s="327">
        <v>42456</v>
      </c>
      <c r="F5462" s="339" t="s">
        <v>990</v>
      </c>
      <c r="G5462" s="329" t="s">
        <v>949</v>
      </c>
      <c r="H5462" s="330" t="s">
        <v>1180</v>
      </c>
      <c r="I5462" s="127">
        <v>16</v>
      </c>
      <c r="J5462" s="127">
        <v>17986</v>
      </c>
      <c r="K5462" s="331">
        <f t="shared" si="468"/>
        <v>287776</v>
      </c>
      <c r="L5462" s="332" t="s">
        <v>158</v>
      </c>
      <c r="M5462" s="332" t="s">
        <v>726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>x</v>
      </c>
      <c r="Z5462" s="303"/>
      <c r="AA5462" s="198"/>
    </row>
    <row r="5463" spans="1:27" ht="15.75" hidden="1" customHeight="1">
      <c r="A5463" s="304" t="str">
        <f>IF(B5463&lt;&gt;"",IF(AND(B5463&gt;=_TM1,B5463&lt;=_TM2,OR(TH!L5463="1111",TH!M5463="1111")),TH!D5463,""),"")</f>
        <v/>
      </c>
      <c r="B5463" s="11">
        <f t="shared" si="466"/>
        <v>3</v>
      </c>
      <c r="C5463" s="111">
        <f t="shared" si="467"/>
        <v>42456</v>
      </c>
      <c r="D5463" s="327" t="s">
        <v>1529</v>
      </c>
      <c r="E5463" s="327">
        <v>42456</v>
      </c>
      <c r="F5463" s="339" t="s">
        <v>987</v>
      </c>
      <c r="G5463" s="329" t="s">
        <v>949</v>
      </c>
      <c r="H5463" s="330" t="s">
        <v>1180</v>
      </c>
      <c r="I5463" s="127">
        <v>2</v>
      </c>
      <c r="J5463" s="127">
        <v>35438</v>
      </c>
      <c r="K5463" s="331">
        <f t="shared" si="468"/>
        <v>70876</v>
      </c>
      <c r="L5463" s="332" t="s">
        <v>158</v>
      </c>
      <c r="M5463" s="332" t="s">
        <v>726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>x</v>
      </c>
      <c r="Z5463" s="303"/>
      <c r="AA5463" s="198"/>
    </row>
    <row r="5464" spans="1:27" ht="15.75" hidden="1" customHeight="1">
      <c r="A5464" s="304" t="str">
        <f>IF(B5464&lt;&gt;"",IF(AND(B5464&gt;=_TM1,B5464&lt;=_TM2,OR(TH!L5464="1111",TH!M5464="1111")),TH!D5464,""),"")</f>
        <v/>
      </c>
      <c r="B5464" s="11">
        <f t="shared" si="466"/>
        <v>3</v>
      </c>
      <c r="C5464" s="111">
        <f t="shared" si="467"/>
        <v>42456</v>
      </c>
      <c r="D5464" s="327" t="s">
        <v>1529</v>
      </c>
      <c r="E5464" s="327">
        <v>42456</v>
      </c>
      <c r="F5464" s="339" t="s">
        <v>988</v>
      </c>
      <c r="G5464" s="329" t="s">
        <v>949</v>
      </c>
      <c r="H5464" s="330" t="s">
        <v>1180</v>
      </c>
      <c r="I5464" s="127">
        <v>16</v>
      </c>
      <c r="J5464" s="127">
        <v>15151.25</v>
      </c>
      <c r="K5464" s="331">
        <f t="shared" si="468"/>
        <v>242420</v>
      </c>
      <c r="L5464" s="332" t="s">
        <v>158</v>
      </c>
      <c r="M5464" s="332" t="s">
        <v>726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>x</v>
      </c>
      <c r="Z5464" s="303"/>
      <c r="AA5464" s="198"/>
    </row>
    <row r="5465" spans="1:27" ht="15.75" hidden="1" customHeight="1">
      <c r="A5465" s="304" t="str">
        <f>IF(B5465&lt;&gt;"",IF(AND(B5465&gt;=_TM1,B5465&lt;=_TM2,OR(TH!L5465="1111",TH!M5465="1111")),TH!D5465,""),"")</f>
        <v/>
      </c>
      <c r="B5465" s="11">
        <f t="shared" si="466"/>
        <v>3</v>
      </c>
      <c r="C5465" s="111">
        <f t="shared" si="467"/>
        <v>42456</v>
      </c>
      <c r="D5465" s="327" t="s">
        <v>1529</v>
      </c>
      <c r="E5465" s="327">
        <v>42456</v>
      </c>
      <c r="F5465" s="339" t="s">
        <v>989</v>
      </c>
      <c r="G5465" s="329" t="s">
        <v>949</v>
      </c>
      <c r="H5465" s="330" t="s">
        <v>1180</v>
      </c>
      <c r="I5465" s="127">
        <v>10</v>
      </c>
      <c r="J5465" s="127">
        <v>15835.5</v>
      </c>
      <c r="K5465" s="331">
        <f t="shared" si="468"/>
        <v>158355</v>
      </c>
      <c r="L5465" s="332" t="s">
        <v>158</v>
      </c>
      <c r="M5465" s="332" t="s">
        <v>726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>x</v>
      </c>
      <c r="Z5465" s="303"/>
      <c r="AA5465" s="198"/>
    </row>
    <row r="5466" spans="1:27" ht="15.75" hidden="1" customHeight="1">
      <c r="A5466" s="304" t="str">
        <f>IF(B5466&lt;&gt;"",IF(AND(B5466&gt;=_TM1,B5466&lt;=_TM2,OR(TH!L5466="1111",TH!M5466="1111")),TH!D5466,""),"")</f>
        <v/>
      </c>
      <c r="B5466" s="11">
        <f t="shared" ref="B5466:B5477" si="469">IF(C5466&lt;&gt;"",MONTH(C5466),"")</f>
        <v>3</v>
      </c>
      <c r="C5466" s="111">
        <f t="shared" si="467"/>
        <v>42456</v>
      </c>
      <c r="D5466" s="327" t="s">
        <v>1529</v>
      </c>
      <c r="E5466" s="327">
        <v>42456</v>
      </c>
      <c r="F5466" s="337" t="s">
        <v>1040</v>
      </c>
      <c r="G5466" s="329" t="s">
        <v>949</v>
      </c>
      <c r="H5466" s="330" t="s">
        <v>1180</v>
      </c>
      <c r="I5466" s="127">
        <v>40</v>
      </c>
      <c r="J5466" s="127">
        <v>25830</v>
      </c>
      <c r="K5466" s="331">
        <f t="shared" si="468"/>
        <v>1033200</v>
      </c>
      <c r="L5466" s="332" t="s">
        <v>158</v>
      </c>
      <c r="M5466" s="332" t="s">
        <v>726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>x</v>
      </c>
      <c r="Z5466" s="303"/>
      <c r="AA5466" s="198"/>
    </row>
    <row r="5467" spans="1:27" ht="15.75" hidden="1" customHeight="1">
      <c r="A5467" s="304" t="str">
        <f>IF(B5467&lt;&gt;"",IF(AND(B5467&gt;=_TM1,B5467&lt;=_TM2,OR(TH!L5467="1111",TH!M5467="1111")),TH!D5467,""),"")</f>
        <v/>
      </c>
      <c r="B5467" s="11">
        <f t="shared" si="469"/>
        <v>3</v>
      </c>
      <c r="C5467" s="111">
        <f t="shared" si="467"/>
        <v>42456</v>
      </c>
      <c r="D5467" s="327" t="s">
        <v>1529</v>
      </c>
      <c r="E5467" s="327">
        <v>42456</v>
      </c>
      <c r="F5467" s="339" t="s">
        <v>1015</v>
      </c>
      <c r="G5467" s="329" t="s">
        <v>949</v>
      </c>
      <c r="H5467" s="330" t="s">
        <v>1180</v>
      </c>
      <c r="I5467" s="127">
        <v>30</v>
      </c>
      <c r="J5467" s="127">
        <v>20230</v>
      </c>
      <c r="K5467" s="331">
        <f t="shared" si="468"/>
        <v>606900</v>
      </c>
      <c r="L5467" s="332" t="s">
        <v>158</v>
      </c>
      <c r="M5467" s="332" t="s">
        <v>726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>x</v>
      </c>
      <c r="Z5467" s="303"/>
      <c r="AA5467" s="198"/>
    </row>
    <row r="5468" spans="1:27" ht="15.75" hidden="1" customHeight="1">
      <c r="A5468" s="304" t="str">
        <f>IF(B5468&lt;&gt;"",IF(AND(B5468&gt;=_TM1,B5468&lt;=_TM2,OR(TH!L5468="1111",TH!M5468="1111")),TH!D5468,""),"")</f>
        <v/>
      </c>
      <c r="B5468" s="11">
        <f t="shared" si="469"/>
        <v>3</v>
      </c>
      <c r="C5468" s="111">
        <f t="shared" si="467"/>
        <v>42456</v>
      </c>
      <c r="D5468" s="327" t="s">
        <v>1529</v>
      </c>
      <c r="E5468" s="327">
        <v>42456</v>
      </c>
      <c r="F5468" s="337" t="s">
        <v>994</v>
      </c>
      <c r="G5468" s="329" t="s">
        <v>949</v>
      </c>
      <c r="H5468" s="330" t="s">
        <v>1180</v>
      </c>
      <c r="I5468" s="127">
        <v>10</v>
      </c>
      <c r="J5468" s="127">
        <v>17112</v>
      </c>
      <c r="K5468" s="331">
        <f t="shared" si="468"/>
        <v>171120</v>
      </c>
      <c r="L5468" s="332" t="s">
        <v>158</v>
      </c>
      <c r="M5468" s="332" t="s">
        <v>726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>x</v>
      </c>
      <c r="Z5468" s="303"/>
      <c r="AA5468" s="198"/>
    </row>
    <row r="5469" spans="1:27" ht="15.75" hidden="1" customHeight="1">
      <c r="A5469" s="304" t="str">
        <f>IF(B5469&lt;&gt;"",IF(AND(B5469&gt;=_TM1,B5469&lt;=_TM2,OR(TH!L5469="1111",TH!M5469="1111")),TH!D5469,""),"")</f>
        <v/>
      </c>
      <c r="B5469" s="11">
        <f t="shared" si="469"/>
        <v>3</v>
      </c>
      <c r="C5469" s="111">
        <f t="shared" si="467"/>
        <v>42457</v>
      </c>
      <c r="D5469" s="327" t="s">
        <v>1529</v>
      </c>
      <c r="E5469" s="327">
        <v>42457</v>
      </c>
      <c r="F5469" s="328" t="s">
        <v>991</v>
      </c>
      <c r="G5469" s="329" t="s">
        <v>950</v>
      </c>
      <c r="H5469" s="330" t="s">
        <v>1180</v>
      </c>
      <c r="I5469" s="127">
        <v>40</v>
      </c>
      <c r="J5469" s="127">
        <v>15138</v>
      </c>
      <c r="K5469" s="331">
        <f t="shared" si="468"/>
        <v>605520</v>
      </c>
      <c r="L5469" s="332" t="s">
        <v>158</v>
      </c>
      <c r="M5469" s="332" t="s">
        <v>726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>x</v>
      </c>
      <c r="Z5469" s="303"/>
      <c r="AA5469" s="198"/>
    </row>
    <row r="5470" spans="1:27" ht="15.75" hidden="1" customHeight="1">
      <c r="A5470" s="304" t="str">
        <f>IF(B5470&lt;&gt;"",IF(AND(B5470&gt;=_TM1,B5470&lt;=_TM2,OR(TH!L5470="1111",TH!M5470="1111")),TH!D5470,""),"")</f>
        <v/>
      </c>
      <c r="B5470" s="11">
        <f t="shared" si="469"/>
        <v>1</v>
      </c>
      <c r="C5470" s="111">
        <f t="shared" ref="C5470:C5477" si="470">E5470</f>
        <v>42371</v>
      </c>
      <c r="D5470" s="327" t="s">
        <v>1529</v>
      </c>
      <c r="E5470" s="327">
        <v>42371</v>
      </c>
      <c r="F5470" s="328" t="s">
        <v>1077</v>
      </c>
      <c r="G5470" s="329" t="s">
        <v>889</v>
      </c>
      <c r="H5470" s="330" t="s">
        <v>1180</v>
      </c>
      <c r="I5470" s="127">
        <v>700</v>
      </c>
      <c r="J5470" s="127">
        <v>15151</v>
      </c>
      <c r="K5470" s="331">
        <f t="shared" ref="K5470:K5477" si="471">ROUND(I5470*J5470,0)</f>
        <v>10605700</v>
      </c>
      <c r="L5470" s="332" t="s">
        <v>158</v>
      </c>
      <c r="M5470" s="332" t="s">
        <v>726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>x</v>
      </c>
      <c r="Z5470" s="303"/>
      <c r="AA5470" s="198"/>
    </row>
    <row r="5471" spans="1:27" ht="15.75" hidden="1" customHeight="1">
      <c r="A5471" s="304" t="str">
        <f>IF(B5471&lt;&gt;"",IF(AND(B5471&gt;=_TM1,B5471&lt;=_TM2,OR(TH!L5471="1111",TH!M5471="1111")),TH!D5471,""),"")</f>
        <v/>
      </c>
      <c r="B5471" s="11">
        <f t="shared" si="469"/>
        <v>1</v>
      </c>
      <c r="C5471" s="111">
        <f t="shared" si="470"/>
        <v>42373</v>
      </c>
      <c r="D5471" s="327" t="s">
        <v>1529</v>
      </c>
      <c r="E5471" s="327">
        <v>42373</v>
      </c>
      <c r="F5471" s="337" t="s">
        <v>1138</v>
      </c>
      <c r="G5471" s="329" t="s">
        <v>891</v>
      </c>
      <c r="H5471" s="330" t="s">
        <v>1180</v>
      </c>
      <c r="I5471" s="127">
        <v>36</v>
      </c>
      <c r="J5471" s="127">
        <v>21735</v>
      </c>
      <c r="K5471" s="331">
        <f t="shared" si="471"/>
        <v>782460</v>
      </c>
      <c r="L5471" s="332" t="s">
        <v>158</v>
      </c>
      <c r="M5471" s="332" t="s">
        <v>726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>x</v>
      </c>
      <c r="Z5471" s="303"/>
      <c r="AA5471" s="198"/>
    </row>
    <row r="5472" spans="1:27" ht="15.75" hidden="1" customHeight="1">
      <c r="A5472" s="304" t="str">
        <f>IF(B5472&lt;&gt;"",IF(AND(B5472&gt;=_TM1,B5472&lt;=_TM2,OR(TH!L5472="1111",TH!M5472="1111")),TH!D5472,""),"")</f>
        <v/>
      </c>
      <c r="B5472" s="11">
        <f t="shared" si="469"/>
        <v>1</v>
      </c>
      <c r="C5472" s="111">
        <f t="shared" si="470"/>
        <v>42386</v>
      </c>
      <c r="D5472" s="327" t="s">
        <v>1529</v>
      </c>
      <c r="E5472" s="327">
        <v>42386</v>
      </c>
      <c r="F5472" s="328" t="s">
        <v>1137</v>
      </c>
      <c r="G5472" s="329" t="s">
        <v>897</v>
      </c>
      <c r="H5472" s="330" t="s">
        <v>1180</v>
      </c>
      <c r="I5472" s="127">
        <v>20</v>
      </c>
      <c r="J5472" s="127">
        <v>22680</v>
      </c>
      <c r="K5472" s="331">
        <f t="shared" si="471"/>
        <v>453600</v>
      </c>
      <c r="L5472" s="332" t="s">
        <v>158</v>
      </c>
      <c r="M5472" s="332" t="s">
        <v>726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>x</v>
      </c>
      <c r="Z5472" s="303"/>
      <c r="AA5472" s="198"/>
    </row>
    <row r="5473" spans="1:29" ht="15.75" hidden="1" customHeight="1">
      <c r="A5473" s="304" t="str">
        <f>IF(B5473&lt;&gt;"",IF(AND(B5473&gt;=_TM1,B5473&lt;=_TM2,OR(TH!L5473="1111",TH!M5473="1111")),TH!D5473,""),"")</f>
        <v/>
      </c>
      <c r="B5473" s="11">
        <f t="shared" si="469"/>
        <v>1</v>
      </c>
      <c r="C5473" s="111">
        <f t="shared" si="470"/>
        <v>42386</v>
      </c>
      <c r="D5473" s="327" t="s">
        <v>1529</v>
      </c>
      <c r="E5473" s="327">
        <v>42386</v>
      </c>
      <c r="F5473" s="328" t="s">
        <v>1158</v>
      </c>
      <c r="G5473" s="329" t="s">
        <v>897</v>
      </c>
      <c r="H5473" s="330" t="s">
        <v>1180</v>
      </c>
      <c r="I5473" s="127">
        <v>11</v>
      </c>
      <c r="J5473" s="127">
        <v>22540</v>
      </c>
      <c r="K5473" s="331">
        <f t="shared" si="471"/>
        <v>247940</v>
      </c>
      <c r="L5473" s="332" t="s">
        <v>158</v>
      </c>
      <c r="M5473" s="332" t="s">
        <v>726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>x</v>
      </c>
      <c r="Z5473" s="303"/>
      <c r="AA5473" s="198"/>
    </row>
    <row r="5474" spans="1:29" ht="15.75" hidden="1" customHeight="1">
      <c r="A5474" s="304" t="str">
        <f>IF(B5474&lt;&gt;"",IF(AND(B5474&gt;=_TM1,B5474&lt;=_TM2,OR(TH!L5474="1111",TH!M5474="1111")),TH!D5474,""),"")</f>
        <v/>
      </c>
      <c r="B5474" s="11">
        <f t="shared" si="469"/>
        <v>1</v>
      </c>
      <c r="C5474" s="111">
        <f t="shared" si="470"/>
        <v>42399</v>
      </c>
      <c r="D5474" s="327" t="s">
        <v>1529</v>
      </c>
      <c r="E5474" s="327">
        <v>42399</v>
      </c>
      <c r="F5474" s="339" t="s">
        <v>1079</v>
      </c>
      <c r="G5474" s="329" t="s">
        <v>907</v>
      </c>
      <c r="H5474" s="330" t="s">
        <v>1180</v>
      </c>
      <c r="I5474" s="127">
        <v>1250</v>
      </c>
      <c r="J5474" s="127">
        <v>12138</v>
      </c>
      <c r="K5474" s="331">
        <f t="shared" si="471"/>
        <v>15172500</v>
      </c>
      <c r="L5474" s="332" t="s">
        <v>158</v>
      </c>
      <c r="M5474" s="332" t="s">
        <v>726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>x</v>
      </c>
      <c r="Z5474" s="303"/>
      <c r="AA5474" s="198"/>
    </row>
    <row r="5475" spans="1:29" ht="15.75" hidden="1" customHeight="1">
      <c r="A5475" s="304" t="str">
        <f>IF(B5475&lt;&gt;"",IF(AND(B5475&gt;=_TM1,B5475&lt;=_TM2,OR(TH!L5475="1111",TH!M5475="1111")),TH!D5475,""),"")</f>
        <v/>
      </c>
      <c r="B5475" s="11">
        <f t="shared" si="469"/>
        <v>2</v>
      </c>
      <c r="C5475" s="111">
        <f t="shared" si="470"/>
        <v>42427</v>
      </c>
      <c r="D5475" s="327" t="s">
        <v>1529</v>
      </c>
      <c r="E5475" s="327">
        <v>42427</v>
      </c>
      <c r="F5475" s="339" t="s">
        <v>1154</v>
      </c>
      <c r="G5475" s="329" t="s">
        <v>923</v>
      </c>
      <c r="H5475" s="330" t="s">
        <v>1180</v>
      </c>
      <c r="I5475" s="127">
        <v>15</v>
      </c>
      <c r="J5475" s="127">
        <v>24086</v>
      </c>
      <c r="K5475" s="331">
        <f t="shared" si="471"/>
        <v>361290</v>
      </c>
      <c r="L5475" s="332" t="s">
        <v>158</v>
      </c>
      <c r="M5475" s="332" t="s">
        <v>726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>x</v>
      </c>
      <c r="Z5475" s="303"/>
      <c r="AA5475" s="198"/>
    </row>
    <row r="5476" spans="1:29" ht="15.75" hidden="1" customHeight="1">
      <c r="A5476" s="304" t="str">
        <f>IF(B5476&lt;&gt;"",IF(AND(B5476&gt;=_TM1,B5476&lt;=_TM2,OR(TH!L5476="1111",TH!M5476="1111")),TH!D5476,""),"")</f>
        <v/>
      </c>
      <c r="B5476" s="11">
        <f t="shared" si="469"/>
        <v>3</v>
      </c>
      <c r="C5476" s="111">
        <f t="shared" si="470"/>
        <v>42431</v>
      </c>
      <c r="D5476" s="327" t="s">
        <v>1529</v>
      </c>
      <c r="E5476" s="327">
        <v>42431</v>
      </c>
      <c r="F5476" s="339" t="s">
        <v>980</v>
      </c>
      <c r="G5476" s="329" t="s">
        <v>925</v>
      </c>
      <c r="H5476" s="330" t="s">
        <v>1180</v>
      </c>
      <c r="I5476" s="127">
        <v>250</v>
      </c>
      <c r="J5476" s="127">
        <v>9065</v>
      </c>
      <c r="K5476" s="331">
        <f t="shared" si="471"/>
        <v>2266250</v>
      </c>
      <c r="L5476" s="332" t="s">
        <v>158</v>
      </c>
      <c r="M5476" s="332" t="s">
        <v>726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>x</v>
      </c>
      <c r="Z5476" s="303"/>
      <c r="AA5476" s="198"/>
      <c r="AB5476" s="356"/>
      <c r="AC5476" s="356"/>
    </row>
    <row r="5477" spans="1:29" ht="15.75" hidden="1" customHeight="1">
      <c r="A5477" s="304" t="str">
        <f>IF(B5477&lt;&gt;"",IF(AND(B5477&gt;=_TM1,B5477&lt;=_TM2,OR(TH!L5477="1111",TH!M5477="1111")),TH!D5477,""),"")</f>
        <v/>
      </c>
      <c r="B5477" s="11">
        <f t="shared" si="469"/>
        <v>3</v>
      </c>
      <c r="C5477" s="111">
        <f t="shared" si="470"/>
        <v>42447</v>
      </c>
      <c r="D5477" s="327" t="s">
        <v>1529</v>
      </c>
      <c r="E5477" s="327">
        <v>42447</v>
      </c>
      <c r="F5477" s="339" t="s">
        <v>1161</v>
      </c>
      <c r="G5477" s="329" t="s">
        <v>941</v>
      </c>
      <c r="H5477" s="330" t="s">
        <v>1180</v>
      </c>
      <c r="I5477" s="341">
        <v>100</v>
      </c>
      <c r="J5477" s="127">
        <v>27649</v>
      </c>
      <c r="K5477" s="331">
        <f t="shared" si="471"/>
        <v>2764900</v>
      </c>
      <c r="L5477" s="332" t="s">
        <v>158</v>
      </c>
      <c r="M5477" s="332" t="s">
        <v>726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>x</v>
      </c>
      <c r="Z5477" s="303"/>
      <c r="AA5477" s="198"/>
    </row>
    <row r="5478" spans="1:29" s="356" customFormat="1" ht="15.75" hidden="1" customHeight="1">
      <c r="A5478" s="304" t="str">
        <f>IF(B5478&lt;&gt;"",IF(AND(B5478&gt;=_TM1,B5478&lt;=_TM2,OR(TH!L5478="1111",TH!M5478="1111")),TH!D5478,""),"")</f>
        <v/>
      </c>
      <c r="B5478" s="345">
        <f t="shared" ref="B5478:B5533" si="472">IF(C5478&lt;&gt;"",MONTH(C5478),"")</f>
        <v>4</v>
      </c>
      <c r="C5478" s="346">
        <f t="shared" ref="C5478:C5519" si="473">E5478</f>
        <v>42462</v>
      </c>
      <c r="D5478" s="327" t="s">
        <v>1529</v>
      </c>
      <c r="E5478" s="370">
        <v>42462</v>
      </c>
      <c r="F5478" s="374" t="s">
        <v>496</v>
      </c>
      <c r="G5478" s="371" t="s">
        <v>498</v>
      </c>
      <c r="H5478" s="350" t="s">
        <v>1180</v>
      </c>
      <c r="I5478" s="351">
        <v>995</v>
      </c>
      <c r="J5478" s="351">
        <v>6209</v>
      </c>
      <c r="K5478" s="352">
        <f t="shared" ref="K5478:K5493" si="474">ROUND(I5478*J5478,0)</f>
        <v>6177955</v>
      </c>
      <c r="L5478" s="353" t="s">
        <v>158</v>
      </c>
      <c r="M5478" s="353" t="s">
        <v>726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54"/>
      <c r="AB5478" s="122"/>
      <c r="AC5478" s="122"/>
    </row>
    <row r="5479" spans="1:29" ht="15.75" hidden="1" customHeight="1">
      <c r="A5479" s="304" t="str">
        <f>IF(B5479&lt;&gt;"",IF(AND(B5479&gt;=_TM1,B5479&lt;=_TM2,OR(TH!L5479="1111",TH!M5479="1111")),TH!D5479,""),"")</f>
        <v/>
      </c>
      <c r="B5479" s="11">
        <f t="shared" si="472"/>
        <v>4</v>
      </c>
      <c r="C5479" s="327">
        <f t="shared" si="473"/>
        <v>42464</v>
      </c>
      <c r="D5479" s="327" t="s">
        <v>1529</v>
      </c>
      <c r="E5479" s="364">
        <v>42464</v>
      </c>
      <c r="F5479" s="339" t="s">
        <v>506</v>
      </c>
      <c r="G5479" s="308" t="s">
        <v>504</v>
      </c>
      <c r="H5479" s="330" t="s">
        <v>1180</v>
      </c>
      <c r="I5479" s="127">
        <v>254</v>
      </c>
      <c r="J5479" s="127">
        <v>5942</v>
      </c>
      <c r="K5479" s="331">
        <f t="shared" si="474"/>
        <v>1509268</v>
      </c>
      <c r="L5479" s="332" t="s">
        <v>158</v>
      </c>
      <c r="M5479" s="332" t="s">
        <v>726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hidden="1" customHeight="1">
      <c r="A5480" s="304" t="str">
        <f>IF(B5480&lt;&gt;"",IF(AND(B5480&gt;=_TM1,B5480&lt;=_TM2,OR(TH!L5480="1111",TH!M5480="1111")),TH!D5480,""),"")</f>
        <v/>
      </c>
      <c r="B5480" s="11">
        <f t="shared" si="472"/>
        <v>4</v>
      </c>
      <c r="C5480" s="327">
        <f t="shared" si="473"/>
        <v>42465</v>
      </c>
      <c r="D5480" s="327" t="s">
        <v>1529</v>
      </c>
      <c r="E5480" s="364">
        <v>42465</v>
      </c>
      <c r="F5480" s="328" t="s">
        <v>350</v>
      </c>
      <c r="G5480" s="308" t="s">
        <v>507</v>
      </c>
      <c r="H5480" s="330" t="s">
        <v>1180</v>
      </c>
      <c r="I5480" s="127">
        <v>300</v>
      </c>
      <c r="J5480" s="127">
        <v>7628</v>
      </c>
      <c r="K5480" s="331">
        <f t="shared" si="474"/>
        <v>2288400</v>
      </c>
      <c r="L5480" s="332" t="s">
        <v>158</v>
      </c>
      <c r="M5480" s="332" t="s">
        <v>726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</row>
    <row r="5481" spans="1:29" ht="15.75" hidden="1" customHeight="1">
      <c r="A5481" s="304" t="str">
        <f>IF(B5481&lt;&gt;"",IF(AND(B5481&gt;=_TM1,B5481&lt;=_TM2,OR(TH!L5481="1111",TH!M5481="1111")),TH!D5481,""),"")</f>
        <v/>
      </c>
      <c r="B5481" s="11">
        <f t="shared" si="472"/>
        <v>4</v>
      </c>
      <c r="C5481" s="327">
        <f t="shared" si="473"/>
        <v>42478</v>
      </c>
      <c r="D5481" s="327" t="s">
        <v>1529</v>
      </c>
      <c r="E5481" s="364">
        <v>42478</v>
      </c>
      <c r="F5481" s="339" t="s">
        <v>443</v>
      </c>
      <c r="G5481" s="308" t="s">
        <v>519</v>
      </c>
      <c r="H5481" s="330" t="s">
        <v>1180</v>
      </c>
      <c r="I5481" s="127">
        <v>500</v>
      </c>
      <c r="J5481" s="127">
        <v>11562</v>
      </c>
      <c r="K5481" s="331">
        <f t="shared" si="474"/>
        <v>5781000</v>
      </c>
      <c r="L5481" s="332" t="s">
        <v>158</v>
      </c>
      <c r="M5481" s="332" t="s">
        <v>726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ht="15.75" hidden="1" customHeight="1">
      <c r="A5482" s="304" t="str">
        <f>IF(B5482&lt;&gt;"",IF(AND(B5482&gt;=_TM1,B5482&lt;=_TM2,OR(TH!L5482="1111",TH!M5482="1111")),TH!D5482,""),"")</f>
        <v/>
      </c>
      <c r="B5482" s="11">
        <f t="shared" si="472"/>
        <v>4</v>
      </c>
      <c r="C5482" s="327">
        <f t="shared" si="473"/>
        <v>42479</v>
      </c>
      <c r="D5482" s="327" t="s">
        <v>1529</v>
      </c>
      <c r="E5482" s="364">
        <v>42479</v>
      </c>
      <c r="F5482" s="328" t="s">
        <v>528</v>
      </c>
      <c r="G5482" s="308" t="s">
        <v>526</v>
      </c>
      <c r="H5482" s="330" t="s">
        <v>1180</v>
      </c>
      <c r="I5482" s="127">
        <v>1000</v>
      </c>
      <c r="J5482" s="127">
        <v>8771</v>
      </c>
      <c r="K5482" s="331">
        <f t="shared" si="474"/>
        <v>8771000</v>
      </c>
      <c r="L5482" s="332" t="s">
        <v>158</v>
      </c>
      <c r="M5482" s="332" t="s">
        <v>726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303"/>
    </row>
    <row r="5483" spans="1:29" ht="15.75" hidden="1" customHeight="1">
      <c r="A5483" s="304" t="str">
        <f>IF(B5483&lt;&gt;"",IF(AND(B5483&gt;=_TM1,B5483&lt;=_TM2,OR(TH!L5483="1111",TH!M5483="1111")),TH!D5483,""),"")</f>
        <v/>
      </c>
      <c r="B5483" s="11">
        <f t="shared" si="472"/>
        <v>4</v>
      </c>
      <c r="C5483" s="327">
        <f t="shared" si="473"/>
        <v>42483</v>
      </c>
      <c r="D5483" s="327" t="s">
        <v>1529</v>
      </c>
      <c r="E5483" s="364">
        <v>42483</v>
      </c>
      <c r="F5483" s="328" t="s">
        <v>1046</v>
      </c>
      <c r="G5483" s="308" t="s">
        <v>530</v>
      </c>
      <c r="H5483" s="330" t="s">
        <v>1180</v>
      </c>
      <c r="I5483" s="127">
        <v>1000</v>
      </c>
      <c r="J5483" s="127">
        <v>30875</v>
      </c>
      <c r="K5483" s="331">
        <f t="shared" si="474"/>
        <v>30875000</v>
      </c>
      <c r="L5483" s="332" t="s">
        <v>158</v>
      </c>
      <c r="M5483" s="332" t="s">
        <v>726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hidden="1" customHeight="1">
      <c r="A5484" s="304" t="str">
        <f>IF(B5484&lt;&gt;"",IF(AND(B5484&gt;=_TM1,B5484&lt;=_TM2,OR(TH!L5484="1111",TH!M5484="1111")),TH!D5484,""),"")</f>
        <v/>
      </c>
      <c r="B5484" s="11">
        <f t="shared" si="472"/>
        <v>4</v>
      </c>
      <c r="C5484" s="327">
        <f t="shared" si="473"/>
        <v>42483</v>
      </c>
      <c r="D5484" s="327" t="s">
        <v>1529</v>
      </c>
      <c r="E5484" s="364">
        <v>42483</v>
      </c>
      <c r="F5484" s="328" t="s">
        <v>1047</v>
      </c>
      <c r="G5484" s="308" t="s">
        <v>530</v>
      </c>
      <c r="H5484" s="330" t="s">
        <v>1180</v>
      </c>
      <c r="I5484" s="127">
        <v>1100</v>
      </c>
      <c r="J5484" s="127">
        <v>31155</v>
      </c>
      <c r="K5484" s="331">
        <f t="shared" si="474"/>
        <v>34270500</v>
      </c>
      <c r="L5484" s="332" t="s">
        <v>158</v>
      </c>
      <c r="M5484" s="332" t="s">
        <v>726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hidden="1" customHeight="1">
      <c r="A5485" s="304" t="str">
        <f>IF(B5485&lt;&gt;"",IF(AND(B5485&gt;=_TM1,B5485&lt;=_TM2,OR(TH!L5485="1111",TH!M5485="1111")),TH!D5485,""),"")</f>
        <v/>
      </c>
      <c r="B5485" s="11">
        <f t="shared" si="472"/>
        <v>4</v>
      </c>
      <c r="C5485" s="327">
        <f t="shared" si="473"/>
        <v>42487</v>
      </c>
      <c r="D5485" s="327" t="s">
        <v>1529</v>
      </c>
      <c r="E5485" s="364">
        <v>42487</v>
      </c>
      <c r="F5485" s="328" t="s">
        <v>407</v>
      </c>
      <c r="G5485" s="308" t="s">
        <v>538</v>
      </c>
      <c r="H5485" s="330" t="s">
        <v>1180</v>
      </c>
      <c r="I5485" s="127">
        <v>50</v>
      </c>
      <c r="J5485" s="127">
        <v>57074</v>
      </c>
      <c r="K5485" s="331">
        <f t="shared" si="474"/>
        <v>2853700</v>
      </c>
      <c r="L5485" s="332" t="s">
        <v>158</v>
      </c>
      <c r="M5485" s="332" t="s">
        <v>726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hidden="1" customHeight="1">
      <c r="A5486" s="304" t="str">
        <f>IF(B5486&lt;&gt;"",IF(AND(B5486&gt;=_TM1,B5486&lt;=_TM2,OR(TH!L5486="1111",TH!M5486="1111")),TH!D5486,""),"")</f>
        <v/>
      </c>
      <c r="B5486" s="11">
        <f t="shared" si="472"/>
        <v>4</v>
      </c>
      <c r="C5486" s="327">
        <f t="shared" si="473"/>
        <v>42487</v>
      </c>
      <c r="D5486" s="327" t="s">
        <v>1529</v>
      </c>
      <c r="E5486" s="364">
        <v>42487</v>
      </c>
      <c r="F5486" s="328" t="s">
        <v>539</v>
      </c>
      <c r="G5486" s="308" t="s">
        <v>538</v>
      </c>
      <c r="H5486" s="330" t="s">
        <v>1180</v>
      </c>
      <c r="I5486" s="127">
        <v>23</v>
      </c>
      <c r="J5486" s="127">
        <v>105692</v>
      </c>
      <c r="K5486" s="331">
        <f t="shared" si="474"/>
        <v>2430916</v>
      </c>
      <c r="L5486" s="332" t="s">
        <v>158</v>
      </c>
      <c r="M5486" s="332" t="s">
        <v>726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hidden="1" customHeight="1">
      <c r="A5487" s="304" t="str">
        <f>IF(B5487&lt;&gt;"",IF(AND(B5487&gt;=_TM1,B5487&lt;=_TM2,OR(TH!L5487="1111",TH!M5487="1111")),TH!D5487,""),"")</f>
        <v/>
      </c>
      <c r="B5487" s="11">
        <f t="shared" si="472"/>
        <v>4</v>
      </c>
      <c r="C5487" s="327">
        <f t="shared" si="473"/>
        <v>42487</v>
      </c>
      <c r="D5487" s="327" t="s">
        <v>1529</v>
      </c>
      <c r="E5487" s="364">
        <v>42487</v>
      </c>
      <c r="F5487" s="328" t="s">
        <v>539</v>
      </c>
      <c r="G5487" s="308" t="s">
        <v>538</v>
      </c>
      <c r="H5487" s="330" t="s">
        <v>1180</v>
      </c>
      <c r="I5487" s="127">
        <v>8</v>
      </c>
      <c r="J5487" s="127">
        <v>104596</v>
      </c>
      <c r="K5487" s="331">
        <f t="shared" si="474"/>
        <v>836768</v>
      </c>
      <c r="L5487" s="332" t="s">
        <v>158</v>
      </c>
      <c r="M5487" s="332" t="s">
        <v>726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hidden="1" customHeight="1">
      <c r="A5488" s="304" t="str">
        <f>IF(B5488&lt;&gt;"",IF(AND(B5488&gt;=_TM1,B5488&lt;=_TM2,OR(TH!L5488="1111",TH!M5488="1111")),TH!D5488,""),"")</f>
        <v/>
      </c>
      <c r="B5488" s="11">
        <f t="shared" si="472"/>
        <v>4</v>
      </c>
      <c r="C5488" s="327">
        <f t="shared" si="473"/>
        <v>42487</v>
      </c>
      <c r="D5488" s="327" t="s">
        <v>1529</v>
      </c>
      <c r="E5488" s="364">
        <v>42487</v>
      </c>
      <c r="F5488" s="21" t="s">
        <v>413</v>
      </c>
      <c r="G5488" s="308" t="s">
        <v>538</v>
      </c>
      <c r="H5488" s="330" t="s">
        <v>1180</v>
      </c>
      <c r="I5488" s="127">
        <v>134</v>
      </c>
      <c r="J5488" s="127">
        <v>40107</v>
      </c>
      <c r="K5488" s="331">
        <f t="shared" si="474"/>
        <v>5374338</v>
      </c>
      <c r="L5488" s="332" t="s">
        <v>158</v>
      </c>
      <c r="M5488" s="332" t="s">
        <v>726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hidden="1" customHeight="1">
      <c r="A5489" s="304" t="str">
        <f>IF(B5489&lt;&gt;"",IF(AND(B5489&gt;=_TM1,B5489&lt;=_TM2,OR(TH!L5489="1111",TH!M5489="1111")),TH!D5489,""),"")</f>
        <v/>
      </c>
      <c r="B5489" s="11">
        <f t="shared" si="472"/>
        <v>4</v>
      </c>
      <c r="C5489" s="327">
        <f t="shared" si="473"/>
        <v>42487</v>
      </c>
      <c r="D5489" s="327" t="s">
        <v>1529</v>
      </c>
      <c r="E5489" s="364">
        <v>42487</v>
      </c>
      <c r="F5489" s="328" t="s">
        <v>334</v>
      </c>
      <c r="G5489" s="308" t="s">
        <v>538</v>
      </c>
      <c r="H5489" s="330" t="s">
        <v>1180</v>
      </c>
      <c r="I5489" s="127">
        <v>90</v>
      </c>
      <c r="J5489" s="127">
        <v>31393</v>
      </c>
      <c r="K5489" s="331">
        <f t="shared" si="474"/>
        <v>2825370</v>
      </c>
      <c r="L5489" s="332" t="s">
        <v>158</v>
      </c>
      <c r="M5489" s="332" t="s">
        <v>726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hidden="1" customHeight="1">
      <c r="A5490" s="304" t="str">
        <f>IF(B5490&lt;&gt;"",IF(AND(B5490&gt;=_TM1,B5490&lt;=_TM2,OR(TH!L5490="1111",TH!M5490="1111")),TH!D5490,""),"")</f>
        <v/>
      </c>
      <c r="B5490" s="11">
        <f t="shared" si="472"/>
        <v>4</v>
      </c>
      <c r="C5490" s="327">
        <f t="shared" si="473"/>
        <v>42487</v>
      </c>
      <c r="D5490" s="327" t="s">
        <v>1529</v>
      </c>
      <c r="E5490" s="364">
        <v>42487</v>
      </c>
      <c r="F5490" s="328" t="s">
        <v>542</v>
      </c>
      <c r="G5490" s="308" t="s">
        <v>538</v>
      </c>
      <c r="H5490" s="330" t="s">
        <v>1180</v>
      </c>
      <c r="I5490" s="127">
        <v>64</v>
      </c>
      <c r="J5490" s="127">
        <v>36031</v>
      </c>
      <c r="K5490" s="331">
        <f t="shared" si="474"/>
        <v>2305984</v>
      </c>
      <c r="L5490" s="332" t="s">
        <v>158</v>
      </c>
      <c r="M5490" s="332" t="s">
        <v>726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hidden="1" customHeight="1">
      <c r="A5491" s="304" t="str">
        <f>IF(B5491&lt;&gt;"",IF(AND(B5491&gt;=_TM1,B5491&lt;=_TM2,OR(TH!L5491="1111",TH!M5491="1111")),TH!D5491,""),"")</f>
        <v/>
      </c>
      <c r="B5491" s="11">
        <f t="shared" si="472"/>
        <v>4</v>
      </c>
      <c r="C5491" s="327">
        <f t="shared" si="473"/>
        <v>42487</v>
      </c>
      <c r="D5491" s="327" t="s">
        <v>1529</v>
      </c>
      <c r="E5491" s="364">
        <v>42487</v>
      </c>
      <c r="F5491" s="328" t="s">
        <v>333</v>
      </c>
      <c r="G5491" s="308" t="s">
        <v>538</v>
      </c>
      <c r="H5491" s="330" t="s">
        <v>1180</v>
      </c>
      <c r="I5491" s="127">
        <v>144</v>
      </c>
      <c r="J5491" s="127">
        <v>45872</v>
      </c>
      <c r="K5491" s="331">
        <f t="shared" si="474"/>
        <v>6605568</v>
      </c>
      <c r="L5491" s="332" t="s">
        <v>158</v>
      </c>
      <c r="M5491" s="332" t="s">
        <v>726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hidden="1" customHeight="1">
      <c r="A5492" s="304" t="str">
        <f>IF(B5492&lt;&gt;"",IF(AND(B5492&gt;=_TM1,B5492&lt;=_TM2,OR(TH!L5492="1111",TH!M5492="1111")),TH!D5492,""),"")</f>
        <v/>
      </c>
      <c r="B5492" s="11">
        <f t="shared" si="472"/>
        <v>4</v>
      </c>
      <c r="C5492" s="327">
        <f t="shared" si="473"/>
        <v>42487</v>
      </c>
      <c r="D5492" s="327" t="s">
        <v>1529</v>
      </c>
      <c r="E5492" s="364">
        <v>42487</v>
      </c>
      <c r="F5492" s="328" t="s">
        <v>348</v>
      </c>
      <c r="G5492" s="308" t="s">
        <v>538</v>
      </c>
      <c r="H5492" s="330" t="s">
        <v>1180</v>
      </c>
      <c r="I5492" s="127">
        <v>350</v>
      </c>
      <c r="J5492" s="127">
        <v>61738</v>
      </c>
      <c r="K5492" s="331">
        <f t="shared" si="474"/>
        <v>21608300</v>
      </c>
      <c r="L5492" s="332" t="s">
        <v>158</v>
      </c>
      <c r="M5492" s="332" t="s">
        <v>726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hidden="1" customHeight="1">
      <c r="A5493" s="304" t="str">
        <f>IF(B5493&lt;&gt;"",IF(AND(B5493&gt;=_TM1,B5493&lt;=_TM2,OR(TH!L5493="1111",TH!M5493="1111")),TH!D5493,""),"")</f>
        <v/>
      </c>
      <c r="B5493" s="11">
        <f t="shared" si="472"/>
        <v>4</v>
      </c>
      <c r="C5493" s="327">
        <f t="shared" si="473"/>
        <v>42487</v>
      </c>
      <c r="D5493" s="327" t="s">
        <v>1529</v>
      </c>
      <c r="E5493" s="364">
        <v>42487</v>
      </c>
      <c r="F5493" s="339" t="s">
        <v>409</v>
      </c>
      <c r="G5493" s="308" t="s">
        <v>538</v>
      </c>
      <c r="H5493" s="330" t="s">
        <v>1180</v>
      </c>
      <c r="I5493" s="127">
        <v>76</v>
      </c>
      <c r="J5493" s="127">
        <v>67731</v>
      </c>
      <c r="K5493" s="331">
        <f t="shared" si="474"/>
        <v>5147556</v>
      </c>
      <c r="L5493" s="332" t="s">
        <v>158</v>
      </c>
      <c r="M5493" s="332" t="s">
        <v>726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hidden="1" customHeight="1">
      <c r="A5494" s="304" t="str">
        <f>IF(B5494&lt;&gt;"",IF(AND(B5494&gt;=_TM1,B5494&lt;=_TM2,OR(TH!L5494="1111",TH!M5494="1111")),TH!D5494,""),"")</f>
        <v/>
      </c>
      <c r="B5494" s="11">
        <f t="shared" si="472"/>
        <v>4</v>
      </c>
      <c r="C5494" s="327">
        <f t="shared" si="473"/>
        <v>42487</v>
      </c>
      <c r="D5494" s="327" t="s">
        <v>1529</v>
      </c>
      <c r="E5494" s="364">
        <v>42487</v>
      </c>
      <c r="F5494" s="328" t="s">
        <v>540</v>
      </c>
      <c r="G5494" s="329" t="s">
        <v>538</v>
      </c>
      <c r="H5494" s="330" t="s">
        <v>1180</v>
      </c>
      <c r="I5494" s="127">
        <v>20</v>
      </c>
      <c r="J5494" s="127">
        <v>110639</v>
      </c>
      <c r="K5494" s="331">
        <f t="shared" ref="K5494:K5512" si="475">ROUND(I5494*J5494,0)</f>
        <v>2212780</v>
      </c>
      <c r="L5494" s="332" t="s">
        <v>158</v>
      </c>
      <c r="M5494" s="332" t="s">
        <v>726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hidden="1" customHeight="1">
      <c r="A5495" s="304" t="str">
        <f>IF(B5495&lt;&gt;"",IF(AND(B5495&gt;=_TM1,B5495&lt;=_TM2,OR(TH!L5495="1111",TH!M5495="1111")),TH!D5495,""),"")</f>
        <v/>
      </c>
      <c r="B5495" s="11">
        <f t="shared" si="472"/>
        <v>5</v>
      </c>
      <c r="C5495" s="327">
        <f t="shared" si="473"/>
        <v>42500</v>
      </c>
      <c r="D5495" s="327" t="s">
        <v>1529</v>
      </c>
      <c r="E5495" s="364">
        <v>42500</v>
      </c>
      <c r="F5495" s="339" t="s">
        <v>496</v>
      </c>
      <c r="G5495" s="329" t="s">
        <v>555</v>
      </c>
      <c r="H5495" s="330" t="s">
        <v>1180</v>
      </c>
      <c r="I5495" s="127">
        <v>1097</v>
      </c>
      <c r="J5495" s="127">
        <v>6209</v>
      </c>
      <c r="K5495" s="331">
        <f t="shared" si="475"/>
        <v>6811273</v>
      </c>
      <c r="L5495" s="332" t="s">
        <v>158</v>
      </c>
      <c r="M5495" s="332" t="s">
        <v>726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hidden="1" customHeight="1">
      <c r="A5496" s="304" t="str">
        <f>IF(B5496&lt;&gt;"",IF(AND(B5496&gt;=_TM1,B5496&lt;=_TM2,OR(TH!L5496="1111",TH!M5496="1111")),TH!D5496,""),"")</f>
        <v/>
      </c>
      <c r="B5496" s="11">
        <f t="shared" si="472"/>
        <v>5</v>
      </c>
      <c r="C5496" s="327">
        <f t="shared" si="473"/>
        <v>42514</v>
      </c>
      <c r="D5496" s="327" t="s">
        <v>1529</v>
      </c>
      <c r="E5496" s="364">
        <v>42514</v>
      </c>
      <c r="F5496" s="328" t="s">
        <v>496</v>
      </c>
      <c r="G5496" s="329" t="s">
        <v>560</v>
      </c>
      <c r="H5496" s="330" t="s">
        <v>1180</v>
      </c>
      <c r="I5496" s="127">
        <v>1392</v>
      </c>
      <c r="J5496" s="127">
        <v>6209</v>
      </c>
      <c r="K5496" s="331">
        <f t="shared" si="475"/>
        <v>8642928</v>
      </c>
      <c r="L5496" s="332" t="s">
        <v>158</v>
      </c>
      <c r="M5496" s="332" t="s">
        <v>726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hidden="1" customHeight="1">
      <c r="A5497" s="304" t="str">
        <f>IF(B5497&lt;&gt;"",IF(AND(B5497&gt;=_TM1,B5497&lt;=_TM2,OR(TH!L5497="1111",TH!M5497="1111")),TH!D5497,""),"")</f>
        <v/>
      </c>
      <c r="B5497" s="11">
        <f t="shared" si="472"/>
        <v>5</v>
      </c>
      <c r="C5497" s="327">
        <f t="shared" si="473"/>
        <v>42514</v>
      </c>
      <c r="D5497" s="327" t="s">
        <v>1529</v>
      </c>
      <c r="E5497" s="364">
        <v>42514</v>
      </c>
      <c r="F5497" s="328" t="s">
        <v>565</v>
      </c>
      <c r="G5497" s="329" t="s">
        <v>561</v>
      </c>
      <c r="H5497" s="330" t="s">
        <v>1180</v>
      </c>
      <c r="I5497" s="127">
        <v>1000</v>
      </c>
      <c r="J5497" s="127">
        <v>11115</v>
      </c>
      <c r="K5497" s="331">
        <f t="shared" si="475"/>
        <v>11115000</v>
      </c>
      <c r="L5497" s="332" t="s">
        <v>158</v>
      </c>
      <c r="M5497" s="332" t="s">
        <v>726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hidden="1" customHeight="1">
      <c r="A5498" s="304" t="str">
        <f>IF(B5498&lt;&gt;"",IF(AND(B5498&gt;=_TM1,B5498&lt;=_TM2,OR(TH!L5498="1111",TH!M5498="1111")),TH!D5498,""),"")</f>
        <v/>
      </c>
      <c r="B5498" s="11">
        <f t="shared" si="472"/>
        <v>5</v>
      </c>
      <c r="C5498" s="327">
        <f t="shared" si="473"/>
        <v>42514</v>
      </c>
      <c r="D5498" s="327" t="s">
        <v>1529</v>
      </c>
      <c r="E5498" s="364">
        <v>42514</v>
      </c>
      <c r="F5498" s="328" t="s">
        <v>1046</v>
      </c>
      <c r="G5498" s="329" t="s">
        <v>562</v>
      </c>
      <c r="H5498" s="330" t="s">
        <v>1180</v>
      </c>
      <c r="I5498" s="127">
        <v>1250</v>
      </c>
      <c r="J5498" s="127">
        <v>30875</v>
      </c>
      <c r="K5498" s="331">
        <f t="shared" si="475"/>
        <v>38593750</v>
      </c>
      <c r="L5498" s="332" t="s">
        <v>158</v>
      </c>
      <c r="M5498" s="332" t="s">
        <v>726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hidden="1" customHeight="1">
      <c r="A5499" s="304" t="str">
        <f>IF(B5499&lt;&gt;"",IF(AND(B5499&gt;=_TM1,B5499&lt;=_TM2,OR(TH!L5499="1111",TH!M5499="1111")),TH!D5499,""),"")</f>
        <v/>
      </c>
      <c r="B5499" s="11">
        <f t="shared" si="472"/>
        <v>5</v>
      </c>
      <c r="C5499" s="327">
        <f t="shared" si="473"/>
        <v>42514</v>
      </c>
      <c r="D5499" s="327" t="s">
        <v>1529</v>
      </c>
      <c r="E5499" s="364">
        <v>42514</v>
      </c>
      <c r="F5499" s="328" t="s">
        <v>1047</v>
      </c>
      <c r="G5499" s="329" t="s">
        <v>562</v>
      </c>
      <c r="H5499" s="330" t="s">
        <v>1180</v>
      </c>
      <c r="I5499" s="127">
        <v>1300</v>
      </c>
      <c r="J5499" s="127">
        <v>30115</v>
      </c>
      <c r="K5499" s="331">
        <f t="shared" si="475"/>
        <v>39149500</v>
      </c>
      <c r="L5499" s="332" t="s">
        <v>158</v>
      </c>
      <c r="M5499" s="332" t="s">
        <v>726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hidden="1" customHeight="1">
      <c r="A5500" s="304" t="str">
        <f>IF(B5500&lt;&gt;"",IF(AND(B5500&gt;=_TM1,B5500&lt;=_TM2,OR(TH!L5500="1111",TH!M5500="1111")),TH!D5500,""),"")</f>
        <v/>
      </c>
      <c r="B5500" s="11">
        <f t="shared" si="472"/>
        <v>5</v>
      </c>
      <c r="C5500" s="327">
        <f t="shared" si="473"/>
        <v>42515</v>
      </c>
      <c r="D5500" s="327" t="s">
        <v>1529</v>
      </c>
      <c r="E5500" s="364">
        <v>42515</v>
      </c>
      <c r="F5500" s="328" t="s">
        <v>496</v>
      </c>
      <c r="G5500" s="329" t="s">
        <v>563</v>
      </c>
      <c r="H5500" s="330" t="s">
        <v>1180</v>
      </c>
      <c r="I5500" s="127">
        <v>1516</v>
      </c>
      <c r="J5500" s="127">
        <v>6209</v>
      </c>
      <c r="K5500" s="331">
        <f t="shared" si="475"/>
        <v>9412844</v>
      </c>
      <c r="L5500" s="332" t="s">
        <v>158</v>
      </c>
      <c r="M5500" s="332" t="s">
        <v>726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hidden="1" customHeight="1">
      <c r="A5501" s="304" t="str">
        <f>IF(B5501&lt;&gt;"",IF(AND(B5501&gt;=_TM1,B5501&lt;=_TM2,OR(TH!L5501="1111",TH!M5501="1111")),TH!D5501,""),"")</f>
        <v/>
      </c>
      <c r="B5501" s="11">
        <f t="shared" si="472"/>
        <v>5</v>
      </c>
      <c r="C5501" s="327">
        <f t="shared" si="473"/>
        <v>42519</v>
      </c>
      <c r="D5501" s="327" t="s">
        <v>1529</v>
      </c>
      <c r="E5501" s="364">
        <v>42519</v>
      </c>
      <c r="F5501" s="328" t="s">
        <v>396</v>
      </c>
      <c r="G5501" s="329" t="s">
        <v>566</v>
      </c>
      <c r="H5501" s="330" t="s">
        <v>1180</v>
      </c>
      <c r="I5501" s="127">
        <v>534</v>
      </c>
      <c r="J5501" s="127">
        <v>16775</v>
      </c>
      <c r="K5501" s="331">
        <f t="shared" si="475"/>
        <v>8957850</v>
      </c>
      <c r="L5501" s="332" t="s">
        <v>158</v>
      </c>
      <c r="M5501" s="332" t="s">
        <v>726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hidden="1" customHeight="1">
      <c r="A5502" s="304" t="str">
        <f>IF(B5502&lt;&gt;"",IF(AND(B5502&gt;=_TM1,B5502&lt;=_TM2,OR(TH!L5502="1111",TH!M5502="1111")),TH!D5502,""),"")</f>
        <v/>
      </c>
      <c r="B5502" s="11">
        <f t="shared" si="472"/>
        <v>5</v>
      </c>
      <c r="C5502" s="327">
        <f t="shared" si="473"/>
        <v>42519</v>
      </c>
      <c r="D5502" s="327" t="s">
        <v>1529</v>
      </c>
      <c r="E5502" s="364">
        <v>42519</v>
      </c>
      <c r="F5502" s="328" t="s">
        <v>348</v>
      </c>
      <c r="G5502" s="329" t="s">
        <v>566</v>
      </c>
      <c r="H5502" s="330" t="s">
        <v>1180</v>
      </c>
      <c r="I5502" s="127">
        <v>170</v>
      </c>
      <c r="J5502" s="127">
        <v>62802.6</v>
      </c>
      <c r="K5502" s="331">
        <f t="shared" si="475"/>
        <v>10676442</v>
      </c>
      <c r="L5502" s="332" t="s">
        <v>158</v>
      </c>
      <c r="M5502" s="332" t="s">
        <v>726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hidden="1" customHeight="1">
      <c r="A5503" s="304" t="str">
        <f>IF(B5503&lt;&gt;"",IF(AND(B5503&gt;=_TM1,B5503&lt;=_TM2,OR(TH!L5503="1111",TH!M5503="1111")),TH!D5503,""),"")</f>
        <v/>
      </c>
      <c r="B5503" s="11">
        <f t="shared" si="472"/>
        <v>5</v>
      </c>
      <c r="C5503" s="327">
        <f t="shared" si="473"/>
        <v>42521</v>
      </c>
      <c r="D5503" s="327" t="s">
        <v>1529</v>
      </c>
      <c r="E5503" s="364">
        <v>42521</v>
      </c>
      <c r="F5503" s="328" t="s">
        <v>565</v>
      </c>
      <c r="G5503" s="329" t="s">
        <v>595</v>
      </c>
      <c r="H5503" s="330" t="s">
        <v>1180</v>
      </c>
      <c r="I5503" s="127">
        <v>1000</v>
      </c>
      <c r="J5503" s="127">
        <v>13029</v>
      </c>
      <c r="K5503" s="331">
        <f t="shared" si="475"/>
        <v>13029000</v>
      </c>
      <c r="L5503" s="332" t="s">
        <v>158</v>
      </c>
      <c r="M5503" s="332" t="s">
        <v>726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hidden="1" customHeight="1">
      <c r="A5504" s="304" t="str">
        <f>IF(B5504&lt;&gt;"",IF(AND(B5504&gt;=_TM1,B5504&lt;=_TM2,OR(TH!L5504="1111",TH!M5504="1111")),TH!D5504,""),"")</f>
        <v/>
      </c>
      <c r="B5504" s="11">
        <f t="shared" si="472"/>
        <v>6</v>
      </c>
      <c r="C5504" s="327">
        <f t="shared" si="473"/>
        <v>42525</v>
      </c>
      <c r="D5504" s="327" t="s">
        <v>1529</v>
      </c>
      <c r="E5504" s="364">
        <v>42525</v>
      </c>
      <c r="F5504" s="328" t="s">
        <v>790</v>
      </c>
      <c r="G5504" s="329" t="s">
        <v>602</v>
      </c>
      <c r="H5504" s="330" t="s">
        <v>1180</v>
      </c>
      <c r="I5504" s="127">
        <v>2000</v>
      </c>
      <c r="J5504" s="127">
        <v>6428</v>
      </c>
      <c r="K5504" s="331">
        <f t="shared" si="475"/>
        <v>12856000</v>
      </c>
      <c r="L5504" s="332" t="s">
        <v>158</v>
      </c>
      <c r="M5504" s="332" t="s">
        <v>726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9" ht="15.75" hidden="1" customHeight="1">
      <c r="A5505" s="304" t="str">
        <f>IF(B5505&lt;&gt;"",IF(AND(B5505&gt;=_TM1,B5505&lt;=_TM2,OR(TH!L5505="1111",TH!M5505="1111")),TH!D5505,""),"")</f>
        <v/>
      </c>
      <c r="B5505" s="11">
        <f t="shared" si="472"/>
        <v>6</v>
      </c>
      <c r="C5505" s="327">
        <f t="shared" si="473"/>
        <v>42525</v>
      </c>
      <c r="D5505" s="327" t="s">
        <v>1529</v>
      </c>
      <c r="E5505" s="364">
        <v>42525</v>
      </c>
      <c r="F5505" s="328" t="s">
        <v>506</v>
      </c>
      <c r="G5505" s="329" t="s">
        <v>602</v>
      </c>
      <c r="H5505" s="330" t="s">
        <v>1180</v>
      </c>
      <c r="I5505" s="127">
        <v>2050</v>
      </c>
      <c r="J5505" s="127">
        <v>5639</v>
      </c>
      <c r="K5505" s="331">
        <f t="shared" si="475"/>
        <v>11559950</v>
      </c>
      <c r="L5505" s="332" t="s">
        <v>158</v>
      </c>
      <c r="M5505" s="332" t="s">
        <v>726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9" ht="15.75" hidden="1" customHeight="1">
      <c r="A5506" s="304" t="str">
        <f>IF(B5506&lt;&gt;"",IF(AND(B5506&gt;=_TM1,B5506&lt;=_TM2,OR(TH!L5506="1111",TH!M5506="1111")),TH!D5506,""),"")</f>
        <v/>
      </c>
      <c r="B5506" s="11">
        <f t="shared" si="472"/>
        <v>6</v>
      </c>
      <c r="C5506" s="327">
        <f t="shared" si="473"/>
        <v>42530</v>
      </c>
      <c r="D5506" s="327" t="s">
        <v>1529</v>
      </c>
      <c r="E5506" s="364">
        <v>42530</v>
      </c>
      <c r="F5506" s="328" t="s">
        <v>525</v>
      </c>
      <c r="G5506" s="329" t="s">
        <v>620</v>
      </c>
      <c r="H5506" s="330" t="s">
        <v>1180</v>
      </c>
      <c r="I5506" s="127">
        <v>5000</v>
      </c>
      <c r="J5506" s="127">
        <v>4217</v>
      </c>
      <c r="K5506" s="331">
        <f t="shared" si="475"/>
        <v>21085000</v>
      </c>
      <c r="L5506" s="332" t="s">
        <v>158</v>
      </c>
      <c r="M5506" s="332" t="s">
        <v>726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9" ht="15.75" hidden="1" customHeight="1">
      <c r="A5507" s="304" t="str">
        <f>IF(B5507&lt;&gt;"",IF(AND(B5507&gt;=_TM1,B5507&lt;=_TM2,OR(TH!L5507="1111",TH!M5507="1111")),TH!D5507,""),"")</f>
        <v/>
      </c>
      <c r="B5507" s="11">
        <f t="shared" si="472"/>
        <v>6</v>
      </c>
      <c r="C5507" s="327">
        <f t="shared" si="473"/>
        <v>42530</v>
      </c>
      <c r="D5507" s="327" t="s">
        <v>1529</v>
      </c>
      <c r="E5507" s="364">
        <v>42530</v>
      </c>
      <c r="F5507" s="328" t="s">
        <v>533</v>
      </c>
      <c r="G5507" s="329" t="s">
        <v>620</v>
      </c>
      <c r="H5507" s="330" t="s">
        <v>1180</v>
      </c>
      <c r="I5507" s="127">
        <v>210</v>
      </c>
      <c r="J5507" s="127">
        <v>83133</v>
      </c>
      <c r="K5507" s="331">
        <f t="shared" si="475"/>
        <v>17457930</v>
      </c>
      <c r="L5507" s="332" t="s">
        <v>158</v>
      </c>
      <c r="M5507" s="332" t="s">
        <v>726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9" ht="15.75" hidden="1" customHeight="1">
      <c r="A5508" s="304" t="str">
        <f>IF(B5508&lt;&gt;"",IF(AND(B5508&gt;=_TM1,B5508&lt;=_TM2,OR(TH!L5508="1111",TH!M5508="1111")),TH!D5508,""),"")</f>
        <v/>
      </c>
      <c r="B5508" s="11">
        <f t="shared" si="472"/>
        <v>6</v>
      </c>
      <c r="C5508" s="327">
        <f t="shared" si="473"/>
        <v>42530</v>
      </c>
      <c r="D5508" s="327" t="s">
        <v>1529</v>
      </c>
      <c r="E5508" s="364">
        <v>42530</v>
      </c>
      <c r="F5508" s="328" t="s">
        <v>635</v>
      </c>
      <c r="G5508" s="329" t="s">
        <v>620</v>
      </c>
      <c r="H5508" s="330" t="s">
        <v>1180</v>
      </c>
      <c r="I5508" s="127">
        <v>600</v>
      </c>
      <c r="J5508" s="127">
        <v>12919</v>
      </c>
      <c r="K5508" s="331">
        <f t="shared" si="475"/>
        <v>7751400</v>
      </c>
      <c r="L5508" s="332" t="s">
        <v>158</v>
      </c>
      <c r="M5508" s="332" t="s">
        <v>726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9" ht="15.75" hidden="1" customHeight="1">
      <c r="A5509" s="304" t="str">
        <f>IF(B5509&lt;&gt;"",IF(AND(B5509&gt;=_TM1,B5509&lt;=_TM2,OR(TH!L5509="1111",TH!M5509="1111")),TH!D5509,""),"")</f>
        <v/>
      </c>
      <c r="B5509" s="11">
        <f t="shared" si="472"/>
        <v>6</v>
      </c>
      <c r="C5509" s="327">
        <f t="shared" si="473"/>
        <v>42530</v>
      </c>
      <c r="D5509" s="327" t="s">
        <v>1529</v>
      </c>
      <c r="E5509" s="364">
        <v>42530</v>
      </c>
      <c r="F5509" s="328" t="s">
        <v>641</v>
      </c>
      <c r="G5509" s="329" t="s">
        <v>620</v>
      </c>
      <c r="H5509" s="330" t="s">
        <v>1180</v>
      </c>
      <c r="I5509" s="127">
        <v>150</v>
      </c>
      <c r="J5509" s="127">
        <v>6513</v>
      </c>
      <c r="K5509" s="331">
        <f t="shared" si="475"/>
        <v>976950</v>
      </c>
      <c r="L5509" s="332" t="s">
        <v>158</v>
      </c>
      <c r="M5509" s="332" t="s">
        <v>726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9" ht="15.75" hidden="1" customHeight="1">
      <c r="A5510" s="304" t="str">
        <f>IF(B5510&lt;&gt;"",IF(AND(B5510&gt;=_TM1,B5510&lt;=_TM2,OR(TH!L5510="1111",TH!M5510="1111")),TH!D5510,""),"")</f>
        <v/>
      </c>
      <c r="B5510" s="11">
        <f t="shared" si="472"/>
        <v>6</v>
      </c>
      <c r="C5510" s="327">
        <f t="shared" si="473"/>
        <v>42533</v>
      </c>
      <c r="D5510" s="327" t="s">
        <v>1529</v>
      </c>
      <c r="E5510" s="364">
        <v>42533</v>
      </c>
      <c r="F5510" s="339" t="s">
        <v>1046</v>
      </c>
      <c r="G5510" s="308" t="s">
        <v>644</v>
      </c>
      <c r="H5510" s="330" t="s">
        <v>1180</v>
      </c>
      <c r="I5510" s="127">
        <v>1250</v>
      </c>
      <c r="J5510" s="127">
        <v>33600</v>
      </c>
      <c r="K5510" s="331">
        <f t="shared" si="475"/>
        <v>42000000</v>
      </c>
      <c r="L5510" s="332" t="s">
        <v>158</v>
      </c>
      <c r="M5510" s="332" t="s">
        <v>726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9" ht="15.75" hidden="1" customHeight="1">
      <c r="A5511" s="304" t="str">
        <f>IF(B5511&lt;&gt;"",IF(AND(B5511&gt;=_TM1,B5511&lt;=_TM2,OR(TH!L5511="1111",TH!M5511="1111")),TH!D5511,""),"")</f>
        <v/>
      </c>
      <c r="B5511" s="11">
        <f t="shared" si="472"/>
        <v>6</v>
      </c>
      <c r="C5511" s="327">
        <f t="shared" si="473"/>
        <v>42533</v>
      </c>
      <c r="D5511" s="327" t="s">
        <v>1529</v>
      </c>
      <c r="E5511" s="364">
        <v>42533</v>
      </c>
      <c r="F5511" s="21" t="s">
        <v>1047</v>
      </c>
      <c r="G5511" s="308" t="s">
        <v>644</v>
      </c>
      <c r="H5511" s="330" t="s">
        <v>1180</v>
      </c>
      <c r="I5511" s="127">
        <v>1300</v>
      </c>
      <c r="J5511" s="127">
        <v>31200</v>
      </c>
      <c r="K5511" s="331">
        <f t="shared" si="475"/>
        <v>40560000</v>
      </c>
      <c r="L5511" s="332" t="s">
        <v>158</v>
      </c>
      <c r="M5511" s="332" t="s">
        <v>726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9" ht="15.75" hidden="1" customHeight="1">
      <c r="A5512" s="304" t="str">
        <f>IF(B5512&lt;&gt;"",IF(AND(B5512&gt;=_TM1,B5512&lt;=_TM2,OR(TH!L5512="1111",TH!M5512="1111")),TH!D5512,""),"")</f>
        <v/>
      </c>
      <c r="B5512" s="11">
        <f t="shared" si="472"/>
        <v>6</v>
      </c>
      <c r="C5512" s="327">
        <f t="shared" si="473"/>
        <v>42534</v>
      </c>
      <c r="D5512" s="327" t="s">
        <v>1529</v>
      </c>
      <c r="E5512" s="364">
        <v>42534</v>
      </c>
      <c r="F5512" s="21" t="s">
        <v>528</v>
      </c>
      <c r="G5512" s="308" t="s">
        <v>647</v>
      </c>
      <c r="H5512" s="330" t="s">
        <v>1180</v>
      </c>
      <c r="I5512" s="127">
        <v>1000</v>
      </c>
      <c r="J5512" s="127">
        <v>8771</v>
      </c>
      <c r="K5512" s="331">
        <f t="shared" si="475"/>
        <v>8771000</v>
      </c>
      <c r="L5512" s="332" t="s">
        <v>158</v>
      </c>
      <c r="M5512" s="332" t="s">
        <v>726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9" ht="15.75" hidden="1" customHeight="1">
      <c r="A5513" s="304" t="str">
        <f>IF(B5513&lt;&gt;"",IF(AND(B5513&gt;=_TM1,B5513&lt;=_TM2,OR(TH!L5513="1111",TH!M5513="1111")),TH!D5513,""),"")</f>
        <v/>
      </c>
      <c r="B5513" s="11">
        <f t="shared" si="472"/>
        <v>6</v>
      </c>
      <c r="C5513" s="327">
        <f t="shared" si="473"/>
        <v>42542</v>
      </c>
      <c r="D5513" s="327" t="s">
        <v>1529</v>
      </c>
      <c r="E5513" s="364">
        <v>42542</v>
      </c>
      <c r="F5513" s="366" t="s">
        <v>790</v>
      </c>
      <c r="G5513" s="308" t="s">
        <v>653</v>
      </c>
      <c r="H5513" s="330" t="s">
        <v>1180</v>
      </c>
      <c r="I5513" s="127">
        <v>2000</v>
      </c>
      <c r="J5513" s="127">
        <v>6479</v>
      </c>
      <c r="K5513" s="331">
        <f t="shared" ref="K5513:K5538" si="476">ROUND(I5513*J5513,0)</f>
        <v>12958000</v>
      </c>
      <c r="L5513" s="332" t="s">
        <v>158</v>
      </c>
      <c r="M5513" s="332" t="s">
        <v>726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9" ht="15.75" hidden="1" customHeight="1">
      <c r="A5514" s="304" t="str">
        <f>IF(B5514&lt;&gt;"",IF(AND(B5514&gt;=_TM1,B5514&lt;=_TM2,OR(TH!L5514="1111",TH!M5514="1111")),TH!D5514,""),"")</f>
        <v/>
      </c>
      <c r="B5514" s="11">
        <f t="shared" si="472"/>
        <v>6</v>
      </c>
      <c r="C5514" s="327">
        <f t="shared" si="473"/>
        <v>42542</v>
      </c>
      <c r="D5514" s="327" t="s">
        <v>1529</v>
      </c>
      <c r="E5514" s="364">
        <v>42542</v>
      </c>
      <c r="F5514" s="21" t="s">
        <v>506</v>
      </c>
      <c r="G5514" s="308" t="s">
        <v>653</v>
      </c>
      <c r="H5514" s="330" t="s">
        <v>1180</v>
      </c>
      <c r="I5514" s="127">
        <v>2000</v>
      </c>
      <c r="J5514" s="127">
        <v>5676</v>
      </c>
      <c r="K5514" s="331">
        <f t="shared" si="476"/>
        <v>11352000</v>
      </c>
      <c r="L5514" s="332" t="s">
        <v>158</v>
      </c>
      <c r="M5514" s="332" t="s">
        <v>726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9" ht="15.75" hidden="1" customHeight="1">
      <c r="A5515" s="304" t="str">
        <f>IF(B5515&lt;&gt;"",IF(AND(B5515&gt;=_TM1,B5515&lt;=_TM2,OR(TH!L5515="1111",TH!M5515="1111")),TH!D5515,""),"")</f>
        <v/>
      </c>
      <c r="B5515" s="11">
        <f t="shared" si="472"/>
        <v>6</v>
      </c>
      <c r="C5515" s="327">
        <f t="shared" si="473"/>
        <v>42546</v>
      </c>
      <c r="D5515" s="327" t="s">
        <v>1529</v>
      </c>
      <c r="E5515" s="364">
        <v>42546</v>
      </c>
      <c r="F5515" s="21" t="s">
        <v>1170</v>
      </c>
      <c r="G5515" s="308" t="s">
        <v>655</v>
      </c>
      <c r="H5515" s="330" t="s">
        <v>1180</v>
      </c>
      <c r="I5515" s="127">
        <v>57</v>
      </c>
      <c r="J5515" s="127">
        <v>20592</v>
      </c>
      <c r="K5515" s="331">
        <f t="shared" si="476"/>
        <v>1173744</v>
      </c>
      <c r="L5515" s="332" t="s">
        <v>158</v>
      </c>
      <c r="M5515" s="332" t="s">
        <v>726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9" ht="15.75" hidden="1" customHeight="1">
      <c r="A5516" s="304" t="str">
        <f>IF(B5516&lt;&gt;"",IF(AND(B5516&gt;=_TM1,B5516&lt;=_TM2,OR(TH!L5516="1111",TH!M5516="1111")),TH!D5516,""),"")</f>
        <v/>
      </c>
      <c r="B5516" s="11">
        <f t="shared" si="472"/>
        <v>6</v>
      </c>
      <c r="C5516" s="327">
        <f t="shared" si="473"/>
        <v>42546</v>
      </c>
      <c r="D5516" s="327" t="s">
        <v>1529</v>
      </c>
      <c r="E5516" s="364">
        <v>42546</v>
      </c>
      <c r="F5516" s="21" t="s">
        <v>528</v>
      </c>
      <c r="G5516" s="308" t="s">
        <v>657</v>
      </c>
      <c r="H5516" s="330" t="s">
        <v>1180</v>
      </c>
      <c r="I5516" s="127">
        <v>984</v>
      </c>
      <c r="J5516" s="127">
        <v>8771</v>
      </c>
      <c r="K5516" s="331">
        <f t="shared" si="476"/>
        <v>8630664</v>
      </c>
      <c r="L5516" s="332" t="s">
        <v>158</v>
      </c>
      <c r="M5516" s="332" t="s">
        <v>726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9" ht="15.75" hidden="1" customHeight="1">
      <c r="A5517" s="304" t="str">
        <f>IF(B5517&lt;&gt;"",IF(AND(B5517&gt;=_TM1,B5517&lt;=_TM2,OR(TH!L5517="1111",TH!M5517="1111")),TH!D5517,""),"")</f>
        <v/>
      </c>
      <c r="B5517" s="11">
        <f t="shared" si="472"/>
        <v>6</v>
      </c>
      <c r="C5517" s="327">
        <f t="shared" si="473"/>
        <v>42549</v>
      </c>
      <c r="D5517" s="327" t="s">
        <v>1529</v>
      </c>
      <c r="E5517" s="364">
        <v>42549</v>
      </c>
      <c r="F5517" s="337" t="s">
        <v>1046</v>
      </c>
      <c r="G5517" s="308" t="s">
        <v>672</v>
      </c>
      <c r="H5517" s="330" t="s">
        <v>1180</v>
      </c>
      <c r="I5517" s="127">
        <v>1275</v>
      </c>
      <c r="J5517" s="127">
        <v>29760</v>
      </c>
      <c r="K5517" s="331">
        <f t="shared" si="476"/>
        <v>37944000</v>
      </c>
      <c r="L5517" s="332" t="s">
        <v>158</v>
      </c>
      <c r="M5517" s="332" t="s">
        <v>726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9" ht="15.75" hidden="1" customHeight="1">
      <c r="A5518" s="304" t="str">
        <f>IF(B5518&lt;&gt;"",IF(AND(B5518&gt;=_TM1,B5518&lt;=_TM2,OR(TH!L5518="1111",TH!M5518="1111")),TH!D5518,""),"")</f>
        <v/>
      </c>
      <c r="B5518" s="11">
        <f t="shared" si="472"/>
        <v>6</v>
      </c>
      <c r="C5518" s="327">
        <f t="shared" si="473"/>
        <v>42549</v>
      </c>
      <c r="D5518" s="327" t="s">
        <v>1529</v>
      </c>
      <c r="E5518" s="364">
        <v>42549</v>
      </c>
      <c r="F5518" s="339" t="s">
        <v>1170</v>
      </c>
      <c r="G5518" s="308" t="s">
        <v>672</v>
      </c>
      <c r="H5518" s="330" t="s">
        <v>1180</v>
      </c>
      <c r="I5518" s="338">
        <v>997</v>
      </c>
      <c r="J5518" s="127">
        <v>31488</v>
      </c>
      <c r="K5518" s="331">
        <f t="shared" si="476"/>
        <v>31393536</v>
      </c>
      <c r="L5518" s="332" t="s">
        <v>158</v>
      </c>
      <c r="M5518" s="332" t="s">
        <v>726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  <c r="AB5518" s="356"/>
      <c r="AC5518" s="356"/>
    </row>
    <row r="5519" spans="1:29" ht="15.75" hidden="1" customHeight="1">
      <c r="A5519" s="304" t="str">
        <f>IF(B5519&lt;&gt;"",IF(AND(B5519&gt;=_TM1,B5519&lt;=_TM2,OR(TH!L5519="1111",TH!M5519="1111")),TH!D5519,""),"")</f>
        <v/>
      </c>
      <c r="B5519" s="11">
        <f t="shared" si="472"/>
        <v>6</v>
      </c>
      <c r="C5519" s="327">
        <f t="shared" si="473"/>
        <v>42549</v>
      </c>
      <c r="D5519" s="327" t="s">
        <v>1529</v>
      </c>
      <c r="E5519" s="327">
        <v>42549</v>
      </c>
      <c r="F5519" s="328" t="s">
        <v>348</v>
      </c>
      <c r="G5519" s="329" t="s">
        <v>673</v>
      </c>
      <c r="H5519" s="330" t="s">
        <v>1180</v>
      </c>
      <c r="I5519" s="127">
        <v>180</v>
      </c>
      <c r="J5519" s="127">
        <v>64140</v>
      </c>
      <c r="K5519" s="331">
        <f t="shared" si="476"/>
        <v>11545200</v>
      </c>
      <c r="L5519" s="332" t="s">
        <v>158</v>
      </c>
      <c r="M5519" s="332" t="s">
        <v>726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9" s="356" customFormat="1" ht="15.75" hidden="1" customHeight="1">
      <c r="A5520" s="304" t="str">
        <f>IF(B5520&lt;&gt;"",IF(AND(B5520&gt;=_TM1,B5520&lt;=_TM2,OR(TH!L5520="1111",TH!M5520="1111")),TH!D5520,""),"")</f>
        <v/>
      </c>
      <c r="B5520" s="345">
        <f t="shared" si="472"/>
        <v>4</v>
      </c>
      <c r="C5520" s="346">
        <f t="shared" ref="C5520:C5538" si="477">E5520</f>
        <v>42470</v>
      </c>
      <c r="D5520" s="327" t="s">
        <v>1529</v>
      </c>
      <c r="E5520" s="346">
        <v>42470</v>
      </c>
      <c r="F5520" s="348" t="s">
        <v>1044</v>
      </c>
      <c r="G5520" s="349" t="s">
        <v>509</v>
      </c>
      <c r="H5520" s="350" t="s">
        <v>1180</v>
      </c>
      <c r="I5520" s="351">
        <v>240</v>
      </c>
      <c r="J5520" s="351">
        <v>19048</v>
      </c>
      <c r="K5520" s="352">
        <f t="shared" si="476"/>
        <v>4571520</v>
      </c>
      <c r="L5520" s="353" t="s">
        <v>158</v>
      </c>
      <c r="M5520" s="353" t="s">
        <v>726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54"/>
      <c r="AB5520" s="122"/>
      <c r="AC5520" s="122"/>
    </row>
    <row r="5521" spans="1:26" ht="15.75" hidden="1" customHeight="1">
      <c r="A5521" s="304" t="str">
        <f>IF(B5521&lt;&gt;"",IF(AND(B5521&gt;=_TM1,B5521&lt;=_TM2,OR(TH!L5521="1111",TH!M5521="1111")),TH!D5521,""),"")</f>
        <v/>
      </c>
      <c r="B5521" s="11">
        <f t="shared" ref="B5521:B5522" si="478">IF(C5521&lt;&gt;"",MONTH(C5521),"")</f>
        <v>4</v>
      </c>
      <c r="C5521" s="327">
        <f t="shared" ref="C5521:C5522" si="479">E5521</f>
        <v>42484</v>
      </c>
      <c r="D5521" s="327" t="s">
        <v>1529</v>
      </c>
      <c r="E5521" s="327">
        <v>42484</v>
      </c>
      <c r="F5521" s="328" t="s">
        <v>1147</v>
      </c>
      <c r="G5521" s="329" t="s">
        <v>532</v>
      </c>
      <c r="H5521" s="330" t="s">
        <v>1180</v>
      </c>
      <c r="I5521" s="127">
        <v>430</v>
      </c>
      <c r="J5521" s="127">
        <v>33053</v>
      </c>
      <c r="K5521" s="331">
        <f t="shared" ref="K5521:K5522" si="480">ROUND(I5521*J5521,0)</f>
        <v>14212790</v>
      </c>
      <c r="L5521" s="332" t="s">
        <v>158</v>
      </c>
      <c r="M5521" s="332" t="s">
        <v>726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6" ht="15.75" hidden="1" customHeight="1">
      <c r="A5522" s="304" t="str">
        <f>IF(B5522&lt;&gt;"",IF(AND(B5522&gt;=_TM1,B5522&lt;=_TM2,OR(TH!L5522="1111",TH!M5522="1111")),TH!D5522,""),"")</f>
        <v/>
      </c>
      <c r="B5522" s="11">
        <f t="shared" si="478"/>
        <v>4</v>
      </c>
      <c r="C5522" s="327">
        <f t="shared" si="479"/>
        <v>42484</v>
      </c>
      <c r="D5522" s="327" t="s">
        <v>1529</v>
      </c>
      <c r="E5522" s="327">
        <v>42484</v>
      </c>
      <c r="F5522" s="328" t="s">
        <v>1128</v>
      </c>
      <c r="G5522" s="329" t="s">
        <v>532</v>
      </c>
      <c r="H5522" s="330" t="s">
        <v>1180</v>
      </c>
      <c r="I5522" s="127">
        <v>102</v>
      </c>
      <c r="J5522" s="127">
        <v>31237</v>
      </c>
      <c r="K5522" s="331">
        <f t="shared" si="480"/>
        <v>3186174</v>
      </c>
      <c r="L5522" s="332" t="s">
        <v>158</v>
      </c>
      <c r="M5522" s="332" t="s">
        <v>726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6" ht="15.75" hidden="1" customHeight="1">
      <c r="A5523" s="304" t="str">
        <f>IF(B5523&lt;&gt;"",IF(AND(B5523&gt;=_TM1,B5523&lt;=_TM2,OR(TH!L5523="1111",TH!M5523="1111")),TH!D5523,""),"")</f>
        <v/>
      </c>
      <c r="B5523" s="11">
        <f t="shared" si="472"/>
        <v>4</v>
      </c>
      <c r="C5523" s="327">
        <f t="shared" si="477"/>
        <v>42486</v>
      </c>
      <c r="D5523" s="327" t="s">
        <v>1529</v>
      </c>
      <c r="E5523" s="327">
        <v>42486</v>
      </c>
      <c r="F5523" s="328" t="s">
        <v>1147</v>
      </c>
      <c r="G5523" s="329" t="s">
        <v>535</v>
      </c>
      <c r="H5523" s="330" t="s">
        <v>1180</v>
      </c>
      <c r="I5523" s="127">
        <v>320</v>
      </c>
      <c r="J5523" s="127">
        <v>33053</v>
      </c>
      <c r="K5523" s="331">
        <f t="shared" si="476"/>
        <v>10576960</v>
      </c>
      <c r="L5523" s="332" t="s">
        <v>158</v>
      </c>
      <c r="M5523" s="332" t="s">
        <v>726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6" ht="15.75" hidden="1" customHeight="1">
      <c r="A5524" s="304" t="str">
        <f>IF(B5524&lt;&gt;"",IF(AND(B5524&gt;=_TM1,B5524&lt;=_TM2,OR(TH!L5524="1111",TH!M5524="1111")),TH!D5524,""),"")</f>
        <v/>
      </c>
      <c r="B5524" s="11">
        <f t="shared" si="472"/>
        <v>4</v>
      </c>
      <c r="C5524" s="327">
        <f t="shared" si="477"/>
        <v>42486</v>
      </c>
      <c r="D5524" s="327" t="s">
        <v>1529</v>
      </c>
      <c r="E5524" s="327">
        <v>42486</v>
      </c>
      <c r="F5524" s="328" t="s">
        <v>1134</v>
      </c>
      <c r="G5524" s="329" t="s">
        <v>535</v>
      </c>
      <c r="H5524" s="330" t="s">
        <v>1180</v>
      </c>
      <c r="I5524" s="127">
        <v>80</v>
      </c>
      <c r="J5524" s="127">
        <v>33882</v>
      </c>
      <c r="K5524" s="331">
        <f t="shared" si="476"/>
        <v>2710560</v>
      </c>
      <c r="L5524" s="332" t="s">
        <v>158</v>
      </c>
      <c r="M5524" s="332" t="s">
        <v>726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</row>
    <row r="5525" spans="1:26" ht="15.75" hidden="1" customHeight="1">
      <c r="A5525" s="304" t="str">
        <f>IF(B5525&lt;&gt;"",IF(AND(B5525&gt;=_TM1,B5525&lt;=_TM2,OR(TH!L5525="1111",TH!M5525="1111")),TH!D5525,""),"")</f>
        <v/>
      </c>
      <c r="B5525" s="11">
        <f t="shared" si="472"/>
        <v>4</v>
      </c>
      <c r="C5525" s="327">
        <f t="shared" si="477"/>
        <v>42487</v>
      </c>
      <c r="D5525" s="327" t="s">
        <v>1529</v>
      </c>
      <c r="E5525" s="327">
        <v>42487</v>
      </c>
      <c r="F5525" s="328" t="s">
        <v>795</v>
      </c>
      <c r="G5525" s="329" t="s">
        <v>538</v>
      </c>
      <c r="H5525" s="330" t="s">
        <v>1180</v>
      </c>
      <c r="I5525" s="127">
        <v>100</v>
      </c>
      <c r="J5525" s="127">
        <v>34590</v>
      </c>
      <c r="K5525" s="331">
        <f t="shared" si="476"/>
        <v>3459000</v>
      </c>
      <c r="L5525" s="332" t="s">
        <v>158</v>
      </c>
      <c r="M5525" s="332" t="s">
        <v>726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6" ht="15.75" hidden="1" customHeight="1">
      <c r="A5526" s="304" t="str">
        <f>IF(B5526&lt;&gt;"",IF(AND(B5526&gt;=_TM1,B5526&lt;=_TM2,OR(TH!L5526="1111",TH!M5526="1111")),TH!D5526,""),"")</f>
        <v/>
      </c>
      <c r="B5526" s="11">
        <f t="shared" si="472"/>
        <v>5</v>
      </c>
      <c r="C5526" s="327">
        <f t="shared" si="477"/>
        <v>42519</v>
      </c>
      <c r="D5526" s="327" t="s">
        <v>1529</v>
      </c>
      <c r="E5526" s="327">
        <v>42519</v>
      </c>
      <c r="F5526" s="328" t="s">
        <v>1048</v>
      </c>
      <c r="G5526" s="329" t="s">
        <v>566</v>
      </c>
      <c r="H5526" s="330" t="s">
        <v>1180</v>
      </c>
      <c r="I5526" s="127">
        <v>36</v>
      </c>
      <c r="J5526" s="127">
        <v>12150</v>
      </c>
      <c r="K5526" s="331">
        <f t="shared" si="476"/>
        <v>437400</v>
      </c>
      <c r="L5526" s="332" t="s">
        <v>158</v>
      </c>
      <c r="M5526" s="332" t="s">
        <v>726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303"/>
    </row>
    <row r="5527" spans="1:26" ht="15.75" hidden="1" customHeight="1">
      <c r="A5527" s="304" t="str">
        <f>IF(B5527&lt;&gt;"",IF(AND(B5527&gt;=_TM1,B5527&lt;=_TM2,OR(TH!L5527="1111",TH!M5527="1111")),TH!D5527,""),"")</f>
        <v/>
      </c>
      <c r="B5527" s="11">
        <f t="shared" si="472"/>
        <v>5</v>
      </c>
      <c r="C5527" s="327">
        <f t="shared" si="477"/>
        <v>42519</v>
      </c>
      <c r="D5527" s="327" t="s">
        <v>1529</v>
      </c>
      <c r="E5527" s="327">
        <v>42519</v>
      </c>
      <c r="F5527" s="328" t="s">
        <v>1122</v>
      </c>
      <c r="G5527" s="329" t="s">
        <v>566</v>
      </c>
      <c r="H5527" s="330" t="s">
        <v>1180</v>
      </c>
      <c r="I5527" s="127">
        <v>15</v>
      </c>
      <c r="J5527" s="127">
        <v>29748</v>
      </c>
      <c r="K5527" s="331">
        <f t="shared" si="476"/>
        <v>446220</v>
      </c>
      <c r="L5527" s="332" t="s">
        <v>158</v>
      </c>
      <c r="M5527" s="332" t="s">
        <v>726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/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</row>
    <row r="5528" spans="1:26" ht="15.75" hidden="1" customHeight="1">
      <c r="A5528" s="304" t="str">
        <f>IF(B5528&lt;&gt;"",IF(AND(B5528&gt;=_TM1,B5528&lt;=_TM2,OR(TH!L5528="1111",TH!M5528="1111")),TH!D5528,""),"")</f>
        <v/>
      </c>
      <c r="B5528" s="11">
        <f t="shared" si="472"/>
        <v>6</v>
      </c>
      <c r="C5528" s="327">
        <f t="shared" si="477"/>
        <v>42525</v>
      </c>
      <c r="D5528" s="327" t="s">
        <v>1529</v>
      </c>
      <c r="E5528" s="327">
        <v>42525</v>
      </c>
      <c r="F5528" s="328" t="s">
        <v>1078</v>
      </c>
      <c r="G5528" s="329" t="s">
        <v>602</v>
      </c>
      <c r="H5528" s="330" t="s">
        <v>1180</v>
      </c>
      <c r="I5528" s="127">
        <v>205</v>
      </c>
      <c r="J5528" s="127">
        <v>19127</v>
      </c>
      <c r="K5528" s="331">
        <f t="shared" si="476"/>
        <v>3921035</v>
      </c>
      <c r="L5528" s="332" t="s">
        <v>158</v>
      </c>
      <c r="M5528" s="332" t="s">
        <v>726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</row>
    <row r="5529" spans="1:26" ht="15.75" hidden="1" customHeight="1">
      <c r="A5529" s="304" t="str">
        <f>IF(B5529&lt;&gt;"",IF(AND(B5529&gt;=_TM1,B5529&lt;=_TM2,OR(TH!L5529="1111",TH!M5529="1111")),TH!D5529,""),"")</f>
        <v/>
      </c>
      <c r="B5529" s="11">
        <f t="shared" si="472"/>
        <v>6</v>
      </c>
      <c r="C5529" s="327">
        <f t="shared" si="477"/>
        <v>42526</v>
      </c>
      <c r="D5529" s="327" t="s">
        <v>1529</v>
      </c>
      <c r="E5529" s="327">
        <v>42526</v>
      </c>
      <c r="F5529" s="328" t="s">
        <v>1082</v>
      </c>
      <c r="G5529" s="329" t="s">
        <v>606</v>
      </c>
      <c r="H5529" s="330" t="s">
        <v>1180</v>
      </c>
      <c r="I5529" s="127">
        <v>770</v>
      </c>
      <c r="J5529" s="127">
        <v>11220</v>
      </c>
      <c r="K5529" s="331">
        <f t="shared" si="476"/>
        <v>8639400</v>
      </c>
      <c r="L5529" s="332" t="s">
        <v>158</v>
      </c>
      <c r="M5529" s="332" t="s">
        <v>726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</row>
    <row r="5530" spans="1:26" ht="15.75" hidden="1" customHeight="1">
      <c r="A5530" s="304" t="str">
        <f>IF(B5530&lt;&gt;"",IF(AND(B5530&gt;=_TM1,B5530&lt;=_TM2,OR(TH!L5530="1111",TH!M5530="1111")),TH!D5530,""),"")</f>
        <v/>
      </c>
      <c r="B5530" s="11">
        <f t="shared" si="472"/>
        <v>6</v>
      </c>
      <c r="C5530" s="327">
        <f t="shared" si="477"/>
        <v>42530</v>
      </c>
      <c r="D5530" s="327" t="s">
        <v>1529</v>
      </c>
      <c r="E5530" s="327">
        <v>42530</v>
      </c>
      <c r="F5530" s="328" t="s">
        <v>1168</v>
      </c>
      <c r="G5530" s="329" t="s">
        <v>620</v>
      </c>
      <c r="H5530" s="330" t="s">
        <v>1180</v>
      </c>
      <c r="I5530" s="127">
        <v>15</v>
      </c>
      <c r="J5530" s="127">
        <v>48270.5</v>
      </c>
      <c r="K5530" s="331">
        <f t="shared" si="476"/>
        <v>724058</v>
      </c>
      <c r="L5530" s="332" t="s">
        <v>158</v>
      </c>
      <c r="M5530" s="332" t="s">
        <v>726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</row>
    <row r="5531" spans="1:26" ht="15.75" hidden="1" customHeight="1">
      <c r="A5531" s="304" t="str">
        <f>IF(B5531&lt;&gt;"",IF(AND(B5531&gt;=_TM1,B5531&lt;=_TM2,OR(TH!L5531="1111",TH!M5531="1111")),TH!D5531,""),"")</f>
        <v/>
      </c>
      <c r="B5531" s="11">
        <f t="shared" si="472"/>
        <v>6</v>
      </c>
      <c r="C5531" s="327">
        <f t="shared" si="477"/>
        <v>42530</v>
      </c>
      <c r="D5531" s="327" t="s">
        <v>1529</v>
      </c>
      <c r="E5531" s="327">
        <v>42530</v>
      </c>
      <c r="F5531" s="328" t="s">
        <v>1044</v>
      </c>
      <c r="G5531" s="329" t="s">
        <v>620</v>
      </c>
      <c r="H5531" s="330" t="s">
        <v>1180</v>
      </c>
      <c r="I5531" s="127">
        <v>9</v>
      </c>
      <c r="J5531" s="127">
        <v>19048</v>
      </c>
      <c r="K5531" s="331">
        <f t="shared" si="476"/>
        <v>171432</v>
      </c>
      <c r="L5531" s="332" t="s">
        <v>158</v>
      </c>
      <c r="M5531" s="332" t="s">
        <v>726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</row>
    <row r="5532" spans="1:26" ht="15.75" hidden="1" customHeight="1">
      <c r="A5532" s="304" t="str">
        <f>IF(B5532&lt;&gt;"",IF(AND(B5532&gt;=_TM1,B5532&lt;=_TM2,OR(TH!L5532="1111",TH!M5532="1111")),TH!D5532,""),"")</f>
        <v/>
      </c>
      <c r="B5532" s="11">
        <f t="shared" si="472"/>
        <v>6</v>
      </c>
      <c r="C5532" s="327">
        <f t="shared" si="477"/>
        <v>42534</v>
      </c>
      <c r="D5532" s="327" t="s">
        <v>1529</v>
      </c>
      <c r="E5532" s="327">
        <v>42534</v>
      </c>
      <c r="F5532" s="328" t="s">
        <v>1067</v>
      </c>
      <c r="G5532" s="329" t="s">
        <v>648</v>
      </c>
      <c r="H5532" s="330" t="s">
        <v>1180</v>
      </c>
      <c r="I5532" s="127">
        <v>75</v>
      </c>
      <c r="J5532" s="127">
        <v>15300</v>
      </c>
      <c r="K5532" s="331">
        <f t="shared" si="476"/>
        <v>1147500</v>
      </c>
      <c r="L5532" s="332" t="s">
        <v>158</v>
      </c>
      <c r="M5532" s="332" t="s">
        <v>726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</row>
    <row r="5533" spans="1:26" ht="15.75" hidden="1" customHeight="1">
      <c r="A5533" s="304" t="str">
        <f>IF(B5533&lt;&gt;"",IF(AND(B5533&gt;=_TM1,B5533&lt;=_TM2,OR(TH!L5533="1111",TH!M5533="1111")),TH!D5533,""),"")</f>
        <v/>
      </c>
      <c r="B5533" s="11">
        <f t="shared" si="472"/>
        <v>6</v>
      </c>
      <c r="C5533" s="327">
        <f t="shared" si="477"/>
        <v>42534</v>
      </c>
      <c r="D5533" s="327" t="s">
        <v>1529</v>
      </c>
      <c r="E5533" s="327">
        <v>42534</v>
      </c>
      <c r="F5533" s="328" t="s">
        <v>795</v>
      </c>
      <c r="G5533" s="329" t="s">
        <v>648</v>
      </c>
      <c r="H5533" s="330" t="s">
        <v>1180</v>
      </c>
      <c r="I5533" s="127">
        <v>40</v>
      </c>
      <c r="J5533" s="127">
        <v>34590</v>
      </c>
      <c r="K5533" s="331">
        <f t="shared" si="476"/>
        <v>1383600</v>
      </c>
      <c r="L5533" s="332" t="s">
        <v>158</v>
      </c>
      <c r="M5533" s="332" t="s">
        <v>726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</row>
    <row r="5534" spans="1:26" ht="15.75" hidden="1" customHeight="1">
      <c r="A5534" s="304" t="str">
        <f>IF(B5534&lt;&gt;"",IF(AND(B5534&gt;=_TM1,B5534&lt;=_TM2,OR(TH!L5534="1111",TH!M5534="1111")),TH!D5534,""),"")</f>
        <v/>
      </c>
      <c r="B5534" s="11">
        <f t="shared" ref="B5534:B5589" si="481">IF(C5534&lt;&gt;"",MONTH(C5534),"")</f>
        <v>6</v>
      </c>
      <c r="C5534" s="327">
        <f t="shared" si="477"/>
        <v>42546</v>
      </c>
      <c r="D5534" s="327" t="s">
        <v>1529</v>
      </c>
      <c r="E5534" s="327">
        <v>42546</v>
      </c>
      <c r="F5534" s="328" t="s">
        <v>1168</v>
      </c>
      <c r="G5534" s="329" t="s">
        <v>658</v>
      </c>
      <c r="H5534" s="330" t="s">
        <v>1180</v>
      </c>
      <c r="I5534" s="127">
        <v>17</v>
      </c>
      <c r="J5534" s="127">
        <v>48270.5</v>
      </c>
      <c r="K5534" s="331">
        <f t="shared" si="476"/>
        <v>820599</v>
      </c>
      <c r="L5534" s="332" t="s">
        <v>158</v>
      </c>
      <c r="M5534" s="332" t="s">
        <v>726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</row>
    <row r="5535" spans="1:26" ht="15.75" hidden="1" customHeight="1">
      <c r="A5535" s="304" t="str">
        <f>IF(B5535&lt;&gt;"",IF(AND(B5535&gt;=_TM1,B5535&lt;=_TM2,OR(TH!L5535="1111",TH!M5535="1111")),TH!D5535,""),"")</f>
        <v/>
      </c>
      <c r="B5535" s="11">
        <f t="shared" si="481"/>
        <v>6</v>
      </c>
      <c r="C5535" s="327">
        <f t="shared" si="477"/>
        <v>42546</v>
      </c>
      <c r="D5535" s="327" t="s">
        <v>1529</v>
      </c>
      <c r="E5535" s="327">
        <v>42546</v>
      </c>
      <c r="F5535" s="328" t="s">
        <v>1070</v>
      </c>
      <c r="G5535" s="329" t="s">
        <v>658</v>
      </c>
      <c r="H5535" s="330" t="s">
        <v>1180</v>
      </c>
      <c r="I5535" s="127">
        <v>15</v>
      </c>
      <c r="J5535" s="127">
        <v>22356</v>
      </c>
      <c r="K5535" s="331">
        <f t="shared" si="476"/>
        <v>335340</v>
      </c>
      <c r="L5535" s="332" t="s">
        <v>158</v>
      </c>
      <c r="M5535" s="332" t="s">
        <v>726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</row>
    <row r="5536" spans="1:26" ht="15.75" hidden="1" customHeight="1">
      <c r="A5536" s="304" t="str">
        <f>IF(B5536&lt;&gt;"",IF(AND(B5536&gt;=_TM1,B5536&lt;=_TM2,OR(TH!L5536="1111",TH!M5536="1111")),TH!D5536,""),"")</f>
        <v/>
      </c>
      <c r="B5536" s="11">
        <f t="shared" si="481"/>
        <v>6</v>
      </c>
      <c r="C5536" s="327">
        <f t="shared" si="477"/>
        <v>42546</v>
      </c>
      <c r="D5536" s="327" t="s">
        <v>1529</v>
      </c>
      <c r="E5536" s="327">
        <v>42546</v>
      </c>
      <c r="F5536" s="328" t="s">
        <v>1071</v>
      </c>
      <c r="G5536" s="329" t="s">
        <v>658</v>
      </c>
      <c r="H5536" s="330" t="s">
        <v>1180</v>
      </c>
      <c r="I5536" s="127">
        <v>450</v>
      </c>
      <c r="J5536" s="127">
        <v>16065</v>
      </c>
      <c r="K5536" s="331">
        <f t="shared" si="476"/>
        <v>7229250</v>
      </c>
      <c r="L5536" s="332" t="s">
        <v>158</v>
      </c>
      <c r="M5536" s="332" t="s">
        <v>726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</row>
    <row r="5537" spans="1:26" ht="15.75" hidden="1" customHeight="1">
      <c r="A5537" s="304" t="str">
        <f>IF(B5537&lt;&gt;"",IF(AND(B5537&gt;=_TM1,B5537&lt;=_TM2,OR(TH!L5537="1111",TH!M5537="1111")),TH!D5537,""),"")</f>
        <v/>
      </c>
      <c r="B5537" s="11">
        <f t="shared" ref="B5537" si="482">IF(C5537&lt;&gt;"",MONTH(C5537),"")</f>
        <v>6</v>
      </c>
      <c r="C5537" s="327">
        <f t="shared" ref="C5537" si="483">E5537</f>
        <v>42546</v>
      </c>
      <c r="D5537" s="327" t="s">
        <v>1529</v>
      </c>
      <c r="E5537" s="327">
        <v>42546</v>
      </c>
      <c r="F5537" s="328" t="s">
        <v>1149</v>
      </c>
      <c r="G5537" s="329" t="s">
        <v>658</v>
      </c>
      <c r="H5537" s="330" t="s">
        <v>1180</v>
      </c>
      <c r="I5537" s="127">
        <v>100</v>
      </c>
      <c r="J5537" s="127">
        <v>20844</v>
      </c>
      <c r="K5537" s="331">
        <f t="shared" ref="K5537" si="484">ROUND(I5537*J5537,0)</f>
        <v>2084400</v>
      </c>
      <c r="L5537" s="332" t="s">
        <v>158</v>
      </c>
      <c r="M5537" s="332" t="s">
        <v>726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</row>
    <row r="5538" spans="1:26" ht="15.75" hidden="1" customHeight="1">
      <c r="A5538" s="304" t="str">
        <f>IF(B5538&lt;&gt;"",IF(AND(B5538&gt;=_TM1,B5538&lt;=_TM2,OR(TH!L5538="1111",TH!M5538="1111")),TH!D5538,""),"")</f>
        <v/>
      </c>
      <c r="B5538" s="11">
        <f t="shared" si="481"/>
        <v>6</v>
      </c>
      <c r="C5538" s="327">
        <f t="shared" si="477"/>
        <v>42546</v>
      </c>
      <c r="D5538" s="327" t="s">
        <v>1529</v>
      </c>
      <c r="E5538" s="327">
        <v>42546</v>
      </c>
      <c r="F5538" s="328" t="s">
        <v>795</v>
      </c>
      <c r="G5538" s="329" t="s">
        <v>658</v>
      </c>
      <c r="H5538" s="330" t="s">
        <v>1180</v>
      </c>
      <c r="I5538" s="127">
        <v>60</v>
      </c>
      <c r="J5538" s="127">
        <v>34590</v>
      </c>
      <c r="K5538" s="331">
        <f t="shared" si="476"/>
        <v>2075400</v>
      </c>
      <c r="L5538" s="332" t="s">
        <v>158</v>
      </c>
      <c r="M5538" s="332" t="s">
        <v>726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</row>
    <row r="5539" spans="1:26" ht="15.75" hidden="1" customHeight="1">
      <c r="A5539" s="304" t="str">
        <f>IF(B5539&lt;&gt;"",IF(AND(B5539&gt;=_TM1,B5539&lt;=_TM2,OR(TH!L5539="1111",TH!M5539="1111")),TH!D5539,""),"")</f>
        <v/>
      </c>
      <c r="B5539" s="11">
        <f t="shared" si="481"/>
        <v>6</v>
      </c>
      <c r="C5539" s="327">
        <f t="shared" ref="C5539:C5589" si="485">E5539</f>
        <v>42548</v>
      </c>
      <c r="D5539" s="327" t="s">
        <v>1529</v>
      </c>
      <c r="E5539" s="327">
        <v>42548</v>
      </c>
      <c r="F5539" s="328" t="s">
        <v>1097</v>
      </c>
      <c r="G5539" s="329" t="s">
        <v>664</v>
      </c>
      <c r="H5539" s="330" t="s">
        <v>1180</v>
      </c>
      <c r="I5539" s="127">
        <v>2</v>
      </c>
      <c r="J5539" s="127">
        <v>16473</v>
      </c>
      <c r="K5539" s="331">
        <f t="shared" ref="K5539:K5589" si="486">ROUND(I5539*J5539,0)</f>
        <v>32946</v>
      </c>
      <c r="L5539" s="332" t="s">
        <v>158</v>
      </c>
      <c r="M5539" s="332" t="s">
        <v>726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</row>
    <row r="5540" spans="1:26" ht="15.75" hidden="1" customHeight="1">
      <c r="A5540" s="304" t="str">
        <f>IF(B5540&lt;&gt;"",IF(AND(B5540&gt;=_TM1,B5540&lt;=_TM2,OR(TH!L5540="1111",TH!M5540="1111")),TH!D5540,""),"")</f>
        <v/>
      </c>
      <c r="B5540" s="11">
        <f t="shared" si="481"/>
        <v>6</v>
      </c>
      <c r="C5540" s="327">
        <f t="shared" si="485"/>
        <v>42549</v>
      </c>
      <c r="D5540" s="327" t="s">
        <v>1529</v>
      </c>
      <c r="E5540" s="327">
        <v>42549</v>
      </c>
      <c r="F5540" s="328" t="s">
        <v>1044</v>
      </c>
      <c r="G5540" s="329" t="s">
        <v>667</v>
      </c>
      <c r="H5540" s="330" t="s">
        <v>1180</v>
      </c>
      <c r="I5540" s="127">
        <v>1</v>
      </c>
      <c r="J5540" s="127">
        <v>19048</v>
      </c>
      <c r="K5540" s="331">
        <f t="shared" si="486"/>
        <v>19048</v>
      </c>
      <c r="L5540" s="332" t="s">
        <v>158</v>
      </c>
      <c r="M5540" s="332" t="s">
        <v>726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</row>
    <row r="5541" spans="1:26" ht="15.75" hidden="1" customHeight="1">
      <c r="A5541" s="304" t="str">
        <f>IF(B5541&lt;&gt;"",IF(AND(B5541&gt;=_TM1,B5541&lt;=_TM2,OR(TH!L5541="1111",TH!M5541="1111")),TH!D5541,""),"")</f>
        <v/>
      </c>
      <c r="B5541" s="11">
        <f t="shared" si="481"/>
        <v>6</v>
      </c>
      <c r="C5541" s="327">
        <f t="shared" si="485"/>
        <v>42549</v>
      </c>
      <c r="D5541" s="327" t="s">
        <v>1529</v>
      </c>
      <c r="E5541" s="327">
        <v>42549</v>
      </c>
      <c r="F5541" s="328" t="s">
        <v>1108</v>
      </c>
      <c r="G5541" s="329" t="s">
        <v>667</v>
      </c>
      <c r="H5541" s="330" t="s">
        <v>1180</v>
      </c>
      <c r="I5541" s="127">
        <v>6</v>
      </c>
      <c r="J5541" s="127">
        <v>10710</v>
      </c>
      <c r="K5541" s="331">
        <f t="shared" si="486"/>
        <v>64260</v>
      </c>
      <c r="L5541" s="332" t="s">
        <v>158</v>
      </c>
      <c r="M5541" s="332" t="s">
        <v>726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</row>
    <row r="5542" spans="1:26" ht="15.75" hidden="1" customHeight="1">
      <c r="A5542" s="304" t="str">
        <f>IF(B5542&lt;&gt;"",IF(AND(B5542&gt;=_TM1,B5542&lt;=_TM2,OR(TH!L5542="1111",TH!M5542="1111")),TH!D5542,""),"")</f>
        <v/>
      </c>
      <c r="B5542" s="11">
        <f t="shared" si="481"/>
        <v>6</v>
      </c>
      <c r="C5542" s="327">
        <f t="shared" si="485"/>
        <v>42549</v>
      </c>
      <c r="D5542" s="327" t="s">
        <v>1529</v>
      </c>
      <c r="E5542" s="327">
        <v>42549</v>
      </c>
      <c r="F5542" s="328" t="s">
        <v>1168</v>
      </c>
      <c r="G5542" s="329" t="s">
        <v>667</v>
      </c>
      <c r="H5542" s="330" t="s">
        <v>1180</v>
      </c>
      <c r="I5542" s="127">
        <v>20</v>
      </c>
      <c r="J5542" s="127">
        <v>48270.5</v>
      </c>
      <c r="K5542" s="331">
        <f t="shared" si="486"/>
        <v>965410</v>
      </c>
      <c r="L5542" s="332" t="s">
        <v>158</v>
      </c>
      <c r="M5542" s="332" t="s">
        <v>726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</row>
    <row r="5543" spans="1:26" ht="15.75" hidden="1" customHeight="1">
      <c r="A5543" s="304" t="str">
        <f>IF(B5543&lt;&gt;"",IF(AND(B5543&gt;=_TM1,B5543&lt;=_TM2,OR(TH!L5543="1111",TH!M5543="1111")),TH!D5543,""),"")</f>
        <v/>
      </c>
      <c r="B5543" s="11">
        <f t="shared" si="481"/>
        <v>6</v>
      </c>
      <c r="C5543" s="327">
        <f t="shared" si="485"/>
        <v>42549</v>
      </c>
      <c r="D5543" s="327" t="s">
        <v>1529</v>
      </c>
      <c r="E5543" s="327">
        <v>42549</v>
      </c>
      <c r="F5543" s="328" t="s">
        <v>1063</v>
      </c>
      <c r="G5543" s="329" t="s">
        <v>667</v>
      </c>
      <c r="H5543" s="330" t="s">
        <v>1180</v>
      </c>
      <c r="I5543" s="127">
        <v>25</v>
      </c>
      <c r="J5543" s="127">
        <v>24748</v>
      </c>
      <c r="K5543" s="331">
        <f t="shared" si="486"/>
        <v>618700</v>
      </c>
      <c r="L5543" s="332" t="s">
        <v>158</v>
      </c>
      <c r="M5543" s="332" t="s">
        <v>726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6" ht="15.75" hidden="1" customHeight="1">
      <c r="A5544" s="304" t="str">
        <f>IF(B5544&lt;&gt;"",IF(AND(B5544&gt;=_TM1,B5544&lt;=_TM2,OR(TH!L5544="1111",TH!M5544="1111")),TH!D5544,""),"")</f>
        <v/>
      </c>
      <c r="B5544" s="11">
        <f t="shared" si="481"/>
        <v>6</v>
      </c>
      <c r="C5544" s="327">
        <f t="shared" si="485"/>
        <v>42549</v>
      </c>
      <c r="D5544" s="327" t="s">
        <v>1529</v>
      </c>
      <c r="E5544" s="327">
        <v>42549</v>
      </c>
      <c r="F5544" s="328" t="s">
        <v>1041</v>
      </c>
      <c r="G5544" s="329" t="s">
        <v>667</v>
      </c>
      <c r="H5544" s="330" t="s">
        <v>1180</v>
      </c>
      <c r="I5544" s="127">
        <v>400</v>
      </c>
      <c r="J5544" s="127">
        <v>25000</v>
      </c>
      <c r="K5544" s="331">
        <f t="shared" si="486"/>
        <v>10000000</v>
      </c>
      <c r="L5544" s="332" t="s">
        <v>158</v>
      </c>
      <c r="M5544" s="332" t="s">
        <v>726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6" ht="15.75" hidden="1" customHeight="1">
      <c r="A5545" s="304" t="str">
        <f>IF(B5545&lt;&gt;"",IF(AND(B5545&gt;=_TM1,B5545&lt;=_TM2,OR(TH!L5545="1111",TH!M5545="1111")),TH!D5545,""),"")</f>
        <v/>
      </c>
      <c r="B5545" s="11">
        <f t="shared" ref="B5545" si="487">IF(C5545&lt;&gt;"",MONTH(C5545),"")</f>
        <v>6</v>
      </c>
      <c r="C5545" s="327">
        <f t="shared" ref="C5545" si="488">E5545</f>
        <v>42549</v>
      </c>
      <c r="D5545" s="327" t="s">
        <v>1529</v>
      </c>
      <c r="E5545" s="327">
        <v>42549</v>
      </c>
      <c r="F5545" s="328" t="s">
        <v>1145</v>
      </c>
      <c r="G5545" s="329" t="s">
        <v>667</v>
      </c>
      <c r="H5545" s="330" t="s">
        <v>1180</v>
      </c>
      <c r="I5545" s="127">
        <v>102</v>
      </c>
      <c r="J5545" s="127">
        <v>22613</v>
      </c>
      <c r="K5545" s="331">
        <f t="shared" ref="K5545" si="489">ROUND(I5545*J5545,0)</f>
        <v>2306526</v>
      </c>
      <c r="L5545" s="332" t="s">
        <v>158</v>
      </c>
      <c r="M5545" s="332" t="s">
        <v>726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6" ht="15.75" hidden="1" customHeight="1">
      <c r="A5546" s="304" t="str">
        <f>IF(B5546&lt;&gt;"",IF(AND(B5546&gt;=_TM1,B5546&lt;=_TM2,OR(TH!L5546="1111",TH!M5546="1111")),TH!D5546,""),"")</f>
        <v/>
      </c>
      <c r="B5546" s="11">
        <f t="shared" si="481"/>
        <v>6</v>
      </c>
      <c r="C5546" s="327">
        <f t="shared" si="485"/>
        <v>42549</v>
      </c>
      <c r="D5546" s="327" t="s">
        <v>1529</v>
      </c>
      <c r="E5546" s="327">
        <v>42549</v>
      </c>
      <c r="F5546" s="328" t="s">
        <v>1162</v>
      </c>
      <c r="G5546" s="329" t="s">
        <v>668</v>
      </c>
      <c r="H5546" s="330" t="s">
        <v>1180</v>
      </c>
      <c r="I5546" s="127">
        <v>50</v>
      </c>
      <c r="J5546" s="127">
        <v>21020</v>
      </c>
      <c r="K5546" s="331">
        <f t="shared" si="486"/>
        <v>1051000</v>
      </c>
      <c r="L5546" s="332" t="s">
        <v>158</v>
      </c>
      <c r="M5546" s="332" t="s">
        <v>726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6" ht="15.75" hidden="1" customHeight="1">
      <c r="A5547" s="304" t="str">
        <f>IF(B5547&lt;&gt;"",IF(AND(B5547&gt;=_TM1,B5547&lt;=_TM2,OR(TH!L5547="1111",TH!M5547="1111")),TH!D5547,""),"")</f>
        <v/>
      </c>
      <c r="B5547" s="11">
        <f t="shared" si="481"/>
        <v>6</v>
      </c>
      <c r="C5547" s="327">
        <f t="shared" si="485"/>
        <v>42549</v>
      </c>
      <c r="D5547" s="327" t="s">
        <v>1529</v>
      </c>
      <c r="E5547" s="327">
        <v>42549</v>
      </c>
      <c r="F5547" s="328" t="s">
        <v>1042</v>
      </c>
      <c r="G5547" s="329" t="s">
        <v>673</v>
      </c>
      <c r="H5547" s="330" t="s">
        <v>1180</v>
      </c>
      <c r="I5547" s="127">
        <v>250</v>
      </c>
      <c r="J5547" s="127">
        <v>26041</v>
      </c>
      <c r="K5547" s="331">
        <f t="shared" si="486"/>
        <v>6510250</v>
      </c>
      <c r="L5547" s="332" t="s">
        <v>158</v>
      </c>
      <c r="M5547" s="332" t="s">
        <v>726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6" ht="15.75" hidden="1" customHeight="1">
      <c r="A5548" s="304" t="str">
        <f>IF(B5548&lt;&gt;"",IF(AND(B5548&gt;=_TM1,B5548&lt;=_TM2,OR(TH!L5548="1111",TH!M5548="1111")),TH!D5548,""),"")</f>
        <v/>
      </c>
      <c r="B5548" s="11">
        <f t="shared" si="481"/>
        <v>4</v>
      </c>
      <c r="C5548" s="327">
        <f t="shared" si="485"/>
        <v>42462</v>
      </c>
      <c r="D5548" s="327" t="s">
        <v>1529</v>
      </c>
      <c r="E5548" s="327">
        <v>42462</v>
      </c>
      <c r="F5548" s="328" t="s">
        <v>1156</v>
      </c>
      <c r="G5548" s="329" t="s">
        <v>498</v>
      </c>
      <c r="H5548" s="330" t="s">
        <v>1180</v>
      </c>
      <c r="I5548" s="127">
        <v>11</v>
      </c>
      <c r="J5548" s="127">
        <v>23745</v>
      </c>
      <c r="K5548" s="331">
        <f t="shared" si="486"/>
        <v>261195</v>
      </c>
      <c r="L5548" s="332" t="s">
        <v>158</v>
      </c>
      <c r="M5548" s="332" t="s">
        <v>726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6" ht="15.75" hidden="1" customHeight="1">
      <c r="A5549" s="304" t="str">
        <f>IF(B5549&lt;&gt;"",IF(AND(B5549&gt;=_TM1,B5549&lt;=_TM2,OR(TH!L5549="1111",TH!M5549="1111")),TH!D5549,""),"")</f>
        <v/>
      </c>
      <c r="B5549" s="11">
        <f t="shared" si="481"/>
        <v>4</v>
      </c>
      <c r="C5549" s="327">
        <f t="shared" si="485"/>
        <v>42464</v>
      </c>
      <c r="D5549" s="327" t="s">
        <v>1529</v>
      </c>
      <c r="E5549" s="327">
        <v>42464</v>
      </c>
      <c r="F5549" s="328" t="s">
        <v>1110</v>
      </c>
      <c r="G5549" s="329" t="s">
        <v>504</v>
      </c>
      <c r="H5549" s="330" t="s">
        <v>1180</v>
      </c>
      <c r="I5549" s="127">
        <v>20</v>
      </c>
      <c r="J5549" s="127">
        <v>6503</v>
      </c>
      <c r="K5549" s="331">
        <f t="shared" si="486"/>
        <v>130060</v>
      </c>
      <c r="L5549" s="332" t="s">
        <v>158</v>
      </c>
      <c r="M5549" s="332" t="s">
        <v>726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6" ht="15.75" hidden="1" customHeight="1">
      <c r="A5550" s="304" t="str">
        <f>IF(B5550&lt;&gt;"",IF(AND(B5550&gt;=_TM1,B5550&lt;=_TM2,OR(TH!L5550="1111",TH!M5550="1111")),TH!D5550,""),"")</f>
        <v/>
      </c>
      <c r="B5550" s="11">
        <f t="shared" si="481"/>
        <v>4</v>
      </c>
      <c r="C5550" s="327">
        <f t="shared" si="485"/>
        <v>42465</v>
      </c>
      <c r="D5550" s="327" t="s">
        <v>1529</v>
      </c>
      <c r="E5550" s="327">
        <v>42465</v>
      </c>
      <c r="F5550" s="328" t="s">
        <v>1105</v>
      </c>
      <c r="G5550" s="329" t="s">
        <v>507</v>
      </c>
      <c r="H5550" s="330" t="s">
        <v>1180</v>
      </c>
      <c r="I5550" s="127">
        <v>7</v>
      </c>
      <c r="J5550" s="127">
        <v>11362</v>
      </c>
      <c r="K5550" s="331">
        <f t="shared" si="486"/>
        <v>79534</v>
      </c>
      <c r="L5550" s="332" t="s">
        <v>158</v>
      </c>
      <c r="M5550" s="332" t="s">
        <v>726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6" ht="15.75" hidden="1" customHeight="1">
      <c r="A5551" s="304" t="str">
        <f>IF(B5551&lt;&gt;"",IF(AND(B5551&gt;=_TM1,B5551&lt;=_TM2,OR(TH!L5551="1111",TH!M5551="1111")),TH!D5551,""),"")</f>
        <v/>
      </c>
      <c r="B5551" s="11">
        <f t="shared" si="481"/>
        <v>4</v>
      </c>
      <c r="C5551" s="327">
        <f t="shared" si="485"/>
        <v>42478</v>
      </c>
      <c r="D5551" s="327" t="s">
        <v>1529</v>
      </c>
      <c r="E5551" s="327">
        <v>42478</v>
      </c>
      <c r="F5551" s="328" t="s">
        <v>1103</v>
      </c>
      <c r="G5551" s="329" t="s">
        <v>519</v>
      </c>
      <c r="H5551" s="330" t="s">
        <v>1180</v>
      </c>
      <c r="I5551" s="127">
        <v>17</v>
      </c>
      <c r="J5551" s="127">
        <v>14683</v>
      </c>
      <c r="K5551" s="331">
        <f t="shared" si="486"/>
        <v>249611</v>
      </c>
      <c r="L5551" s="332" t="s">
        <v>158</v>
      </c>
      <c r="M5551" s="332" t="s">
        <v>726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6" ht="15.75" hidden="1" customHeight="1">
      <c r="A5552" s="304" t="str">
        <f>IF(B5552&lt;&gt;"",IF(AND(B5552&gt;=_TM1,B5552&lt;=_TM2,OR(TH!L5552="1111",TH!M5552="1111")),TH!D5552,""),"")</f>
        <v/>
      </c>
      <c r="B5552" s="11">
        <f t="shared" si="481"/>
        <v>4</v>
      </c>
      <c r="C5552" s="327">
        <f t="shared" si="485"/>
        <v>42479</v>
      </c>
      <c r="D5552" s="327" t="s">
        <v>1529</v>
      </c>
      <c r="E5552" s="327">
        <v>42479</v>
      </c>
      <c r="F5552" s="328" t="s">
        <v>1111</v>
      </c>
      <c r="G5552" s="329" t="s">
        <v>526</v>
      </c>
      <c r="H5552" s="330" t="s">
        <v>1180</v>
      </c>
      <c r="I5552" s="127">
        <v>332</v>
      </c>
      <c r="J5552" s="127">
        <v>1913</v>
      </c>
      <c r="K5552" s="331">
        <f t="shared" si="486"/>
        <v>635116</v>
      </c>
      <c r="L5552" s="332" t="s">
        <v>158</v>
      </c>
      <c r="M5552" s="332" t="s">
        <v>726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hidden="1" customHeight="1">
      <c r="A5553" s="304" t="str">
        <f>IF(B5553&lt;&gt;"",IF(AND(B5553&gt;=_TM1,B5553&lt;=_TM2,OR(TH!L5553="1111",TH!M5553="1111")),TH!D5553,""),"")</f>
        <v/>
      </c>
      <c r="B5553" s="11">
        <f t="shared" si="481"/>
        <v>4</v>
      </c>
      <c r="C5553" s="327">
        <f t="shared" si="485"/>
        <v>42483</v>
      </c>
      <c r="D5553" s="327" t="s">
        <v>1529</v>
      </c>
      <c r="E5553" s="327">
        <v>42483</v>
      </c>
      <c r="F5553" s="328" t="s">
        <v>1102</v>
      </c>
      <c r="G5553" s="329" t="s">
        <v>530</v>
      </c>
      <c r="H5553" s="330" t="s">
        <v>1180</v>
      </c>
      <c r="I5553" s="127">
        <v>66</v>
      </c>
      <c r="J5553" s="127">
        <v>15994</v>
      </c>
      <c r="K5553" s="331">
        <f t="shared" si="486"/>
        <v>1055604</v>
      </c>
      <c r="L5553" s="332" t="s">
        <v>158</v>
      </c>
      <c r="M5553" s="332" t="s">
        <v>726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hidden="1" customHeight="1">
      <c r="A5554" s="304" t="str">
        <f>IF(B5554&lt;&gt;"",IF(AND(B5554&gt;=_TM1,B5554&lt;=_TM2,OR(TH!L5554="1111",TH!M5554="1111")),TH!D5554,""),"")</f>
        <v/>
      </c>
      <c r="B5554" s="11">
        <f t="shared" si="481"/>
        <v>4</v>
      </c>
      <c r="C5554" s="327">
        <f t="shared" si="485"/>
        <v>42483</v>
      </c>
      <c r="D5554" s="327" t="s">
        <v>1529</v>
      </c>
      <c r="E5554" s="327">
        <v>42483</v>
      </c>
      <c r="F5554" s="328" t="s">
        <v>1099</v>
      </c>
      <c r="G5554" s="329" t="s">
        <v>530</v>
      </c>
      <c r="H5554" s="330" t="s">
        <v>1180</v>
      </c>
      <c r="I5554" s="127">
        <v>24</v>
      </c>
      <c r="J5554" s="127">
        <v>17043</v>
      </c>
      <c r="K5554" s="331">
        <f t="shared" si="486"/>
        <v>409032</v>
      </c>
      <c r="L5554" s="332" t="s">
        <v>158</v>
      </c>
      <c r="M5554" s="332" t="s">
        <v>726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hidden="1" customHeight="1">
      <c r="A5555" s="304" t="str">
        <f>IF(B5555&lt;&gt;"",IF(AND(B5555&gt;=_TM1,B5555&lt;=_TM2,OR(TH!L5555="1111",TH!M5555="1111")),TH!D5555,""),"")</f>
        <v/>
      </c>
      <c r="B5555" s="11">
        <f t="shared" si="481"/>
        <v>4</v>
      </c>
      <c r="C5555" s="327">
        <f t="shared" si="485"/>
        <v>42487</v>
      </c>
      <c r="D5555" s="327" t="s">
        <v>1529</v>
      </c>
      <c r="E5555" s="327">
        <v>42487</v>
      </c>
      <c r="F5555" s="328" t="s">
        <v>1098</v>
      </c>
      <c r="G5555" s="329" t="s">
        <v>538</v>
      </c>
      <c r="H5555" s="330" t="s">
        <v>1180</v>
      </c>
      <c r="I5555" s="127">
        <v>7</v>
      </c>
      <c r="J5555" s="127">
        <v>17130</v>
      </c>
      <c r="K5555" s="331">
        <f t="shared" si="486"/>
        <v>119910</v>
      </c>
      <c r="L5555" s="332" t="s">
        <v>158</v>
      </c>
      <c r="M5555" s="332" t="s">
        <v>726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hidden="1" customHeight="1">
      <c r="A5556" s="304" t="str">
        <f>IF(B5556&lt;&gt;"",IF(AND(B5556&gt;=_TM1,B5556&lt;=_TM2,OR(TH!L5556="1111",TH!M5556="1111")),TH!D5556,""),"")</f>
        <v/>
      </c>
      <c r="B5556" s="11">
        <f t="shared" si="481"/>
        <v>4</v>
      </c>
      <c r="C5556" s="327">
        <f t="shared" si="485"/>
        <v>42487</v>
      </c>
      <c r="D5556" s="327" t="s">
        <v>1529</v>
      </c>
      <c r="E5556" s="327">
        <v>42487</v>
      </c>
      <c r="F5556" s="328" t="s">
        <v>1100</v>
      </c>
      <c r="G5556" s="329" t="s">
        <v>538</v>
      </c>
      <c r="H5556" s="330" t="s">
        <v>1180</v>
      </c>
      <c r="I5556" s="127">
        <v>33</v>
      </c>
      <c r="J5556" s="127">
        <v>15665.515151515152</v>
      </c>
      <c r="K5556" s="331">
        <f t="shared" si="486"/>
        <v>516962</v>
      </c>
      <c r="L5556" s="332" t="s">
        <v>158</v>
      </c>
      <c r="M5556" s="332" t="s">
        <v>726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hidden="1" customHeight="1">
      <c r="A5557" s="304" t="str">
        <f>IF(B5557&lt;&gt;"",IF(AND(B5557&gt;=_TM1,B5557&lt;=_TM2,OR(TH!L5557="1111",TH!M5557="1111")),TH!D5557,""),"")</f>
        <v/>
      </c>
      <c r="B5557" s="11">
        <f t="shared" si="481"/>
        <v>4</v>
      </c>
      <c r="C5557" s="327">
        <f t="shared" si="485"/>
        <v>42487</v>
      </c>
      <c r="D5557" s="327" t="s">
        <v>1529</v>
      </c>
      <c r="E5557" s="327">
        <v>42487</v>
      </c>
      <c r="F5557" s="328" t="s">
        <v>1104</v>
      </c>
      <c r="G5557" s="329" t="s">
        <v>538</v>
      </c>
      <c r="H5557" s="330" t="s">
        <v>1180</v>
      </c>
      <c r="I5557" s="127">
        <v>12</v>
      </c>
      <c r="J5557" s="127">
        <v>12236</v>
      </c>
      <c r="K5557" s="331">
        <f t="shared" si="486"/>
        <v>146832</v>
      </c>
      <c r="L5557" s="332" t="s">
        <v>158</v>
      </c>
      <c r="M5557" s="332" t="s">
        <v>726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hidden="1" customHeight="1">
      <c r="A5558" s="304" t="str">
        <f>IF(B5558&lt;&gt;"",IF(AND(B5558&gt;=_TM1,B5558&lt;=_TM2,OR(TH!L5558="1111",TH!M5558="1111")),TH!D5558,""),"")</f>
        <v/>
      </c>
      <c r="B5558" s="11">
        <f t="shared" si="481"/>
        <v>4</v>
      </c>
      <c r="C5558" s="327">
        <f t="shared" si="485"/>
        <v>42487</v>
      </c>
      <c r="D5558" s="327" t="s">
        <v>1529</v>
      </c>
      <c r="E5558" s="327">
        <v>42487</v>
      </c>
      <c r="F5558" s="328" t="s">
        <v>1107</v>
      </c>
      <c r="G5558" s="329" t="s">
        <v>538</v>
      </c>
      <c r="H5558" s="330" t="s">
        <v>1180</v>
      </c>
      <c r="I5558" s="127">
        <v>12</v>
      </c>
      <c r="J5558" s="127">
        <v>15300</v>
      </c>
      <c r="K5558" s="331">
        <f t="shared" si="486"/>
        <v>183600</v>
      </c>
      <c r="L5558" s="332" t="s">
        <v>158</v>
      </c>
      <c r="M5558" s="332" t="s">
        <v>726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hidden="1" customHeight="1">
      <c r="A5559" s="304" t="str">
        <f>IF(B5559&lt;&gt;"",IF(AND(B5559&gt;=_TM1,B5559&lt;=_TM2,OR(TH!L5559="1111",TH!M5559="1111")),TH!D5559,""),"")</f>
        <v/>
      </c>
      <c r="B5559" s="11">
        <f t="shared" si="481"/>
        <v>4</v>
      </c>
      <c r="C5559" s="327">
        <f t="shared" si="485"/>
        <v>42487</v>
      </c>
      <c r="D5559" s="327" t="s">
        <v>1529</v>
      </c>
      <c r="E5559" s="327">
        <v>42487</v>
      </c>
      <c r="F5559" s="328" t="s">
        <v>1113</v>
      </c>
      <c r="G5559" s="329" t="s">
        <v>538</v>
      </c>
      <c r="H5559" s="330" t="s">
        <v>1180</v>
      </c>
      <c r="I5559" s="127">
        <v>35</v>
      </c>
      <c r="J5559" s="127">
        <v>27788</v>
      </c>
      <c r="K5559" s="331">
        <f t="shared" si="486"/>
        <v>972580</v>
      </c>
      <c r="L5559" s="332" t="s">
        <v>158</v>
      </c>
      <c r="M5559" s="332" t="s">
        <v>726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hidden="1" customHeight="1">
      <c r="A5560" s="304" t="str">
        <f>IF(B5560&lt;&gt;"",IF(AND(B5560&gt;=_TM1,B5560&lt;=_TM2,OR(TH!L5560="1111",TH!M5560="1111")),TH!D5560,""),"")</f>
        <v/>
      </c>
      <c r="B5560" s="11">
        <f t="shared" si="481"/>
        <v>4</v>
      </c>
      <c r="C5560" s="327">
        <f t="shared" si="485"/>
        <v>42487</v>
      </c>
      <c r="D5560" s="327" t="s">
        <v>1529</v>
      </c>
      <c r="E5560" s="327">
        <v>42487</v>
      </c>
      <c r="F5560" s="328" t="s">
        <v>1087</v>
      </c>
      <c r="G5560" s="329" t="s">
        <v>538</v>
      </c>
      <c r="H5560" s="330" t="s">
        <v>1180</v>
      </c>
      <c r="I5560" s="127">
        <v>40</v>
      </c>
      <c r="J5560" s="127">
        <v>11930</v>
      </c>
      <c r="K5560" s="331">
        <f t="shared" si="486"/>
        <v>477200</v>
      </c>
      <c r="L5560" s="332" t="s">
        <v>158</v>
      </c>
      <c r="M5560" s="332" t="s">
        <v>726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hidden="1" customHeight="1">
      <c r="A5561" s="304" t="str">
        <f>IF(B5561&lt;&gt;"",IF(AND(B5561&gt;=_TM1,B5561&lt;=_TM2,OR(TH!L5561="1111",TH!M5561="1111")),TH!D5561,""),"")</f>
        <v/>
      </c>
      <c r="B5561" s="11">
        <f t="shared" si="481"/>
        <v>4</v>
      </c>
      <c r="C5561" s="327">
        <f t="shared" si="485"/>
        <v>42487</v>
      </c>
      <c r="D5561" s="327" t="s">
        <v>1529</v>
      </c>
      <c r="E5561" s="327">
        <v>42487</v>
      </c>
      <c r="F5561" s="328" t="s">
        <v>1109</v>
      </c>
      <c r="G5561" s="329" t="s">
        <v>538</v>
      </c>
      <c r="H5561" s="330" t="s">
        <v>1180</v>
      </c>
      <c r="I5561" s="127">
        <v>20</v>
      </c>
      <c r="J5561" s="127">
        <v>7290</v>
      </c>
      <c r="K5561" s="331">
        <f t="shared" si="486"/>
        <v>145800</v>
      </c>
      <c r="L5561" s="332" t="s">
        <v>158</v>
      </c>
      <c r="M5561" s="332" t="s">
        <v>726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hidden="1" customHeight="1">
      <c r="A5562" s="304" t="str">
        <f>IF(B5562&lt;&gt;"",IF(AND(B5562&gt;=_TM1,B5562&lt;=_TM2,OR(TH!L5562="1111",TH!M5562="1111")),TH!D5562,""),"")</f>
        <v/>
      </c>
      <c r="B5562" s="11">
        <f t="shared" si="481"/>
        <v>4</v>
      </c>
      <c r="C5562" s="327">
        <f t="shared" si="485"/>
        <v>42487</v>
      </c>
      <c r="D5562" s="327" t="s">
        <v>1529</v>
      </c>
      <c r="E5562" s="327">
        <v>42487</v>
      </c>
      <c r="F5562" s="328" t="s">
        <v>1053</v>
      </c>
      <c r="G5562" s="329" t="s">
        <v>538</v>
      </c>
      <c r="H5562" s="330" t="s">
        <v>1180</v>
      </c>
      <c r="I5562" s="127">
        <v>68</v>
      </c>
      <c r="J5562" s="127">
        <v>9206</v>
      </c>
      <c r="K5562" s="331">
        <f t="shared" si="486"/>
        <v>626008</v>
      </c>
      <c r="L5562" s="332" t="s">
        <v>158</v>
      </c>
      <c r="M5562" s="332" t="s">
        <v>726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hidden="1" customHeight="1">
      <c r="A5563" s="304" t="str">
        <f>IF(B5563&lt;&gt;"",IF(AND(B5563&gt;=_TM1,B5563&lt;=_TM2,OR(TH!L5563="1111",TH!M5563="1111")),TH!D5563,""),"")</f>
        <v/>
      </c>
      <c r="B5563" s="11">
        <f t="shared" si="481"/>
        <v>4</v>
      </c>
      <c r="C5563" s="327">
        <f t="shared" si="485"/>
        <v>42487</v>
      </c>
      <c r="D5563" s="327" t="s">
        <v>1529</v>
      </c>
      <c r="E5563" s="327">
        <v>42487</v>
      </c>
      <c r="F5563" s="328" t="s">
        <v>1057</v>
      </c>
      <c r="G5563" s="329" t="s">
        <v>538</v>
      </c>
      <c r="H5563" s="330" t="s">
        <v>1180</v>
      </c>
      <c r="I5563" s="127">
        <v>10</v>
      </c>
      <c r="J5563" s="127">
        <v>10557</v>
      </c>
      <c r="K5563" s="331">
        <f t="shared" si="486"/>
        <v>105570</v>
      </c>
      <c r="L5563" s="332" t="s">
        <v>158</v>
      </c>
      <c r="M5563" s="332" t="s">
        <v>726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hidden="1" customHeight="1">
      <c r="A5564" s="304" t="str">
        <f>IF(B5564&lt;&gt;"",IF(AND(B5564&gt;=_TM1,B5564&lt;=_TM2,OR(TH!L5564="1111",TH!M5564="1111")),TH!D5564,""),"")</f>
        <v/>
      </c>
      <c r="B5564" s="11">
        <f t="shared" si="481"/>
        <v>4</v>
      </c>
      <c r="C5564" s="327">
        <f t="shared" si="485"/>
        <v>42487</v>
      </c>
      <c r="D5564" s="327" t="s">
        <v>1529</v>
      </c>
      <c r="E5564" s="327">
        <v>42487</v>
      </c>
      <c r="F5564" s="328" t="s">
        <v>1157</v>
      </c>
      <c r="G5564" s="329" t="s">
        <v>538</v>
      </c>
      <c r="H5564" s="330" t="s">
        <v>1180</v>
      </c>
      <c r="I5564" s="127">
        <v>10</v>
      </c>
      <c r="J5564" s="127">
        <v>19116</v>
      </c>
      <c r="K5564" s="331">
        <f t="shared" si="486"/>
        <v>191160</v>
      </c>
      <c r="L5564" s="332" t="s">
        <v>158</v>
      </c>
      <c r="M5564" s="332" t="s">
        <v>726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hidden="1" customHeight="1">
      <c r="A5565" s="304" t="str">
        <f>IF(B5565&lt;&gt;"",IF(AND(B5565&gt;=_TM1,B5565&lt;=_TM2,OR(TH!L5565="1111",TH!M5565="1111")),TH!D5565,""),"")</f>
        <v/>
      </c>
      <c r="B5565" s="11">
        <f t="shared" si="481"/>
        <v>5</v>
      </c>
      <c r="C5565" s="327">
        <f t="shared" si="485"/>
        <v>42500</v>
      </c>
      <c r="D5565" s="327" t="s">
        <v>1529</v>
      </c>
      <c r="E5565" s="327">
        <v>42500</v>
      </c>
      <c r="F5565" s="328" t="s">
        <v>1126</v>
      </c>
      <c r="G5565" s="329" t="s">
        <v>555</v>
      </c>
      <c r="H5565" s="330" t="s">
        <v>1180</v>
      </c>
      <c r="I5565" s="127">
        <v>10</v>
      </c>
      <c r="J5565" s="127">
        <v>25740</v>
      </c>
      <c r="K5565" s="331">
        <f t="shared" si="486"/>
        <v>257400</v>
      </c>
      <c r="L5565" s="332" t="s">
        <v>158</v>
      </c>
      <c r="M5565" s="332" t="s">
        <v>726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hidden="1" customHeight="1">
      <c r="A5566" s="304" t="str">
        <f>IF(B5566&lt;&gt;"",IF(AND(B5566&gt;=_TM1,B5566&lt;=_TM2,OR(TH!L5566="1111",TH!M5566="1111")),TH!D5566,""),"")</f>
        <v/>
      </c>
      <c r="B5566" s="11">
        <f t="shared" si="481"/>
        <v>5</v>
      </c>
      <c r="C5566" s="327">
        <f t="shared" si="485"/>
        <v>42514</v>
      </c>
      <c r="D5566" s="327" t="s">
        <v>1529</v>
      </c>
      <c r="E5566" s="327">
        <v>42514</v>
      </c>
      <c r="F5566" s="328" t="s">
        <v>1153</v>
      </c>
      <c r="G5566" s="329" t="s">
        <v>560</v>
      </c>
      <c r="H5566" s="330" t="s">
        <v>1180</v>
      </c>
      <c r="I5566" s="127">
        <v>15</v>
      </c>
      <c r="J5566" s="127">
        <v>21375</v>
      </c>
      <c r="K5566" s="331">
        <f t="shared" si="486"/>
        <v>320625</v>
      </c>
      <c r="L5566" s="332" t="s">
        <v>158</v>
      </c>
      <c r="M5566" s="332" t="s">
        <v>726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hidden="1" customHeight="1">
      <c r="A5567" s="304" t="str">
        <f>IF(B5567&lt;&gt;"",IF(AND(B5567&gt;=_TM1,B5567&lt;=_TM2,OR(TH!L5567="1111",TH!M5567="1111")),TH!D5567,""),"")</f>
        <v/>
      </c>
      <c r="B5567" s="11">
        <f t="shared" si="481"/>
        <v>5</v>
      </c>
      <c r="C5567" s="327">
        <f t="shared" si="485"/>
        <v>42514</v>
      </c>
      <c r="D5567" s="327" t="s">
        <v>1529</v>
      </c>
      <c r="E5567" s="327">
        <v>42514</v>
      </c>
      <c r="F5567" s="328" t="s">
        <v>1093</v>
      </c>
      <c r="G5567" s="329" t="s">
        <v>561</v>
      </c>
      <c r="H5567" s="330" t="s">
        <v>1180</v>
      </c>
      <c r="I5567" s="127">
        <v>40</v>
      </c>
      <c r="J5567" s="127">
        <v>9340</v>
      </c>
      <c r="K5567" s="331">
        <f t="shared" si="486"/>
        <v>373600</v>
      </c>
      <c r="L5567" s="332" t="s">
        <v>158</v>
      </c>
      <c r="M5567" s="332" t="s">
        <v>726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hidden="1" customHeight="1">
      <c r="A5568" s="304" t="str">
        <f>IF(B5568&lt;&gt;"",IF(AND(B5568&gt;=_TM1,B5568&lt;=_TM2,OR(TH!L5568="1111",TH!M5568="1111")),TH!D5568,""),"")</f>
        <v/>
      </c>
      <c r="B5568" s="11">
        <f t="shared" si="481"/>
        <v>5</v>
      </c>
      <c r="C5568" s="327">
        <f t="shared" si="485"/>
        <v>42514</v>
      </c>
      <c r="D5568" s="327" t="s">
        <v>1529</v>
      </c>
      <c r="E5568" s="327">
        <v>42514</v>
      </c>
      <c r="F5568" s="328" t="s">
        <v>1014</v>
      </c>
      <c r="G5568" s="329" t="s">
        <v>562</v>
      </c>
      <c r="H5568" s="330" t="s">
        <v>1180</v>
      </c>
      <c r="I5568" s="127">
        <v>70</v>
      </c>
      <c r="J5568" s="127">
        <v>16380</v>
      </c>
      <c r="K5568" s="331">
        <f t="shared" si="486"/>
        <v>1146600</v>
      </c>
      <c r="L5568" s="332" t="s">
        <v>158</v>
      </c>
      <c r="M5568" s="332" t="s">
        <v>726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hidden="1" customHeight="1">
      <c r="A5569" s="304" t="str">
        <f>IF(B5569&lt;&gt;"",IF(AND(B5569&gt;=_TM1,B5569&lt;=_TM2,OR(TH!L5569="1111",TH!M5569="1111")),TH!D5569,""),"")</f>
        <v/>
      </c>
      <c r="B5569" s="11">
        <f t="shared" si="481"/>
        <v>5</v>
      </c>
      <c r="C5569" s="327">
        <f t="shared" si="485"/>
        <v>42514</v>
      </c>
      <c r="D5569" s="327" t="s">
        <v>1529</v>
      </c>
      <c r="E5569" s="327">
        <v>42514</v>
      </c>
      <c r="F5569" s="328" t="s">
        <v>1012</v>
      </c>
      <c r="G5569" s="329" t="s">
        <v>562</v>
      </c>
      <c r="H5569" s="330" t="s">
        <v>1180</v>
      </c>
      <c r="I5569" s="127">
        <v>96</v>
      </c>
      <c r="J5569" s="127">
        <v>15059</v>
      </c>
      <c r="K5569" s="331">
        <f t="shared" si="486"/>
        <v>1445664</v>
      </c>
      <c r="L5569" s="332" t="s">
        <v>158</v>
      </c>
      <c r="M5569" s="332" t="s">
        <v>726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hidden="1" customHeight="1">
      <c r="A5570" s="304" t="str">
        <f>IF(B5570&lt;&gt;"",IF(AND(B5570&gt;=_TM1,B5570&lt;=_TM2,OR(TH!L5570="1111",TH!M5570="1111")),TH!D5570,""),"")</f>
        <v/>
      </c>
      <c r="B5570" s="11">
        <f t="shared" si="481"/>
        <v>5</v>
      </c>
      <c r="C5570" s="327">
        <f t="shared" si="485"/>
        <v>42515</v>
      </c>
      <c r="D5570" s="327" t="s">
        <v>1529</v>
      </c>
      <c r="E5570" s="327">
        <v>42515</v>
      </c>
      <c r="F5570" s="328" t="s">
        <v>1092</v>
      </c>
      <c r="G5570" s="329" t="s">
        <v>563</v>
      </c>
      <c r="H5570" s="330" t="s">
        <v>1180</v>
      </c>
      <c r="I5570" s="127">
        <v>40</v>
      </c>
      <c r="J5570" s="127">
        <v>9443</v>
      </c>
      <c r="K5570" s="331">
        <f t="shared" si="486"/>
        <v>377720</v>
      </c>
      <c r="L5570" s="332" t="s">
        <v>158</v>
      </c>
      <c r="M5570" s="332" t="s">
        <v>726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hidden="1" customHeight="1">
      <c r="A5571" s="304" t="str">
        <f>IF(B5571&lt;&gt;"",IF(AND(B5571&gt;=_TM1,B5571&lt;=_TM2,OR(TH!L5571="1111",TH!M5571="1111")),TH!D5571,""),"")</f>
        <v/>
      </c>
      <c r="B5571" s="11">
        <f t="shared" si="481"/>
        <v>5</v>
      </c>
      <c r="C5571" s="327">
        <f t="shared" si="485"/>
        <v>42519</v>
      </c>
      <c r="D5571" s="327" t="s">
        <v>1529</v>
      </c>
      <c r="E5571" s="327">
        <v>42519</v>
      </c>
      <c r="F5571" s="328" t="s">
        <v>1094</v>
      </c>
      <c r="G5571" s="329" t="s">
        <v>566</v>
      </c>
      <c r="H5571" s="330" t="s">
        <v>1180</v>
      </c>
      <c r="I5571" s="127">
        <v>12</v>
      </c>
      <c r="J5571" s="127">
        <v>20102</v>
      </c>
      <c r="K5571" s="331">
        <f t="shared" si="486"/>
        <v>241224</v>
      </c>
      <c r="L5571" s="332" t="s">
        <v>158</v>
      </c>
      <c r="M5571" s="332" t="s">
        <v>726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hidden="1" customHeight="1">
      <c r="A5572" s="304" t="str">
        <f>IF(B5572&lt;&gt;"",IF(AND(B5572&gt;=_TM1,B5572&lt;=_TM2,OR(TH!L5572="1111",TH!M5572="1111")),TH!D5572,""),"")</f>
        <v/>
      </c>
      <c r="B5572" s="11">
        <f t="shared" si="481"/>
        <v>5</v>
      </c>
      <c r="C5572" s="327">
        <f t="shared" si="485"/>
        <v>42519</v>
      </c>
      <c r="D5572" s="327" t="s">
        <v>1529</v>
      </c>
      <c r="E5572" s="327">
        <v>42519</v>
      </c>
      <c r="F5572" s="328" t="s">
        <v>1091</v>
      </c>
      <c r="G5572" s="329" t="s">
        <v>566</v>
      </c>
      <c r="H5572" s="330" t="s">
        <v>1180</v>
      </c>
      <c r="I5572" s="127">
        <v>41</v>
      </c>
      <c r="J5572" s="127">
        <v>10687</v>
      </c>
      <c r="K5572" s="331">
        <f t="shared" si="486"/>
        <v>438167</v>
      </c>
      <c r="L5572" s="332" t="s">
        <v>158</v>
      </c>
      <c r="M5572" s="332" t="s">
        <v>726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hidden="1" customHeight="1">
      <c r="A5573" s="304" t="str">
        <f>IF(B5573&lt;&gt;"",IF(AND(B5573&gt;=_TM1,B5573&lt;=_TM2,OR(TH!L5573="1111",TH!M5573="1111")),TH!D5573,""),"")</f>
        <v/>
      </c>
      <c r="B5573" s="11">
        <f t="shared" si="481"/>
        <v>5</v>
      </c>
      <c r="C5573" s="327">
        <f t="shared" si="485"/>
        <v>42521</v>
      </c>
      <c r="D5573" s="327" t="s">
        <v>1529</v>
      </c>
      <c r="E5573" s="327">
        <v>42521</v>
      </c>
      <c r="F5573" s="328" t="s">
        <v>1095</v>
      </c>
      <c r="G5573" s="329" t="s">
        <v>595</v>
      </c>
      <c r="H5573" s="330" t="s">
        <v>1180</v>
      </c>
      <c r="I5573" s="127">
        <v>19</v>
      </c>
      <c r="J5573" s="127">
        <v>18354</v>
      </c>
      <c r="K5573" s="331">
        <f t="shared" si="486"/>
        <v>348726</v>
      </c>
      <c r="L5573" s="332" t="s">
        <v>158</v>
      </c>
      <c r="M5573" s="332" t="s">
        <v>726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hidden="1" customHeight="1">
      <c r="A5574" s="304" t="str">
        <f>IF(B5574&lt;&gt;"",IF(AND(B5574&gt;=_TM1,B5574&lt;=_TM2,OR(TH!L5574="1111",TH!M5574="1111")),TH!D5574,""),"")</f>
        <v/>
      </c>
      <c r="B5574" s="11">
        <f t="shared" si="481"/>
        <v>6</v>
      </c>
      <c r="C5574" s="327">
        <f t="shared" si="485"/>
        <v>42525</v>
      </c>
      <c r="D5574" s="327" t="s">
        <v>1529</v>
      </c>
      <c r="E5574" s="327">
        <v>42525</v>
      </c>
      <c r="F5574" s="328" t="s">
        <v>1096</v>
      </c>
      <c r="G5574" s="329" t="s">
        <v>602</v>
      </c>
      <c r="H5574" s="330" t="s">
        <v>1180</v>
      </c>
      <c r="I5574" s="127">
        <v>17</v>
      </c>
      <c r="J5574" s="127">
        <v>18267</v>
      </c>
      <c r="K5574" s="331">
        <f t="shared" si="486"/>
        <v>310539</v>
      </c>
      <c r="L5574" s="332" t="s">
        <v>158</v>
      </c>
      <c r="M5574" s="332" t="s">
        <v>726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hidden="1" customHeight="1">
      <c r="A5575" s="304" t="str">
        <f>IF(B5575&lt;&gt;"",IF(AND(B5575&gt;=_TM1,B5575&lt;=_TM2,OR(TH!L5575="1111",TH!M5575="1111")),TH!D5575,""),"")</f>
        <v/>
      </c>
      <c r="B5575" s="11">
        <f t="shared" si="481"/>
        <v>6</v>
      </c>
      <c r="C5575" s="327">
        <f t="shared" si="485"/>
        <v>42525</v>
      </c>
      <c r="D5575" s="327" t="s">
        <v>1529</v>
      </c>
      <c r="E5575" s="327">
        <v>42525</v>
      </c>
      <c r="F5575" s="328" t="s">
        <v>1106</v>
      </c>
      <c r="G5575" s="329" t="s">
        <v>602</v>
      </c>
      <c r="H5575" s="330" t="s">
        <v>1180</v>
      </c>
      <c r="I5575" s="127">
        <v>33</v>
      </c>
      <c r="J5575" s="127">
        <v>10663</v>
      </c>
      <c r="K5575" s="331">
        <f t="shared" si="486"/>
        <v>351879</v>
      </c>
      <c r="L5575" s="332" t="s">
        <v>158</v>
      </c>
      <c r="M5575" s="332" t="s">
        <v>726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hidden="1" customHeight="1">
      <c r="A5576" s="304" t="str">
        <f>IF(B5576&lt;&gt;"",IF(AND(B5576&gt;=_TM1,B5576&lt;=_TM2,OR(TH!L5576="1111",TH!M5576="1111")),TH!D5576,""),"")</f>
        <v/>
      </c>
      <c r="B5576" s="11">
        <f t="shared" si="481"/>
        <v>6</v>
      </c>
      <c r="C5576" s="327">
        <f t="shared" si="485"/>
        <v>42530</v>
      </c>
      <c r="D5576" s="327" t="s">
        <v>1529</v>
      </c>
      <c r="E5576" s="327">
        <v>42530</v>
      </c>
      <c r="F5576" s="328" t="s">
        <v>1130</v>
      </c>
      <c r="G5576" s="329" t="s">
        <v>620</v>
      </c>
      <c r="H5576" s="330" t="s">
        <v>1180</v>
      </c>
      <c r="I5576" s="127">
        <v>25</v>
      </c>
      <c r="J5576" s="127">
        <v>24188</v>
      </c>
      <c r="K5576" s="331">
        <f t="shared" si="486"/>
        <v>604700</v>
      </c>
      <c r="L5576" s="332" t="s">
        <v>158</v>
      </c>
      <c r="M5576" s="332" t="s">
        <v>726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hidden="1" customHeight="1">
      <c r="A5577" s="304" t="str">
        <f>IF(B5577&lt;&gt;"",IF(AND(B5577&gt;=_TM1,B5577&lt;=_TM2,OR(TH!L5577="1111",TH!M5577="1111")),TH!D5577,""),"")</f>
        <v/>
      </c>
      <c r="B5577" s="11">
        <f t="shared" si="481"/>
        <v>6</v>
      </c>
      <c r="C5577" s="327">
        <f t="shared" si="485"/>
        <v>42530</v>
      </c>
      <c r="D5577" s="327" t="s">
        <v>1529</v>
      </c>
      <c r="E5577" s="327">
        <v>42530</v>
      </c>
      <c r="F5577" s="328" t="s">
        <v>1086</v>
      </c>
      <c r="G5577" s="329" t="s">
        <v>620</v>
      </c>
      <c r="H5577" s="330" t="s">
        <v>1180</v>
      </c>
      <c r="I5577" s="127">
        <v>65</v>
      </c>
      <c r="J5577" s="127">
        <v>8918</v>
      </c>
      <c r="K5577" s="331">
        <f t="shared" si="486"/>
        <v>579670</v>
      </c>
      <c r="L5577" s="332" t="s">
        <v>158</v>
      </c>
      <c r="M5577" s="332" t="s">
        <v>726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hidden="1" customHeight="1">
      <c r="A5578" s="304" t="str">
        <f>IF(B5578&lt;&gt;"",IF(AND(B5578&gt;=_TM1,B5578&lt;=_TM2,OR(TH!L5578="1111",TH!M5578="1111")),TH!D5578,""),"")</f>
        <v/>
      </c>
      <c r="B5578" s="11">
        <f t="shared" si="481"/>
        <v>6</v>
      </c>
      <c r="C5578" s="327">
        <f t="shared" si="485"/>
        <v>42530</v>
      </c>
      <c r="D5578" s="327" t="s">
        <v>1529</v>
      </c>
      <c r="E5578" s="327">
        <v>42530</v>
      </c>
      <c r="F5578" s="328" t="s">
        <v>1101</v>
      </c>
      <c r="G5578" s="329" t="s">
        <v>620</v>
      </c>
      <c r="H5578" s="330" t="s">
        <v>1180</v>
      </c>
      <c r="I5578" s="127">
        <v>14</v>
      </c>
      <c r="J5578" s="127">
        <v>16606</v>
      </c>
      <c r="K5578" s="331">
        <f t="shared" si="486"/>
        <v>232484</v>
      </c>
      <c r="L5578" s="332" t="s">
        <v>158</v>
      </c>
      <c r="M5578" s="332" t="s">
        <v>726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hidden="1" customHeight="1">
      <c r="A5579" s="304" t="str">
        <f>IF(B5579&lt;&gt;"",IF(AND(B5579&gt;=_TM1,B5579&lt;=_TM2,OR(TH!L5579="1111",TH!M5579="1111")),TH!D5579,""),"")</f>
        <v/>
      </c>
      <c r="B5579" s="11">
        <f t="shared" si="481"/>
        <v>6</v>
      </c>
      <c r="C5579" s="327">
        <f t="shared" si="485"/>
        <v>42530</v>
      </c>
      <c r="D5579" s="327" t="s">
        <v>1529</v>
      </c>
      <c r="E5579" s="327">
        <v>42530</v>
      </c>
      <c r="F5579" s="328" t="s">
        <v>1120</v>
      </c>
      <c r="G5579" s="329" t="s">
        <v>620</v>
      </c>
      <c r="H5579" s="330" t="s">
        <v>1180</v>
      </c>
      <c r="I5579" s="127">
        <v>30</v>
      </c>
      <c r="J5579" s="127">
        <v>22972</v>
      </c>
      <c r="K5579" s="331">
        <f t="shared" si="486"/>
        <v>689160</v>
      </c>
      <c r="L5579" s="332" t="s">
        <v>158</v>
      </c>
      <c r="M5579" s="332" t="s">
        <v>726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hidden="1" customHeight="1">
      <c r="A5580" s="304" t="str">
        <f>IF(B5580&lt;&gt;"",IF(AND(B5580&gt;=_TM1,B5580&lt;=_TM2,OR(TH!L5580="1111",TH!M5580="1111")),TH!D5580,""),"")</f>
        <v/>
      </c>
      <c r="B5580" s="11">
        <f t="shared" si="481"/>
        <v>6</v>
      </c>
      <c r="C5580" s="327">
        <f t="shared" si="485"/>
        <v>42533</v>
      </c>
      <c r="D5580" s="327" t="s">
        <v>1529</v>
      </c>
      <c r="E5580" s="327">
        <v>42533</v>
      </c>
      <c r="F5580" s="328" t="s">
        <v>1038</v>
      </c>
      <c r="G5580" s="329" t="s">
        <v>644</v>
      </c>
      <c r="H5580" s="330" t="s">
        <v>1180</v>
      </c>
      <c r="I5580" s="127">
        <v>60</v>
      </c>
      <c r="J5580" s="127">
        <v>18338</v>
      </c>
      <c r="K5580" s="331">
        <f t="shared" si="486"/>
        <v>1100280</v>
      </c>
      <c r="L5580" s="332" t="s">
        <v>158</v>
      </c>
      <c r="M5580" s="332" t="s">
        <v>726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hidden="1" customHeight="1">
      <c r="A5581" s="304" t="str">
        <f>IF(B5581&lt;&gt;"",IF(AND(B5581&gt;=_TM1,B5581&lt;=_TM2,OR(TH!L5581="1111",TH!M5581="1111")),TH!D5581,""),"")</f>
        <v/>
      </c>
      <c r="B5581" s="11">
        <f t="shared" si="481"/>
        <v>6</v>
      </c>
      <c r="C5581" s="327">
        <f t="shared" si="485"/>
        <v>42533</v>
      </c>
      <c r="D5581" s="327" t="s">
        <v>1529</v>
      </c>
      <c r="E5581" s="327">
        <v>42533</v>
      </c>
      <c r="F5581" s="328" t="s">
        <v>1155</v>
      </c>
      <c r="G5581" s="329" t="s">
        <v>644</v>
      </c>
      <c r="H5581" s="330" t="s">
        <v>1180</v>
      </c>
      <c r="I5581" s="127">
        <v>72</v>
      </c>
      <c r="J5581" s="127">
        <v>15735.5</v>
      </c>
      <c r="K5581" s="331">
        <f t="shared" si="486"/>
        <v>1132956</v>
      </c>
      <c r="L5581" s="332" t="s">
        <v>158</v>
      </c>
      <c r="M5581" s="332" t="s">
        <v>726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hidden="1" customHeight="1">
      <c r="A5582" s="304" t="str">
        <f>IF(B5582&lt;&gt;"",IF(AND(B5582&gt;=_TM1,B5582&lt;=_TM2,OR(TH!L5582="1111",TH!M5582="1111")),TH!D5582,""),"")</f>
        <v/>
      </c>
      <c r="B5582" s="11">
        <f t="shared" si="481"/>
        <v>6</v>
      </c>
      <c r="C5582" s="327">
        <f t="shared" si="485"/>
        <v>42534</v>
      </c>
      <c r="D5582" s="327" t="s">
        <v>1529</v>
      </c>
      <c r="E5582" s="327">
        <v>42534</v>
      </c>
      <c r="F5582" s="328" t="s">
        <v>1160</v>
      </c>
      <c r="G5582" s="329" t="s">
        <v>647</v>
      </c>
      <c r="H5582" s="330" t="s">
        <v>1180</v>
      </c>
      <c r="I5582" s="127">
        <v>30</v>
      </c>
      <c r="J5582" s="127">
        <v>20358</v>
      </c>
      <c r="K5582" s="331">
        <f t="shared" si="486"/>
        <v>610740</v>
      </c>
      <c r="L5582" s="332" t="s">
        <v>158</v>
      </c>
      <c r="M5582" s="332" t="s">
        <v>726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hidden="1" customHeight="1">
      <c r="A5583" s="304" t="str">
        <f>IF(B5583&lt;&gt;"",IF(AND(B5583&gt;=_TM1,B5583&lt;=_TM2,OR(TH!L5583="1111",TH!M5583="1111")),TH!D5583,""),"")</f>
        <v/>
      </c>
      <c r="B5583" s="11">
        <f t="shared" si="481"/>
        <v>6</v>
      </c>
      <c r="C5583" s="327">
        <f t="shared" si="485"/>
        <v>42542</v>
      </c>
      <c r="D5583" s="327" t="s">
        <v>1529</v>
      </c>
      <c r="E5583" s="327">
        <v>42542</v>
      </c>
      <c r="F5583" s="328" t="s">
        <v>1089</v>
      </c>
      <c r="G5583" s="329" t="s">
        <v>653</v>
      </c>
      <c r="H5583" s="330" t="s">
        <v>1180</v>
      </c>
      <c r="I5583" s="127">
        <v>20</v>
      </c>
      <c r="J5583" s="127">
        <v>15379</v>
      </c>
      <c r="K5583" s="331">
        <f t="shared" si="486"/>
        <v>307580</v>
      </c>
      <c r="L5583" s="332" t="s">
        <v>158</v>
      </c>
      <c r="M5583" s="332" t="s">
        <v>726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hidden="1" customHeight="1">
      <c r="A5584" s="304" t="str">
        <f>IF(B5584&lt;&gt;"",IF(AND(B5584&gt;=_TM1,B5584&lt;=_TM2,OR(TH!L5584="1111",TH!M5584="1111")),TH!D5584,""),"")</f>
        <v/>
      </c>
      <c r="B5584" s="11">
        <f t="shared" si="481"/>
        <v>6</v>
      </c>
      <c r="C5584" s="327">
        <f t="shared" si="485"/>
        <v>42542</v>
      </c>
      <c r="D5584" s="327" t="s">
        <v>1529</v>
      </c>
      <c r="E5584" s="327">
        <v>42542</v>
      </c>
      <c r="F5584" s="328" t="s">
        <v>1116</v>
      </c>
      <c r="G5584" s="329" t="s">
        <v>653</v>
      </c>
      <c r="H5584" s="330" t="s">
        <v>1180</v>
      </c>
      <c r="I5584" s="127">
        <v>10</v>
      </c>
      <c r="J5584" s="127">
        <v>28553</v>
      </c>
      <c r="K5584" s="331">
        <f t="shared" si="486"/>
        <v>285530</v>
      </c>
      <c r="L5584" s="332" t="s">
        <v>158</v>
      </c>
      <c r="M5584" s="332" t="s">
        <v>726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9" ht="15.75" hidden="1" customHeight="1">
      <c r="A5585" s="304" t="str">
        <f>IF(B5585&lt;&gt;"",IF(AND(B5585&gt;=_TM1,B5585&lt;=_TM2,OR(TH!L5585="1111",TH!M5585="1111")),TH!D5585,""),"")</f>
        <v/>
      </c>
      <c r="B5585" s="11">
        <f t="shared" si="481"/>
        <v>6</v>
      </c>
      <c r="C5585" s="327">
        <f t="shared" si="485"/>
        <v>42546</v>
      </c>
      <c r="D5585" s="327" t="s">
        <v>1529</v>
      </c>
      <c r="E5585" s="327">
        <v>42546</v>
      </c>
      <c r="F5585" s="328" t="s">
        <v>1123</v>
      </c>
      <c r="G5585" s="329" t="s">
        <v>655</v>
      </c>
      <c r="H5585" s="330" t="s">
        <v>1180</v>
      </c>
      <c r="I5585" s="127">
        <v>11</v>
      </c>
      <c r="J5585" s="127">
        <v>28722</v>
      </c>
      <c r="K5585" s="331">
        <f t="shared" si="486"/>
        <v>315942</v>
      </c>
      <c r="L5585" s="332" t="s">
        <v>158</v>
      </c>
      <c r="M5585" s="332" t="s">
        <v>726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9" ht="15.75" hidden="1" customHeight="1">
      <c r="A5586" s="304" t="str">
        <f>IF(B5586&lt;&gt;"",IF(AND(B5586&gt;=_TM1,B5586&lt;=_TM2,OR(TH!L5586="1111",TH!M5586="1111")),TH!D5586,""),"")</f>
        <v/>
      </c>
      <c r="B5586" s="11">
        <f t="shared" si="481"/>
        <v>6</v>
      </c>
      <c r="C5586" s="327">
        <f t="shared" si="485"/>
        <v>42546</v>
      </c>
      <c r="D5586" s="327" t="s">
        <v>1529</v>
      </c>
      <c r="E5586" s="327">
        <v>42546</v>
      </c>
      <c r="F5586" s="328" t="s">
        <v>1058</v>
      </c>
      <c r="G5586" s="329" t="s">
        <v>657</v>
      </c>
      <c r="H5586" s="330" t="s">
        <v>1180</v>
      </c>
      <c r="I5586" s="127">
        <v>30</v>
      </c>
      <c r="J5586" s="127">
        <v>16126</v>
      </c>
      <c r="K5586" s="331">
        <f t="shared" si="486"/>
        <v>483780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/>
      </c>
      <c r="Z5586" s="303"/>
    </row>
    <row r="5587" spans="1:29" ht="15.75" hidden="1" customHeight="1">
      <c r="A5587" s="304" t="str">
        <f>IF(B5587&lt;&gt;"",IF(AND(B5587&gt;=_TM1,B5587&lt;=_TM2,OR(TH!L5587="1111",TH!M5587="1111")),TH!D5587,""),"")</f>
        <v/>
      </c>
      <c r="B5587" s="11">
        <f t="shared" si="481"/>
        <v>6</v>
      </c>
      <c r="C5587" s="327">
        <f t="shared" si="485"/>
        <v>42549</v>
      </c>
      <c r="D5587" s="327" t="s">
        <v>1529</v>
      </c>
      <c r="E5587" s="327">
        <v>42549</v>
      </c>
      <c r="F5587" s="328" t="s">
        <v>1072</v>
      </c>
      <c r="G5587" s="329" t="s">
        <v>672</v>
      </c>
      <c r="H5587" s="330" t="s">
        <v>1180</v>
      </c>
      <c r="I5587" s="127">
        <v>60</v>
      </c>
      <c r="J5587" s="127">
        <v>17664</v>
      </c>
      <c r="K5587" s="331">
        <f t="shared" si="486"/>
        <v>1059840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/>
      </c>
      <c r="Z5587" s="303"/>
    </row>
    <row r="5588" spans="1:29" ht="15.75" hidden="1" customHeight="1">
      <c r="A5588" s="304" t="str">
        <f>IF(B5588&lt;&gt;"",IF(AND(B5588&gt;=_TM1,B5588&lt;=_TM2,OR(TH!L5588="1111",TH!M5588="1111")),TH!D5588,""),"")</f>
        <v/>
      </c>
      <c r="B5588" s="11">
        <f t="shared" si="481"/>
        <v>6</v>
      </c>
      <c r="C5588" s="327">
        <f t="shared" si="485"/>
        <v>42549</v>
      </c>
      <c r="D5588" s="327" t="s">
        <v>1529</v>
      </c>
      <c r="E5588" s="327">
        <v>42549</v>
      </c>
      <c r="F5588" s="328" t="s">
        <v>1034</v>
      </c>
      <c r="G5588" s="329" t="s">
        <v>672</v>
      </c>
      <c r="H5588" s="330" t="s">
        <v>1180</v>
      </c>
      <c r="I5588" s="127">
        <v>30</v>
      </c>
      <c r="J5588" s="127">
        <v>22924.5</v>
      </c>
      <c r="K5588" s="331">
        <f t="shared" si="486"/>
        <v>687735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/>
      </c>
      <c r="Z5588" s="303"/>
      <c r="AB5588" s="356"/>
      <c r="AC5588" s="356"/>
    </row>
    <row r="5589" spans="1:29" ht="15.75" hidden="1" customHeight="1">
      <c r="A5589" s="304" t="str">
        <f>IF(B5589&lt;&gt;"",IF(AND(B5589&gt;=_TM1,B5589&lt;=_TM2,OR(TH!L5589="1111",TH!M5589="1111")),TH!D5589,""),"")</f>
        <v/>
      </c>
      <c r="B5589" s="11">
        <f t="shared" si="481"/>
        <v>6</v>
      </c>
      <c r="C5589" s="327">
        <f t="shared" si="485"/>
        <v>42549</v>
      </c>
      <c r="D5589" s="327" t="s">
        <v>1529</v>
      </c>
      <c r="E5589" s="327">
        <v>42549</v>
      </c>
      <c r="F5589" s="328" t="s">
        <v>1083</v>
      </c>
      <c r="G5589" s="329" t="s">
        <v>673</v>
      </c>
      <c r="H5589" s="330" t="s">
        <v>1180</v>
      </c>
      <c r="I5589" s="127">
        <v>25</v>
      </c>
      <c r="J5589" s="127">
        <v>11405</v>
      </c>
      <c r="K5589" s="331">
        <f t="shared" si="486"/>
        <v>285125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/>
      </c>
      <c r="Z5589" s="303"/>
    </row>
    <row r="5590" spans="1:29" ht="15.75" hidden="1" customHeight="1">
      <c r="A5590" s="304" t="str">
        <f>IF(B5590&lt;&gt;"",IF(AND(B5590&gt;=_TM1,B5590&lt;=_TM2,OR(TH!L5590="1111",TH!M5590="1111")),TH!D5590,""),"")</f>
        <v/>
      </c>
      <c r="B5590" s="11" t="str">
        <f t="shared" ref="B5590:B5593" si="490">IF(C5590&lt;&gt;"",MONTH(C5590),"")</f>
        <v/>
      </c>
      <c r="C5590" s="12"/>
      <c r="D5590" s="12"/>
      <c r="E5590" s="12"/>
      <c r="F5590" s="15"/>
      <c r="G5590" s="309"/>
      <c r="H5590" s="19"/>
      <c r="I5590" s="129"/>
      <c r="J5590" s="129"/>
      <c r="K5590" s="13"/>
      <c r="L5590" s="14"/>
      <c r="M5590" s="14"/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/>
      </c>
      <c r="Z5590" s="303"/>
    </row>
    <row r="5591" spans="1:29" ht="15.75" hidden="1" customHeight="1">
      <c r="A5591" s="304" t="str">
        <f>IF(B5591&lt;&gt;"",IF(AND(B5591&gt;=_TM1,B5591&lt;=_TM2,OR(TH!L5591="1111",TH!M5591="1111")),TH!D5591,""),"")</f>
        <v/>
      </c>
      <c r="B5591" s="11" t="str">
        <f t="shared" si="490"/>
        <v/>
      </c>
      <c r="C5591" s="12"/>
      <c r="D5591" s="12"/>
      <c r="E5591" s="12"/>
      <c r="F5591" s="15"/>
      <c r="G5591" s="309"/>
      <c r="H5591" s="19"/>
      <c r="I5591" s="129"/>
      <c r="J5591" s="129"/>
      <c r="K5591" s="13"/>
      <c r="L5591" s="14"/>
      <c r="M5591" s="14"/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/>
      </c>
      <c r="Z5591" s="303"/>
    </row>
    <row r="5592" spans="1:29" ht="15.75" hidden="1" customHeight="1">
      <c r="A5592" s="304" t="str">
        <f>IF(B5592&lt;&gt;"",IF(AND(B5592&gt;=_TM1,B5592&lt;=_TM2,OR(TH!L5592="1111",TH!M5592="1111")),TH!D5592,""),"")</f>
        <v/>
      </c>
      <c r="B5592" s="11" t="str">
        <f t="shared" si="490"/>
        <v/>
      </c>
      <c r="C5592" s="12"/>
      <c r="D5592" s="12"/>
      <c r="E5592" s="12"/>
      <c r="F5592" s="15"/>
      <c r="G5592" s="309"/>
      <c r="H5592" s="19"/>
      <c r="I5592" s="129"/>
      <c r="J5592" s="129"/>
      <c r="K5592" s="13"/>
      <c r="L5592" s="14"/>
      <c r="M5592" s="14"/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/>
      </c>
      <c r="Z5592" s="303"/>
    </row>
    <row r="5593" spans="1:29" ht="15.75" hidden="1" customHeight="1">
      <c r="A5593" s="304" t="str">
        <f>IF(B5593&lt;&gt;"",IF(AND(B5593&gt;=_TM1,B5593&lt;=_TM2,OR(TH!L5593="1111",TH!M5593="1111")),TH!D5593,""),"")</f>
        <v/>
      </c>
      <c r="B5593" s="11" t="str">
        <f t="shared" si="490"/>
        <v/>
      </c>
      <c r="C5593" s="12"/>
      <c r="D5593" s="12"/>
      <c r="E5593" s="12"/>
      <c r="F5593" s="15"/>
      <c r="G5593" s="309"/>
      <c r="H5593" s="19"/>
      <c r="I5593" s="129"/>
      <c r="J5593" s="129"/>
      <c r="K5593" s="13"/>
      <c r="L5593" s="14"/>
      <c r="M5593" s="14"/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/>
      </c>
      <c r="Z5593" s="303"/>
    </row>
    <row r="5597" spans="1:29">
      <c r="K5597" s="175">
        <f>SUBTOTAL(9,K10:K5593)</f>
        <v>65940000</v>
      </c>
    </row>
  </sheetData>
  <autoFilter ref="A9:AC5593">
    <filterColumn colId="11">
      <filters>
        <filter val="3411"/>
      </filters>
    </filterColumn>
    <filterColumn colId="12">
      <filters>
        <filter val="1111"/>
        <filter val="1121"/>
      </filters>
    </filterColumn>
  </autoFilter>
  <sortState ref="A23:AC4014">
    <sortCondition ref="C23:C4014"/>
  </sortState>
  <mergeCells count="18"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3" t="str">
        <f>TH!A1</f>
        <v>Đơn vị: CÔNG TY TNHH MỘT THÀNH VIÊN KHỞI NGUYÊN AN</v>
      </c>
      <c r="B1" s="281"/>
      <c r="C1" s="281"/>
      <c r="D1" s="281"/>
      <c r="E1" s="281"/>
      <c r="F1" s="744" t="s">
        <v>260</v>
      </c>
      <c r="G1" s="744"/>
      <c r="H1" s="744"/>
      <c r="I1" s="744"/>
      <c r="J1" s="281"/>
      <c r="K1" s="281"/>
      <c r="L1" s="281"/>
      <c r="M1" s="281"/>
      <c r="N1" s="281"/>
    </row>
    <row r="2" spans="1:14" ht="15">
      <c r="A2" s="742" t="str">
        <f>TH!A2</f>
        <v>Địa chỉ: Thửa đất số 144, tờ bản đồ số 12TĐH.1, tổ 1, khu phố Đông Tác, Phường Tân Đông Hiệp, Thị Xã Dĩ An, Tỉnh Bình Dương, Việt Nam</v>
      </c>
      <c r="B2" s="742"/>
      <c r="C2" s="742"/>
      <c r="D2" s="742"/>
      <c r="E2" s="742"/>
      <c r="F2" s="743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43"/>
      <c r="H2" s="743"/>
      <c r="I2" s="743"/>
      <c r="J2" s="281"/>
      <c r="K2" s="281"/>
      <c r="L2" s="281"/>
      <c r="M2" s="281"/>
      <c r="N2" s="281"/>
    </row>
    <row r="3" spans="1:14" ht="15">
      <c r="A3" s="742"/>
      <c r="B3" s="742"/>
      <c r="C3" s="742"/>
      <c r="D3" s="742"/>
      <c r="E3" s="742"/>
      <c r="F3" s="743"/>
      <c r="G3" s="743"/>
      <c r="H3" s="743"/>
      <c r="I3" s="743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3"/>
      <c r="C5" s="603"/>
      <c r="D5" s="606" t="s">
        <v>261</v>
      </c>
      <c r="E5" s="603"/>
      <c r="F5" s="603"/>
      <c r="G5" s="603"/>
      <c r="H5" s="603"/>
      <c r="I5" s="603"/>
      <c r="J5" s="603"/>
      <c r="K5" s="603"/>
      <c r="L5" s="281"/>
      <c r="M5" s="281"/>
      <c r="N5" s="281"/>
    </row>
    <row r="6" spans="1:14" ht="15">
      <c r="A6" s="281"/>
      <c r="B6" s="604"/>
      <c r="C6" s="604"/>
      <c r="D6" s="605" t="str">
        <f ca="1">$K$9&amp;"   -   Năm:  " &amp;YEAR(A11)</f>
        <v>Quý I   -   Năm:  2016</v>
      </c>
      <c r="E6" s="604"/>
      <c r="F6" s="604"/>
      <c r="G6" s="604"/>
      <c r="H6" s="604"/>
      <c r="I6" s="604"/>
      <c r="J6" s="604"/>
      <c r="K6" s="604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47" t="s">
        <v>121</v>
      </c>
      <c r="I7" s="747"/>
      <c r="J7" s="280"/>
      <c r="K7" s="280"/>
      <c r="L7" s="281"/>
      <c r="M7" s="746" t="s">
        <v>254</v>
      </c>
      <c r="N7" s="746"/>
    </row>
    <row r="8" spans="1:14" ht="23.25" customHeight="1" thickBot="1">
      <c r="A8" s="748" t="s">
        <v>262</v>
      </c>
      <c r="B8" s="750" t="s">
        <v>1</v>
      </c>
      <c r="C8" s="751"/>
      <c r="D8" s="752" t="s">
        <v>0</v>
      </c>
      <c r="E8" s="748" t="s">
        <v>263</v>
      </c>
      <c r="F8" s="745" t="s">
        <v>92</v>
      </c>
      <c r="G8" s="745"/>
      <c r="H8" s="750" t="s">
        <v>21</v>
      </c>
      <c r="I8" s="751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49"/>
      <c r="B9" s="283" t="s">
        <v>15</v>
      </c>
      <c r="C9" s="283" t="s">
        <v>31</v>
      </c>
      <c r="D9" s="753"/>
      <c r="E9" s="749"/>
      <c r="F9" s="416" t="s">
        <v>22</v>
      </c>
      <c r="G9" s="416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19"/>
      <c r="B1" s="419"/>
      <c r="C1" s="419"/>
      <c r="E1" s="419"/>
    </row>
    <row r="2" spans="1:9" s="629" customFormat="1" ht="15.75" customHeight="1">
      <c r="A2" s="627" t="str">
        <f>TH!A1</f>
        <v>Đơn vị: CÔNG TY TNHH MỘT THÀNH VIÊN KHỞI NGUYÊN AN</v>
      </c>
      <c r="B2" s="628"/>
      <c r="C2" s="628"/>
      <c r="E2" s="628"/>
      <c r="G2" s="756" t="s">
        <v>143</v>
      </c>
      <c r="H2" s="756"/>
      <c r="I2" s="756"/>
    </row>
    <row r="3" spans="1:9" s="3" customFormat="1" ht="15.75" customHeight="1">
      <c r="A3" s="766" t="str">
        <f>TH!A2</f>
        <v>Địa chỉ: Thửa đất số 144, tờ bản đồ số 12TĐH.1, tổ 1, khu phố Đông Tác, Phường Tân Đông Hiệp, Thị Xã Dĩ An, Tỉnh Bình Dương, Việt Nam</v>
      </c>
      <c r="B3" s="766"/>
      <c r="C3" s="766"/>
      <c r="D3" s="766"/>
      <c r="E3" s="766"/>
      <c r="F3" s="766"/>
      <c r="G3" s="757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57"/>
      <c r="I3" s="757"/>
    </row>
    <row r="4" spans="1:9" s="3" customFormat="1" ht="15">
      <c r="A4" s="766"/>
      <c r="B4" s="766"/>
      <c r="C4" s="766"/>
      <c r="D4" s="766"/>
      <c r="E4" s="766"/>
      <c r="F4" s="766"/>
      <c r="G4" s="757"/>
      <c r="H4" s="757"/>
      <c r="I4" s="757"/>
    </row>
    <row r="5" spans="1:9" s="3" customFormat="1" ht="31.5" customHeight="1">
      <c r="A5" s="758" t="s">
        <v>144</v>
      </c>
      <c r="B5" s="758"/>
      <c r="C5" s="758"/>
      <c r="D5" s="758"/>
      <c r="E5" s="758"/>
      <c r="F5" s="758"/>
      <c r="G5" s="758"/>
      <c r="H5" s="758"/>
      <c r="I5" s="758"/>
    </row>
    <row r="6" spans="1:9" s="3" customFormat="1" ht="15">
      <c r="A6" s="759" t="s">
        <v>145</v>
      </c>
      <c r="B6" s="760"/>
      <c r="C6" s="760"/>
      <c r="D6" s="760"/>
      <c r="E6" s="760"/>
      <c r="F6" s="760"/>
      <c r="G6" s="760"/>
      <c r="H6" s="760"/>
      <c r="I6" s="760"/>
    </row>
    <row r="7" spans="1:9" s="3" customFormat="1" ht="15">
      <c r="A7" s="419"/>
      <c r="D7" s="107" t="s">
        <v>146</v>
      </c>
      <c r="E7" s="108" t="s">
        <v>2080</v>
      </c>
    </row>
    <row r="8" spans="1:9" s="3" customFormat="1" ht="15">
      <c r="A8" s="419"/>
      <c r="D8" s="107" t="s">
        <v>147</v>
      </c>
      <c r="E8" s="3" t="str">
        <f>VLOOKUP($E$7,DSTK,2,0)</f>
        <v>Vay dài hạn</v>
      </c>
    </row>
    <row r="9" spans="1:9" s="3" customFormat="1" ht="15">
      <c r="A9" s="760" t="s">
        <v>29</v>
      </c>
      <c r="B9" s="761"/>
      <c r="C9" s="761"/>
      <c r="D9" s="761"/>
      <c r="E9" s="761"/>
      <c r="F9" s="761"/>
      <c r="G9" s="761"/>
      <c r="H9" s="761"/>
      <c r="I9" s="761"/>
    </row>
    <row r="10" spans="1:9" s="3" customFormat="1" ht="4.5" customHeight="1">
      <c r="A10" s="419"/>
      <c r="B10" s="419"/>
      <c r="C10" s="762"/>
      <c r="D10" s="763"/>
      <c r="E10" s="763"/>
      <c r="F10" s="763"/>
      <c r="G10" s="763"/>
      <c r="H10" s="763"/>
      <c r="I10" s="763"/>
    </row>
    <row r="11" spans="1:9" s="3" customFormat="1" ht="16.5" customHeight="1">
      <c r="A11" s="764" t="s">
        <v>20</v>
      </c>
      <c r="B11" s="754" t="s">
        <v>1</v>
      </c>
      <c r="C11" s="765"/>
      <c r="D11" s="764" t="s">
        <v>0</v>
      </c>
      <c r="E11" s="764" t="s">
        <v>14</v>
      </c>
      <c r="F11" s="754" t="s">
        <v>21</v>
      </c>
      <c r="G11" s="765"/>
      <c r="H11" s="754" t="s">
        <v>30</v>
      </c>
      <c r="I11" s="755"/>
    </row>
    <row r="12" spans="1:9" s="3" customFormat="1" ht="32.25" customHeight="1">
      <c r="A12" s="764"/>
      <c r="B12" s="607" t="s">
        <v>15</v>
      </c>
      <c r="C12" s="607" t="s">
        <v>31</v>
      </c>
      <c r="D12" s="764"/>
      <c r="E12" s="764"/>
      <c r="F12" s="607" t="s">
        <v>22</v>
      </c>
      <c r="G12" s="607" t="s">
        <v>23</v>
      </c>
      <c r="H12" s="607" t="s">
        <v>22</v>
      </c>
      <c r="I12" s="607" t="s">
        <v>23</v>
      </c>
    </row>
    <row r="13" spans="1:9" s="419" customFormat="1" ht="11.25" customHeight="1">
      <c r="A13" s="608" t="s">
        <v>2</v>
      </c>
      <c r="B13" s="609" t="s">
        <v>3</v>
      </c>
      <c r="C13" s="608" t="s">
        <v>4</v>
      </c>
      <c r="D13" s="608" t="s">
        <v>5</v>
      </c>
      <c r="E13" s="608" t="s">
        <v>6</v>
      </c>
      <c r="F13" s="608">
        <v>1</v>
      </c>
      <c r="G13" s="608">
        <v>2</v>
      </c>
      <c r="H13" s="608">
        <v>3</v>
      </c>
      <c r="I13" s="608">
        <v>4</v>
      </c>
    </row>
    <row r="14" spans="1:9" s="3" customFormat="1" ht="22.5" customHeight="1">
      <c r="A14" s="610"/>
      <c r="B14" s="611"/>
      <c r="C14" s="610"/>
      <c r="D14" s="612" t="s">
        <v>7</v>
      </c>
      <c r="E14" s="611"/>
      <c r="F14" s="613"/>
      <c r="G14" s="613"/>
      <c r="H14" s="613">
        <f>VLOOKUP($E$7,DSTK,3,0)</f>
        <v>0</v>
      </c>
      <c r="I14" s="613">
        <f>VLOOKUP($E$7,DSTK,4,0)</f>
        <v>0</v>
      </c>
    </row>
    <row r="15" spans="1:9" s="3" customFormat="1" ht="22.5" customHeight="1">
      <c r="A15" s="614">
        <f ca="1">IF(ROWS($1:1)&gt;COUNT(Dong5),"",OFFSET(TH!C$1,SMALL(Dong5,ROWS($1:1)),))</f>
        <v>42499</v>
      </c>
      <c r="B15" s="614" t="str">
        <f ca="1">IF(ROWS($1:1)&gt;COUNT(Dong5),"",OFFSET(TH!D$1,SMALL(Dong5,ROWS($1:1)),))</f>
        <v>GBN</v>
      </c>
      <c r="C15" s="614">
        <f ca="1">IF(ROWS($1:1)&gt;COUNT(Dong5),"",OFFSET(TH!E$1,SMALL(Dong5,ROWS($1:1)),))</f>
        <v>42499</v>
      </c>
      <c r="D15" s="615" t="str">
        <f ca="1">IF(ROWS($1:1)&gt;COUNT(Dong5),"",OFFSET(TH!F$1,SMALL(Dong5,ROWS($1:1)),))</f>
        <v>Vay vpbank</v>
      </c>
      <c r="E15" s="614" t="str">
        <f ca="1">IF(ROWS($1:1)&gt;COUNT(Dong5),"",IF(OFFSET(TH!L$1,SMALL(Dong5,ROWS($1:1)),)=$E$7,OFFSET(TH!M$1,SMALL(Dong5,ROWS($1:1)),),OFFSET(TH!L$1,SMALL(Dong5,ROWS($1:1)),)))</f>
        <v>1121</v>
      </c>
      <c r="F15" s="616">
        <f ca="1">IF(ROWS($1:1)&gt;COUNT(Dong5),0,IF(OFFSET(TH!L$1,SMALL(Dong5,ROWS($1:1)),)=$E$7,OFFSET(TH!K$1,SMALL(Dong5,ROWS($1:1)),),0))</f>
        <v>0</v>
      </c>
      <c r="G15" s="613">
        <f ca="1">IF(ROWS($1:1)&gt;COUNT(Dong5),0,IF(OFFSET(TH!M$1,SMALL(Dong5,ROWS($1:1)),)=$E$7,OFFSET(TH!K$1,SMALL(Dong5,ROWS($1:1)),),0))</f>
        <v>226000000</v>
      </c>
      <c r="H15" s="617">
        <f ca="1">IF(D15&lt;&gt;"",MAX(H14+F15-G15-I14,0),0)</f>
        <v>0</v>
      </c>
      <c r="I15" s="617">
        <f ca="1">IF(D15&lt;&gt;"",MAX(I14+G15-H14-F15,0),0)</f>
        <v>226000000</v>
      </c>
    </row>
    <row r="16" spans="1:9" s="3" customFormat="1" ht="22.5" customHeight="1">
      <c r="A16" s="614">
        <f ca="1">IF(ROWS($1:2)&gt;COUNT(Dong5),"",OFFSET(TH!C$1,SMALL(Dong5,ROWS($1:2)),))</f>
        <v>42541</v>
      </c>
      <c r="B16" s="614" t="str">
        <f ca="1">IF(ROWS($1:2)&gt;COUNT(Dong5),"",OFFSET(TH!D$1,SMALL(Dong5,ROWS($1:2)),))</f>
        <v>GBN</v>
      </c>
      <c r="C16" s="614">
        <f ca="1">IF(ROWS($1:2)&gt;COUNT(Dong5),"",OFFSET(TH!E$1,SMALL(Dong5,ROWS($1:2)),))</f>
        <v>42541</v>
      </c>
      <c r="D16" s="615" t="str">
        <f ca="1">IF(ROWS($1:2)&gt;COUNT(Dong5),"",OFFSET(TH!F$1,SMALL(Dong5,ROWS($1:2)),))</f>
        <v>Tiền gốc</v>
      </c>
      <c r="E16" s="614" t="str">
        <f ca="1">IF(ROWS($1:2)&gt;COUNT(Dong5),"",IF(OFFSET(TH!L$1,SMALL(Dong5,ROWS($1:2)),)=$E$7,OFFSET(TH!M$1,SMALL(Dong5,ROWS($1:2)),),OFFSET(TH!L$1,SMALL(Dong5,ROWS($1:2)),)))</f>
        <v>1121</v>
      </c>
      <c r="F16" s="616">
        <f ca="1">IF(ROWS($1:2)&gt;COUNT(Dong5),0,IF(OFFSET(TH!L$1,SMALL(Dong5,ROWS($1:2)),)=$E$7,OFFSET(TH!K$1,SMALL(Dong5,ROWS($1:2)),),0))</f>
        <v>9420000</v>
      </c>
      <c r="G16" s="613">
        <f ca="1">IF(ROWS($1:2)&gt;COUNT(Dong5),0,IF(OFFSET(TH!M$1,SMALL(Dong5,ROWS($1:2)),)=$E$7,OFFSET(TH!K$1,SMALL(Dong5,ROWS($1:2)),),0))</f>
        <v>0</v>
      </c>
      <c r="H16" s="617">
        <f t="shared" ref="H16:H20" ca="1" si="0">IF(D16&lt;&gt;"",MAX(H15+F16-G16-I15,0),0)</f>
        <v>0</v>
      </c>
      <c r="I16" s="617">
        <f t="shared" ref="I16:I20" ca="1" si="1">IF(D16&lt;&gt;"",MAX(I15+G16-H15-F16,0),0)</f>
        <v>216580000</v>
      </c>
    </row>
    <row r="17" spans="1:9" s="3" customFormat="1" ht="22.5" customHeight="1">
      <c r="A17" s="614">
        <f ca="1">IF(ROWS($1:3)&gt;COUNT(Dong5),"",OFFSET(TH!C$1,SMALL(Dong5,ROWS($1:3)),))</f>
        <v>42571</v>
      </c>
      <c r="B17" s="614" t="str">
        <f ca="1">IF(ROWS($1:3)&gt;COUNT(Dong5),"",OFFSET(TH!D$1,SMALL(Dong5,ROWS($1:3)),))</f>
        <v>GBN</v>
      </c>
      <c r="C17" s="614">
        <f ca="1">IF(ROWS($1:3)&gt;COUNT(Dong5),"",OFFSET(TH!E$1,SMALL(Dong5,ROWS($1:3)),))</f>
        <v>42571</v>
      </c>
      <c r="D17" s="615" t="str">
        <f ca="1">IF(ROWS($1:3)&gt;COUNT(Dong5),"",OFFSET(TH!F$1,SMALL(Dong5,ROWS($1:3)),))</f>
        <v>Tiền gốc</v>
      </c>
      <c r="E17" s="614" t="str">
        <f ca="1">IF(ROWS($1:3)&gt;COUNT(Dong5),"",IF(OFFSET(TH!L$1,SMALL(Dong5,ROWS($1:3)),)=$E$7,OFFSET(TH!M$1,SMALL(Dong5,ROWS($1:3)),),OFFSET(TH!L$1,SMALL(Dong5,ROWS($1:3)),)))</f>
        <v>1121</v>
      </c>
      <c r="F17" s="616">
        <f ca="1">IF(ROWS($1:3)&gt;COUNT(Dong5),0,IF(OFFSET(TH!L$1,SMALL(Dong5,ROWS($1:3)),)=$E$7,OFFSET(TH!K$1,SMALL(Dong5,ROWS($1:3)),),0))</f>
        <v>9420000</v>
      </c>
      <c r="G17" s="613">
        <f ca="1">IF(ROWS($1:3)&gt;COUNT(Dong5),0,IF(OFFSET(TH!M$1,SMALL(Dong5,ROWS($1:3)),)=$E$7,OFFSET(TH!K$1,SMALL(Dong5,ROWS($1:3)),),0))</f>
        <v>0</v>
      </c>
      <c r="H17" s="617">
        <f t="shared" ca="1" si="0"/>
        <v>0</v>
      </c>
      <c r="I17" s="617">
        <f t="shared" ca="1" si="1"/>
        <v>207160000</v>
      </c>
    </row>
    <row r="18" spans="1:9" s="3" customFormat="1" ht="22.5" customHeight="1">
      <c r="A18" s="614">
        <f ca="1">IF(ROWS($1:4)&gt;COUNT(Dong5),"",OFFSET(TH!C$1,SMALL(Dong5,ROWS($1:4)),))</f>
        <v>42602</v>
      </c>
      <c r="B18" s="614" t="str">
        <f ca="1">IF(ROWS($1:4)&gt;COUNT(Dong5),"",OFFSET(TH!D$1,SMALL(Dong5,ROWS($1:4)),))</f>
        <v>GBN</v>
      </c>
      <c r="C18" s="614">
        <f ca="1">IF(ROWS($1:4)&gt;COUNT(Dong5),"",OFFSET(TH!E$1,SMALL(Dong5,ROWS($1:4)),))</f>
        <v>42602</v>
      </c>
      <c r="D18" s="615" t="str">
        <f ca="1">IF(ROWS($1:4)&gt;COUNT(Dong5),"",OFFSET(TH!F$1,SMALL(Dong5,ROWS($1:4)),))</f>
        <v>Tiền gốc</v>
      </c>
      <c r="E18" s="614" t="str">
        <f ca="1">IF(ROWS($1:4)&gt;COUNT(Dong5),"",IF(OFFSET(TH!L$1,SMALL(Dong5,ROWS($1:4)),)=$E$7,OFFSET(TH!M$1,SMALL(Dong5,ROWS($1:4)),),OFFSET(TH!L$1,SMALL(Dong5,ROWS($1:4)),)))</f>
        <v>1121</v>
      </c>
      <c r="F18" s="616">
        <f ca="1">IF(ROWS($1:4)&gt;COUNT(Dong5),0,IF(OFFSET(TH!L$1,SMALL(Dong5,ROWS($1:4)),)=$E$7,OFFSET(TH!K$1,SMALL(Dong5,ROWS($1:4)),),0))</f>
        <v>9420000</v>
      </c>
      <c r="G18" s="613">
        <f ca="1">IF(ROWS($1:4)&gt;COUNT(Dong5),0,IF(OFFSET(TH!M$1,SMALL(Dong5,ROWS($1:4)),)=$E$7,OFFSET(TH!K$1,SMALL(Dong5,ROWS($1:4)),),0))</f>
        <v>0</v>
      </c>
      <c r="H18" s="617">
        <f t="shared" ca="1" si="0"/>
        <v>0</v>
      </c>
      <c r="I18" s="617">
        <f t="shared" ca="1" si="1"/>
        <v>197740000</v>
      </c>
    </row>
    <row r="19" spans="1:9" s="3" customFormat="1" ht="22.5" customHeight="1">
      <c r="A19" s="614">
        <f ca="1">IF(ROWS($1:5)&gt;COUNT(Dong5),"",OFFSET(TH!C$1,SMALL(Dong5,ROWS($1:5)),))</f>
        <v>42633</v>
      </c>
      <c r="B19" s="614" t="str">
        <f ca="1">IF(ROWS($1:5)&gt;COUNT(Dong5),"",OFFSET(TH!D$1,SMALL(Dong5,ROWS($1:5)),))</f>
        <v>GBN</v>
      </c>
      <c r="C19" s="614">
        <f ca="1">IF(ROWS($1:5)&gt;COUNT(Dong5),"",OFFSET(TH!E$1,SMALL(Dong5,ROWS($1:5)),))</f>
        <v>42633</v>
      </c>
      <c r="D19" s="615" t="str">
        <f ca="1">IF(ROWS($1:5)&gt;COUNT(Dong5),"",OFFSET(TH!F$1,SMALL(Dong5,ROWS($1:5)),))</f>
        <v>Tiền gốc</v>
      </c>
      <c r="E19" s="614" t="str">
        <f ca="1">IF(ROWS($1:5)&gt;COUNT(Dong5),"",IF(OFFSET(TH!L$1,SMALL(Dong5,ROWS($1:5)),)=$E$7,OFFSET(TH!M$1,SMALL(Dong5,ROWS($1:5)),),OFFSET(TH!L$1,SMALL(Dong5,ROWS($1:5)),)))</f>
        <v>1121</v>
      </c>
      <c r="F19" s="616">
        <f ca="1">IF(ROWS($1:5)&gt;COUNT(Dong5),0,IF(OFFSET(TH!L$1,SMALL(Dong5,ROWS($1:5)),)=$E$7,OFFSET(TH!K$1,SMALL(Dong5,ROWS($1:5)),),0))</f>
        <v>9420000</v>
      </c>
      <c r="G19" s="613">
        <f ca="1">IF(ROWS($1:5)&gt;COUNT(Dong5),0,IF(OFFSET(TH!M$1,SMALL(Dong5,ROWS($1:5)),)=$E$7,OFFSET(TH!K$1,SMALL(Dong5,ROWS($1:5)),),0))</f>
        <v>0</v>
      </c>
      <c r="H19" s="617">
        <f t="shared" ca="1" si="0"/>
        <v>0</v>
      </c>
      <c r="I19" s="617">
        <f t="shared" ca="1" si="1"/>
        <v>188320000</v>
      </c>
    </row>
    <row r="20" spans="1:9" s="3" customFormat="1" ht="22.5" customHeight="1">
      <c r="A20" s="614">
        <f ca="1">IF(ROWS($1:6)&gt;COUNT(Dong5),"",OFFSET(TH!C$1,SMALL(Dong5,ROWS($1:6)),))</f>
        <v>42663</v>
      </c>
      <c r="B20" s="614" t="str">
        <f ca="1">IF(ROWS($1:6)&gt;COUNT(Dong5),"",OFFSET(TH!D$1,SMALL(Dong5,ROWS($1:6)),))</f>
        <v>GBN</v>
      </c>
      <c r="C20" s="614">
        <f ca="1">IF(ROWS($1:6)&gt;COUNT(Dong5),"",OFFSET(TH!E$1,SMALL(Dong5,ROWS($1:6)),))</f>
        <v>42663</v>
      </c>
      <c r="D20" s="615" t="str">
        <f ca="1">IF(ROWS($1:6)&gt;COUNT(Dong5),"",OFFSET(TH!F$1,SMALL(Dong5,ROWS($1:6)),))</f>
        <v>Tiền gốc</v>
      </c>
      <c r="E20" s="614" t="str">
        <f ca="1">IF(ROWS($1:6)&gt;COUNT(Dong5),"",IF(OFFSET(TH!L$1,SMALL(Dong5,ROWS($1:6)),)=$E$7,OFFSET(TH!M$1,SMALL(Dong5,ROWS($1:6)),),OFFSET(TH!L$1,SMALL(Dong5,ROWS($1:6)),)))</f>
        <v>1121</v>
      </c>
      <c r="F20" s="616">
        <f ca="1">IF(ROWS($1:6)&gt;COUNT(Dong5),0,IF(OFFSET(TH!L$1,SMALL(Dong5,ROWS($1:6)),)=$E$7,OFFSET(TH!K$1,SMALL(Dong5,ROWS($1:6)),),0))</f>
        <v>9402083</v>
      </c>
      <c r="G20" s="613">
        <f ca="1">IF(ROWS($1:6)&gt;COUNT(Dong5),0,IF(OFFSET(TH!M$1,SMALL(Dong5,ROWS($1:6)),)=$E$7,OFFSET(TH!K$1,SMALL(Dong5,ROWS($1:6)),),0))</f>
        <v>0</v>
      </c>
      <c r="H20" s="617">
        <f t="shared" ca="1" si="0"/>
        <v>0</v>
      </c>
      <c r="I20" s="617">
        <f t="shared" ca="1" si="1"/>
        <v>178917917</v>
      </c>
    </row>
    <row r="21" spans="1:9" s="3" customFormat="1" ht="22.5" customHeight="1">
      <c r="A21" s="614">
        <f ca="1">IF(ROWS($1:7)&gt;COUNT(Dong5),"",OFFSET(TH!C$1,SMALL(Dong5,ROWS($1:7)),))</f>
        <v>42668</v>
      </c>
      <c r="B21" s="614" t="str">
        <f ca="1">IF(ROWS($1:7)&gt;COUNT(Dong5),"",OFFSET(TH!D$1,SMALL(Dong5,ROWS($1:7)),))</f>
        <v>GBN</v>
      </c>
      <c r="C21" s="614">
        <f ca="1">IF(ROWS($1:7)&gt;COUNT(Dong5),"",OFFSET(TH!E$1,SMALL(Dong5,ROWS($1:7)),))</f>
        <v>42668</v>
      </c>
      <c r="D21" s="615" t="str">
        <f ca="1">IF(ROWS($1:7)&gt;COUNT(Dong5),"",OFFSET(TH!F$1,SMALL(Dong5,ROWS($1:7)),))</f>
        <v>Tiền gốc</v>
      </c>
      <c r="E21" s="614" t="str">
        <f ca="1">IF(ROWS($1:7)&gt;COUNT(Dong5),"",IF(OFFSET(TH!L$1,SMALL(Dong5,ROWS($1:7)),)=$E$7,OFFSET(TH!M$1,SMALL(Dong5,ROWS($1:7)),),OFFSET(TH!L$1,SMALL(Dong5,ROWS($1:7)),)))</f>
        <v>1121</v>
      </c>
      <c r="F21" s="616">
        <f ca="1">IF(ROWS($1:7)&gt;COUNT(Dong5),0,IF(OFFSET(TH!L$1,SMALL(Dong5,ROWS($1:7)),)=$E$7,OFFSET(TH!K$1,SMALL(Dong5,ROWS($1:7)),),0))</f>
        <v>17917</v>
      </c>
      <c r="G21" s="613">
        <f ca="1">IF(ROWS($1:7)&gt;COUNT(Dong5),0,IF(OFFSET(TH!M$1,SMALL(Dong5,ROWS($1:7)),)=$E$7,OFFSET(TH!K$1,SMALL(Dong5,ROWS($1:7)),),0))</f>
        <v>0</v>
      </c>
      <c r="H21" s="617">
        <f t="shared" ref="H21:H24" ca="1" si="2">IF(D21&lt;&gt;"",MAX(H20+F21-G21-I20,0),0)</f>
        <v>0</v>
      </c>
      <c r="I21" s="617">
        <f t="shared" ref="I21:I24" ca="1" si="3">IF(D21&lt;&gt;"",MAX(I20+G21-H20-F21,0),0)</f>
        <v>178900000</v>
      </c>
    </row>
    <row r="22" spans="1:9" s="3" customFormat="1" ht="22.5" customHeight="1">
      <c r="A22" s="614">
        <f ca="1">IF(ROWS($1:8)&gt;COUNT(Dong5),"",OFFSET(TH!C$1,SMALL(Dong5,ROWS($1:8)),))</f>
        <v>42695</v>
      </c>
      <c r="B22" s="614" t="str">
        <f ca="1">IF(ROWS($1:8)&gt;COUNT(Dong5),"",OFFSET(TH!D$1,SMALL(Dong5,ROWS($1:8)),))</f>
        <v>GBN</v>
      </c>
      <c r="C22" s="614">
        <f ca="1">IF(ROWS($1:8)&gt;COUNT(Dong5),"",OFFSET(TH!E$1,SMALL(Dong5,ROWS($1:8)),))</f>
        <v>42695</v>
      </c>
      <c r="D22" s="615" t="str">
        <f ca="1">IF(ROWS($1:8)&gt;COUNT(Dong5),"",OFFSET(TH!F$1,SMALL(Dong5,ROWS($1:8)),))</f>
        <v>Tiền gốc</v>
      </c>
      <c r="E22" s="614" t="str">
        <f ca="1">IF(ROWS($1:8)&gt;COUNT(Dong5),"",IF(OFFSET(TH!L$1,SMALL(Dong5,ROWS($1:8)),)=$E$7,OFFSET(TH!M$1,SMALL(Dong5,ROWS($1:8)),),OFFSET(TH!L$1,SMALL(Dong5,ROWS($1:8)),)))</f>
        <v>1121</v>
      </c>
      <c r="F22" s="616">
        <f ca="1">IF(ROWS($1:8)&gt;COUNT(Dong5),0,IF(OFFSET(TH!L$1,SMALL(Dong5,ROWS($1:8)),)=$E$7,OFFSET(TH!K$1,SMALL(Dong5,ROWS($1:8)),),0))</f>
        <v>9420000</v>
      </c>
      <c r="G22" s="613">
        <f ca="1">IF(ROWS($1:8)&gt;COUNT(Dong5),0,IF(OFFSET(TH!M$1,SMALL(Dong5,ROWS($1:8)),)=$E$7,OFFSET(TH!K$1,SMALL(Dong5,ROWS($1:8)),),0))</f>
        <v>0</v>
      </c>
      <c r="H22" s="617">
        <f t="shared" ca="1" si="2"/>
        <v>0</v>
      </c>
      <c r="I22" s="617">
        <f t="shared" ca="1" si="3"/>
        <v>169480000</v>
      </c>
    </row>
    <row r="23" spans="1:9" s="3" customFormat="1" ht="22.5" customHeight="1">
      <c r="A23" s="614">
        <f ca="1">IF(ROWS($1:9)&gt;COUNT(Dong5),"",OFFSET(TH!C$1,SMALL(Dong5,ROWS($1:9)),))</f>
        <v>42724</v>
      </c>
      <c r="B23" s="614" t="str">
        <f ca="1">IF(ROWS($1:9)&gt;COUNT(Dong5),"",OFFSET(TH!D$1,SMALL(Dong5,ROWS($1:9)),))</f>
        <v>GBN</v>
      </c>
      <c r="C23" s="614">
        <f ca="1">IF(ROWS($1:9)&gt;COUNT(Dong5),"",OFFSET(TH!E$1,SMALL(Dong5,ROWS($1:9)),))</f>
        <v>42724</v>
      </c>
      <c r="D23" s="615" t="str">
        <f ca="1">IF(ROWS($1:9)&gt;COUNT(Dong5),"",OFFSET(TH!F$1,SMALL(Dong5,ROWS($1:9)),))</f>
        <v>Tiền gốc</v>
      </c>
      <c r="E23" s="614" t="str">
        <f ca="1">IF(ROWS($1:9)&gt;COUNT(Dong5),"",IF(OFFSET(TH!L$1,SMALL(Dong5,ROWS($1:9)),)=$E$7,OFFSET(TH!M$1,SMALL(Dong5,ROWS($1:9)),),OFFSET(TH!L$1,SMALL(Dong5,ROWS($1:9)),)))</f>
        <v>1121</v>
      </c>
      <c r="F23" s="616">
        <f ca="1">IF(ROWS($1:9)&gt;COUNT(Dong5),0,IF(OFFSET(TH!L$1,SMALL(Dong5,ROWS($1:9)),)=$E$7,OFFSET(TH!K$1,SMALL(Dong5,ROWS($1:9)),),0))</f>
        <v>9420000</v>
      </c>
      <c r="G23" s="613">
        <f ca="1">IF(ROWS($1:9)&gt;COUNT(Dong5),0,IF(OFFSET(TH!M$1,SMALL(Dong5,ROWS($1:9)),)=$E$7,OFFSET(TH!K$1,SMALL(Dong5,ROWS($1:9)),),0))</f>
        <v>0</v>
      </c>
      <c r="H23" s="617">
        <f t="shared" ca="1" si="2"/>
        <v>0</v>
      </c>
      <c r="I23" s="617">
        <f t="shared" ca="1" si="3"/>
        <v>160060000</v>
      </c>
    </row>
    <row r="24" spans="1:9" s="3" customFormat="1" ht="22.5" customHeight="1">
      <c r="A24" s="614" t="str">
        <f ca="1">IF(ROWS($1:10)&gt;COUNT(Dong5),"",OFFSET(TH!C$1,SMALL(Dong5,ROWS($1:10)),))</f>
        <v/>
      </c>
      <c r="B24" s="614" t="str">
        <f ca="1">IF(ROWS($1:10)&gt;COUNT(Dong5),"",OFFSET(TH!D$1,SMALL(Dong5,ROWS($1:10)),))</f>
        <v/>
      </c>
      <c r="C24" s="614" t="str">
        <f ca="1">IF(ROWS($1:10)&gt;COUNT(Dong5),"",OFFSET(TH!E$1,SMALL(Dong5,ROWS($1:10)),))</f>
        <v/>
      </c>
      <c r="D24" s="615" t="str">
        <f ca="1">IF(ROWS($1:10)&gt;COUNT(Dong5),"",OFFSET(TH!F$1,SMALL(Dong5,ROWS($1:10)),))</f>
        <v/>
      </c>
      <c r="E24" s="614" t="str">
        <f ca="1">IF(ROWS($1:10)&gt;COUNT(Dong5),"",IF(OFFSET(TH!L$1,SMALL(Dong5,ROWS($1:10)),)=$E$7,OFFSET(TH!M$1,SMALL(Dong5,ROWS($1:10)),),OFFSET(TH!L$1,SMALL(Dong5,ROWS($1:10)),)))</f>
        <v/>
      </c>
      <c r="F24" s="616">
        <f ca="1">IF(ROWS($1:10)&gt;COUNT(Dong5),0,IF(OFFSET(TH!L$1,SMALL(Dong5,ROWS($1:10)),)=$E$7,OFFSET(TH!K$1,SMALL(Dong5,ROWS($1:10)),),0))</f>
        <v>0</v>
      </c>
      <c r="G24" s="613">
        <f ca="1">IF(ROWS($1:10)&gt;COUNT(Dong5),0,IF(OFFSET(TH!M$1,SMALL(Dong5,ROWS($1:10)),)=$E$7,OFFSET(TH!K$1,SMALL(Dong5,ROWS($1:10)),),0))</f>
        <v>0</v>
      </c>
      <c r="H24" s="617">
        <f t="shared" ca="1" si="2"/>
        <v>0</v>
      </c>
      <c r="I24" s="617">
        <f t="shared" ca="1" si="3"/>
        <v>0</v>
      </c>
    </row>
    <row r="25" spans="1:9" s="3" customFormat="1" ht="22.5" customHeight="1">
      <c r="A25" s="614"/>
      <c r="B25" s="618"/>
      <c r="C25" s="614"/>
      <c r="D25" s="619" t="s">
        <v>131</v>
      </c>
      <c r="E25" s="618" t="s">
        <v>19</v>
      </c>
      <c r="F25" s="620">
        <f ca="1">SUM(F15:F24)</f>
        <v>65940000</v>
      </c>
      <c r="G25" s="620">
        <f ca="1">SUM(G15:G24)</f>
        <v>226000000</v>
      </c>
      <c r="H25" s="620" t="s">
        <v>19</v>
      </c>
      <c r="I25" s="620" t="s">
        <v>19</v>
      </c>
    </row>
    <row r="26" spans="1:9" s="3" customFormat="1" ht="22.5" customHeight="1">
      <c r="A26" s="621"/>
      <c r="B26" s="622"/>
      <c r="C26" s="621"/>
      <c r="D26" s="623" t="s">
        <v>10</v>
      </c>
      <c r="E26" s="622" t="s">
        <v>19</v>
      </c>
      <c r="F26" s="624" t="s">
        <v>19</v>
      </c>
      <c r="G26" s="624" t="s">
        <v>19</v>
      </c>
      <c r="H26" s="625">
        <f ca="1">MAX(H14+F25-G25-I14,0)</f>
        <v>0</v>
      </c>
      <c r="I26" s="625">
        <f ca="1">MAX(I14+G25-F25-H14,0)</f>
        <v>160060000</v>
      </c>
    </row>
    <row r="27" spans="1:9" s="3" customFormat="1" ht="3.75" customHeight="1">
      <c r="A27" s="419"/>
      <c r="B27" s="419"/>
      <c r="C27" s="419"/>
      <c r="E27" s="419"/>
    </row>
    <row r="28" spans="1:9" s="3" customFormat="1" ht="15">
      <c r="A28" s="419"/>
      <c r="B28" s="419"/>
      <c r="C28" s="95" t="s">
        <v>153</v>
      </c>
      <c r="E28" s="419"/>
    </row>
    <row r="29" spans="1:9" s="3" customFormat="1" ht="15">
      <c r="A29" s="419"/>
      <c r="B29" s="419"/>
      <c r="C29" s="626" t="str">
        <f ca="1">"- Ngày mở sổ: "&amp;DAY($A$15)&amp;"/"&amp;MONTH($A$15)&amp;"/ " &amp;YEAR($A$15)</f>
        <v>- Ngày mở sổ: 9/5/ 2016</v>
      </c>
      <c r="E29" s="419"/>
    </row>
    <row r="30" spans="1:9" s="3" customFormat="1" ht="13.5" customHeight="1">
      <c r="A30" s="419"/>
      <c r="B30" s="419"/>
      <c r="C30" s="419"/>
      <c r="E30" s="760" t="str">
        <f ca="1">"Ngày 31 tháng  12  năm  "&amp;YEAR($A$15)</f>
        <v>Ngày 31 tháng  12  năm  2016</v>
      </c>
      <c r="F30" s="760"/>
      <c r="G30" s="760"/>
      <c r="H30" s="760"/>
      <c r="I30" s="760"/>
    </row>
    <row r="31" spans="1:9" s="3" customFormat="1" ht="15">
      <c r="A31" s="760" t="s">
        <v>11</v>
      </c>
      <c r="B31" s="760"/>
      <c r="C31" s="760"/>
      <c r="D31" s="760"/>
      <c r="E31" s="760" t="s">
        <v>12</v>
      </c>
      <c r="F31" s="760"/>
      <c r="G31" s="760"/>
      <c r="H31" s="760"/>
      <c r="I31" s="760"/>
    </row>
    <row r="32" spans="1:9" s="3" customFormat="1" ht="15">
      <c r="A32" s="760" t="s">
        <v>13</v>
      </c>
      <c r="B32" s="760"/>
      <c r="C32" s="760"/>
      <c r="D32" s="760"/>
      <c r="E32" s="760" t="s">
        <v>13</v>
      </c>
      <c r="F32" s="760"/>
      <c r="G32" s="760"/>
      <c r="H32" s="760"/>
      <c r="I32" s="760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56" t="s">
        <v>117</v>
      </c>
      <c r="H1" s="756"/>
      <c r="I1" s="756"/>
      <c r="J1" s="756"/>
      <c r="K1" s="174"/>
      <c r="L1" s="174"/>
      <c r="M1" s="174"/>
      <c r="N1" s="174"/>
      <c r="O1" s="174"/>
      <c r="P1" s="174"/>
    </row>
    <row r="2" spans="1:16" ht="16.5" customHeight="1">
      <c r="A2" s="773" t="str">
        <f>TH!A2</f>
        <v>Địa chỉ: Thửa đất số 144, tờ bản đồ số 12TĐH.1, tổ 1, khu phố Đông Tác, Phường Tân Đông Hiệp, Thị Xã Dĩ An, Tỉnh Bình Dương, Việt Nam</v>
      </c>
      <c r="B2" s="773"/>
      <c r="C2" s="773"/>
      <c r="D2" s="773"/>
      <c r="E2" s="773"/>
      <c r="F2" s="773"/>
      <c r="G2" s="75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57"/>
      <c r="I2" s="757"/>
      <c r="J2" s="757"/>
      <c r="K2" s="174"/>
      <c r="L2" s="174"/>
      <c r="M2" s="174"/>
      <c r="N2" s="174"/>
      <c r="O2" s="174"/>
      <c r="P2" s="174"/>
    </row>
    <row r="3" spans="1:16" ht="16.5" customHeight="1">
      <c r="A3" s="773"/>
      <c r="B3" s="773"/>
      <c r="C3" s="773"/>
      <c r="D3" s="773"/>
      <c r="E3" s="773"/>
      <c r="F3" s="773"/>
      <c r="G3" s="757"/>
      <c r="H3" s="757"/>
      <c r="I3" s="757"/>
      <c r="J3" s="757"/>
      <c r="K3" s="174"/>
      <c r="L3" s="174"/>
      <c r="M3" s="174"/>
      <c r="N3" s="174"/>
      <c r="O3" s="174"/>
      <c r="P3" s="174"/>
    </row>
    <row r="4" spans="1:16" ht="6.75" customHeight="1">
      <c r="A4" s="417"/>
      <c r="B4" s="417"/>
      <c r="C4" s="417"/>
      <c r="D4" s="417"/>
      <c r="E4" s="417"/>
      <c r="F4" s="174"/>
      <c r="G4" s="418"/>
      <c r="H4" s="418"/>
      <c r="I4" s="418"/>
      <c r="J4" s="418"/>
      <c r="K4" s="174"/>
      <c r="L4" s="174"/>
      <c r="M4" s="174"/>
      <c r="N4" s="174"/>
      <c r="O4" s="174"/>
      <c r="P4" s="174"/>
    </row>
    <row r="5" spans="1:16" ht="35.25" customHeight="1">
      <c r="A5" s="767" t="s">
        <v>118</v>
      </c>
      <c r="B5" s="767"/>
      <c r="C5" s="767"/>
      <c r="D5" s="767"/>
      <c r="E5" s="767"/>
      <c r="F5" s="767"/>
      <c r="G5" s="767"/>
      <c r="H5" s="767"/>
      <c r="I5" s="767"/>
      <c r="J5" s="767"/>
      <c r="K5" s="77"/>
      <c r="L5" s="77"/>
      <c r="M5" s="77"/>
      <c r="N5" s="77"/>
      <c r="O5" s="77"/>
      <c r="P5" s="77"/>
    </row>
    <row r="6" spans="1:16" ht="14.25" customHeight="1">
      <c r="A6" s="769" t="str">
        <f ca="1">$L$11&amp;" / "&amp;YEAR($A$14)</f>
        <v>Quý IV / 2016</v>
      </c>
      <c r="B6" s="769"/>
      <c r="C6" s="769"/>
      <c r="D6" s="769"/>
      <c r="E6" s="769"/>
      <c r="F6" s="769"/>
      <c r="G6" s="769"/>
      <c r="H6" s="769"/>
      <c r="I6" s="769"/>
      <c r="J6" s="769"/>
      <c r="K6" s="77"/>
      <c r="L6" s="77"/>
      <c r="M6" s="77"/>
      <c r="N6" s="77"/>
      <c r="O6" s="77"/>
      <c r="P6" s="77"/>
    </row>
    <row r="7" spans="1:16" ht="15">
      <c r="A7" s="768" t="s">
        <v>119</v>
      </c>
      <c r="B7" s="768"/>
      <c r="C7" s="768"/>
      <c r="D7" s="768"/>
      <c r="E7" s="768"/>
      <c r="F7" s="768"/>
      <c r="G7" s="768"/>
      <c r="H7" s="768"/>
      <c r="I7" s="768"/>
      <c r="J7" s="768"/>
      <c r="K7" s="77"/>
      <c r="L7" s="77"/>
      <c r="M7" s="77"/>
      <c r="N7" s="77"/>
      <c r="O7" s="77"/>
      <c r="P7" s="77"/>
    </row>
    <row r="8" spans="1:16" ht="15">
      <c r="A8" s="768" t="s">
        <v>120</v>
      </c>
      <c r="B8" s="768"/>
      <c r="C8" s="768"/>
      <c r="D8" s="768"/>
      <c r="E8" s="768"/>
      <c r="F8" s="768"/>
      <c r="G8" s="768"/>
      <c r="H8" s="768"/>
      <c r="I8" s="768"/>
      <c r="J8" s="768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71" t="s">
        <v>20</v>
      </c>
      <c r="B10" s="771" t="s">
        <v>122</v>
      </c>
      <c r="C10" s="770" t="s">
        <v>123</v>
      </c>
      <c r="D10" s="770"/>
      <c r="E10" s="770" t="s">
        <v>0</v>
      </c>
      <c r="F10" s="771" t="s">
        <v>14</v>
      </c>
      <c r="G10" s="770" t="s">
        <v>21</v>
      </c>
      <c r="H10" s="770"/>
      <c r="I10" s="770" t="s">
        <v>124</v>
      </c>
      <c r="J10" s="770" t="s">
        <v>125</v>
      </c>
      <c r="K10" s="77"/>
      <c r="L10" s="420"/>
      <c r="M10" s="77"/>
      <c r="N10" s="746" t="s">
        <v>254</v>
      </c>
      <c r="O10" s="746"/>
      <c r="P10" s="77"/>
    </row>
    <row r="11" spans="1:16" ht="18" customHeight="1" thickBot="1">
      <c r="A11" s="772"/>
      <c r="B11" s="772"/>
      <c r="C11" s="421" t="s">
        <v>126</v>
      </c>
      <c r="D11" s="421" t="s">
        <v>127</v>
      </c>
      <c r="E11" s="770"/>
      <c r="F11" s="772"/>
      <c r="G11" s="421" t="s">
        <v>22</v>
      </c>
      <c r="H11" s="421" t="s">
        <v>23</v>
      </c>
      <c r="I11" s="770"/>
      <c r="J11" s="770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1" t="s">
        <v>2</v>
      </c>
      <c r="B12" s="421" t="s">
        <v>3</v>
      </c>
      <c r="C12" s="421" t="s">
        <v>4</v>
      </c>
      <c r="D12" s="421" t="s">
        <v>5</v>
      </c>
      <c r="E12" s="421" t="s">
        <v>6</v>
      </c>
      <c r="F12" s="421" t="s">
        <v>128</v>
      </c>
      <c r="G12" s="421">
        <v>1</v>
      </c>
      <c r="H12" s="421">
        <v>2</v>
      </c>
      <c r="I12" s="421">
        <v>3</v>
      </c>
      <c r="J12" s="421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thah toan tien hang</v>
      </c>
      <c r="F47" s="87" t="str">
        <f ca="1">IF(ROWS($1:34)&gt;COUNT(Dong1),"",IF(OFFSET(TH!M$1,SMALL(Dong1,ROWS($1:34)),)="1111",OFFSET(TH!L$1,SMALL(Dong1,ROWS($1:34)),),OFFSET(TH!M$1,SMALL(Dong1,ROWS($1:34)),)))</f>
        <v>331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2000000000</v>
      </c>
      <c r="I47" s="84">
        <f t="shared" ca="1" si="1"/>
        <v>444308587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/>
      </c>
      <c r="D48" s="85" t="str">
        <f ca="1">IF(ROWS($1:35)&gt;COUNT(Dong1),"",IF(OFFSET(TH!M$1,SMALL(Dong1,ROWS($1:35)),)="1111",OFFSET(TH!D$1,SMALL(Dong1,ROWS($1:35)),),""))</f>
        <v>C11</v>
      </c>
      <c r="E48" s="124" t="str">
        <f ca="1">IF(ROWS($1:35)&gt;COUNT(Dong1),"",OFFSET(TH!F$1,SMALL(Dong1,ROWS($1:35)),))</f>
        <v>Thanh toán lương T10/2016</v>
      </c>
      <c r="F48" s="87" t="str">
        <f ca="1">IF(ROWS($1:35)&gt;COUNT(Dong1),"",IF(OFFSET(TH!M$1,SMALL(Dong1,ROWS($1:35)),)="1111",OFFSET(TH!L$1,SMALL(Dong1,ROWS($1:35)),),OFFSET(TH!M$1,SMALL(Dong1,ROWS($1:35)),)))</f>
        <v>3341</v>
      </c>
      <c r="G48" s="88">
        <f ca="1">IF(ROWS($1:35)&gt;COUNT(Dong1),"",IF(OFFSET(TH!L$1,SMALL(Dong1,ROWS($1:35)),)="1111",OFFSET(TH!K$1,SMALL(Dong1,ROWS($1:35)),),0))</f>
        <v>0</v>
      </c>
      <c r="H48" s="86">
        <f ca="1">IF(ROWS($1:35)&gt;COUNT(Dong1),"",IF(OFFSET(TH!M$1,SMALL(Dong1,ROWS($1:35)),)="1111",OFFSET(TH!K$1,SMALL(Dong1,ROWS($1:35)),),0))</f>
        <v>12977500</v>
      </c>
      <c r="I48" s="84">
        <f t="shared" ca="1" si="1"/>
        <v>431331087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Cước vận tải</v>
      </c>
      <c r="F49" s="87" t="str">
        <f ca="1">IF(ROWS($1:36)&gt;COUNT(Dong1),"",IF(OFFSET(TH!M$1,SMALL(Dong1,ROWS($1:36)),)="1111",OFFSET(TH!L$1,SMALL(Dong1,ROWS($1:36)),),OFFSET(TH!M$1,SMALL(Dong1,ROWS($1:36)),)))</f>
        <v>5111</v>
      </c>
      <c r="G49" s="88">
        <f ca="1">IF(ROWS($1:36)&gt;COUNT(Dong1),"",IF(OFFSET(TH!L$1,SMALL(Dong1,ROWS($1:36)),)="1111",OFFSET(TH!K$1,SMALL(Dong1,ROWS($1:36)),),0))</f>
        <v>9400000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440731087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42674</v>
      </c>
      <c r="B50" s="83">
        <f ca="1">IF(ROWS($1:37)&gt;COUNT(Dong1),"",OFFSET(TH!E$1,SMALL(Dong1,ROWS($1:37)),))</f>
        <v>42674</v>
      </c>
      <c r="C50" s="84" t="str">
        <f ca="1">IF(ROWS($1:37)&gt;COUNT(Dong1),"",IF(OFFSET(TH!L$1,SMALL(Dong1,ROWS($1:37)),)="1111",OFFSET(TH!D$1,SMALL(Dong1,ROWS($1:37)),),""))</f>
        <v>T14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VAT Cước vận tải</v>
      </c>
      <c r="F50" s="87" t="str">
        <f ca="1">IF(ROWS($1:37)&gt;COUNT(Dong1),"",IF(OFFSET(TH!M$1,SMALL(Dong1,ROWS($1:37)),)="1111",OFFSET(TH!L$1,SMALL(Dong1,ROWS($1:37)),),OFFSET(TH!M$1,SMALL(Dong1,ROWS($1:37)),)))</f>
        <v>3331</v>
      </c>
      <c r="G50" s="88">
        <f ca="1">IF(ROWS($1:37)&gt;COUNT(Dong1),"",IF(OFFSET(TH!L$1,SMALL(Dong1,ROWS($1:37)),)="1111",OFFSET(TH!K$1,SMALL(Dong1,ROWS($1:37)),),0))</f>
        <v>940000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441671087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>T15</v>
      </c>
      <c r="D51" s="85" t="str">
        <f ca="1">IF(ROWS($1:38)&gt;COUNT(Dong1),"",IF(OFFSET(TH!M$1,SMALL(Dong1,ROWS($1:38)),)="1111",OFFSET(TH!D$1,SMALL(Dong1,ROWS($1:38)),),""))</f>
        <v/>
      </c>
      <c r="E51" s="124" t="str">
        <f ca="1">IF(ROWS($1:38)&gt;COUNT(Dong1),"",OFFSET(TH!F$1,SMALL(Dong1,ROWS($1:38)),))</f>
        <v>Rút tiền mặt nộp quỹ</v>
      </c>
      <c r="F51" s="87" t="str">
        <f ca="1">IF(ROWS($1:38)&gt;COUNT(Dong1),"",IF(OFFSET(TH!M$1,SMALL(Dong1,ROWS($1:38)),)="1111",OFFSET(TH!L$1,SMALL(Dong1,ROWS($1:38)),),OFFSET(TH!M$1,SMALL(Dong1,ROWS($1:38)),)))</f>
        <v>1121</v>
      </c>
      <c r="G51" s="88">
        <f ca="1">IF(ROWS($1:38)&gt;COUNT(Dong1),"",IF(OFFSET(TH!L$1,SMALL(Dong1,ROWS($1:38)),)="1111",OFFSET(TH!K$1,SMALL(Dong1,ROWS($1:38)),),0))</f>
        <v>12700000</v>
      </c>
      <c r="H51" s="86">
        <f ca="1">IF(ROWS($1:38)&gt;COUNT(Dong1),"",IF(OFFSET(TH!M$1,SMALL(Dong1,ROWS($1:38)),)="1111",OFFSET(TH!K$1,SMALL(Dong1,ROWS($1:38)),),0))</f>
        <v>0</v>
      </c>
      <c r="I51" s="84">
        <f t="shared" ca="1" si="1"/>
        <v>454371087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2674013623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454371087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6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74" t="str">
        <f>TH!A2</f>
        <v>Địa chỉ: Thửa đất số 144, tờ bản đồ số 12TĐH.1, tổ 1, khu phố Đông Tác, Phường Tân Đông Hiệp, Thị Xã Dĩ An, Tỉnh Bình Dương, Việt Nam</v>
      </c>
      <c r="C2" s="774"/>
      <c r="D2" s="774"/>
      <c r="E2" s="774"/>
      <c r="F2" s="774"/>
      <c r="G2" s="774"/>
      <c r="H2" s="774"/>
      <c r="I2" s="774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74"/>
      <c r="C3" s="774"/>
      <c r="D3" s="774"/>
      <c r="E3" s="774"/>
      <c r="F3" s="774"/>
      <c r="G3" s="774"/>
      <c r="H3" s="774"/>
      <c r="I3" s="774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Bốn trăm bốn mươi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0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73" t="str">
        <f>TH!A2</f>
        <v>Địa chỉ: Thửa đất số 144, tờ bản đồ số 12TĐH.1, tổ 1, khu phố Đông Tác, Phường Tân Đông Hiệp, Thị Xã Dĩ An, Tỉnh Bình Dương, Việt Nam</v>
      </c>
      <c r="B2" s="773"/>
      <c r="C2" s="773"/>
      <c r="D2" s="773"/>
      <c r="E2" s="773"/>
      <c r="F2" s="786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86"/>
      <c r="H2" s="786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73"/>
      <c r="B3" s="773"/>
      <c r="C3" s="773"/>
      <c r="D3" s="773"/>
      <c r="E3" s="773"/>
      <c r="F3" s="786"/>
      <c r="G3" s="786"/>
      <c r="H3" s="786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89" t="s">
        <v>135</v>
      </c>
      <c r="B4" s="789"/>
      <c r="C4" s="789"/>
      <c r="D4" s="789"/>
      <c r="E4" s="789"/>
      <c r="F4" s="789"/>
      <c r="G4" s="789"/>
      <c r="H4" s="789"/>
      <c r="I4" s="789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77" t="str">
        <f>"Nơi mở tài khoản giao dịch:  "&amp;IF($M$9="VCB"," Ngân Hàng Vietcombank"," Ngân Hàng VPBank - Chi Nhánh Bình Dương")</f>
        <v>Nơi mở tài khoản giao dịch:   Ngân Hàng Vietcombank</v>
      </c>
      <c r="B5" s="777"/>
      <c r="C5" s="777"/>
      <c r="D5" s="777"/>
      <c r="E5" s="777"/>
      <c r="F5" s="777"/>
      <c r="G5" s="777"/>
      <c r="H5" s="777"/>
      <c r="I5" s="777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77" t="str">
        <f>IF($M$9="VCB","046 1000 435 129","943 827 58")</f>
        <v>046 1000 435 129</v>
      </c>
      <c r="F6" s="777"/>
      <c r="G6" s="777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68" t="s">
        <v>254</v>
      </c>
      <c r="O6" s="768"/>
      <c r="P6" s="100"/>
      <c r="Q6" s="787" t="s">
        <v>247</v>
      </c>
      <c r="R6" s="787" t="s">
        <v>705</v>
      </c>
      <c r="S6" s="787" t="s">
        <v>2077</v>
      </c>
      <c r="T6" s="100"/>
    </row>
    <row r="7" spans="1:20" ht="8.25" customHeight="1" thickBot="1">
      <c r="A7" s="103"/>
      <c r="B7" s="422"/>
      <c r="C7" s="103"/>
      <c r="D7" s="422"/>
      <c r="E7" s="422"/>
      <c r="F7" s="422"/>
      <c r="G7" s="422"/>
      <c r="H7" s="200"/>
      <c r="I7" s="422"/>
      <c r="J7" s="100"/>
      <c r="K7" s="100"/>
      <c r="L7" s="100"/>
      <c r="M7" s="100"/>
      <c r="N7" s="100"/>
      <c r="O7" s="100"/>
      <c r="P7" s="100"/>
      <c r="Q7" s="788"/>
      <c r="R7" s="788"/>
      <c r="S7" s="788"/>
      <c r="T7" s="100"/>
    </row>
    <row r="8" spans="1:20" ht="22.5" customHeight="1" thickBot="1">
      <c r="A8" s="778" t="s">
        <v>136</v>
      </c>
      <c r="B8" s="780" t="s">
        <v>1</v>
      </c>
      <c r="C8" s="781"/>
      <c r="D8" s="782" t="s">
        <v>0</v>
      </c>
      <c r="E8" s="784" t="s">
        <v>14</v>
      </c>
      <c r="F8" s="785" t="s">
        <v>137</v>
      </c>
      <c r="G8" s="785"/>
      <c r="H8" s="781"/>
      <c r="I8" s="775" t="s">
        <v>125</v>
      </c>
      <c r="J8" s="631"/>
      <c r="K8" s="420"/>
      <c r="L8" s="100"/>
      <c r="M8" s="631"/>
      <c r="N8" s="632">
        <f>IF(K9="Quý I",1,IF(K9="Quý II",4,IF(K9="Quý III",7,IF(K9="Quý IV",10,""))))</f>
        <v>1</v>
      </c>
      <c r="O8" s="633">
        <f>IF(K9="Quý I",3,IF(K9="Quý II",6,IF(K9="Quý III",9,IF(K9="Quý IV",12,""))))</f>
        <v>3</v>
      </c>
      <c r="P8" s="631"/>
      <c r="Q8" s="634" t="s">
        <v>248</v>
      </c>
      <c r="R8" s="635">
        <v>1087724</v>
      </c>
      <c r="S8" s="635"/>
      <c r="T8" s="636">
        <f>SUM(R8:S8)</f>
        <v>1087724</v>
      </c>
    </row>
    <row r="9" spans="1:20" ht="36.75" customHeight="1" thickBot="1">
      <c r="A9" s="779"/>
      <c r="B9" s="637" t="s">
        <v>15</v>
      </c>
      <c r="C9" s="638" t="s">
        <v>138</v>
      </c>
      <c r="D9" s="783"/>
      <c r="E9" s="784"/>
      <c r="F9" s="637" t="s">
        <v>139</v>
      </c>
      <c r="G9" s="639" t="s">
        <v>140</v>
      </c>
      <c r="H9" s="640" t="s">
        <v>141</v>
      </c>
      <c r="I9" s="776"/>
      <c r="J9" s="631"/>
      <c r="K9" s="261" t="s">
        <v>2191</v>
      </c>
      <c r="L9" s="100"/>
      <c r="M9" s="641" t="s">
        <v>705</v>
      </c>
      <c r="N9" s="631"/>
      <c r="O9" s="631"/>
      <c r="P9" s="631"/>
      <c r="Q9" s="100"/>
      <c r="R9" s="100"/>
      <c r="S9" s="100"/>
      <c r="T9" s="100"/>
    </row>
    <row r="10" spans="1:20" ht="15">
      <c r="A10" s="642" t="s">
        <v>2</v>
      </c>
      <c r="B10" s="643" t="s">
        <v>3</v>
      </c>
      <c r="C10" s="642" t="s">
        <v>4</v>
      </c>
      <c r="D10" s="643" t="s">
        <v>5</v>
      </c>
      <c r="E10" s="643" t="s">
        <v>6</v>
      </c>
      <c r="F10" s="643">
        <v>1</v>
      </c>
      <c r="G10" s="643">
        <v>2</v>
      </c>
      <c r="H10" s="643">
        <v>3</v>
      </c>
      <c r="I10" s="643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4"/>
      <c r="B11" s="643"/>
      <c r="C11" s="644"/>
      <c r="D11" s="645" t="s">
        <v>7</v>
      </c>
      <c r="E11" s="645"/>
      <c r="F11" s="646"/>
      <c r="G11" s="646"/>
      <c r="H11" s="646">
        <f>IF($M$9="VCB",$R$8,$S$8)+SUMIF(_N112,"x",TH)-SUMIF(_C112,"x",TH)</f>
        <v>1087724</v>
      </c>
      <c r="I11" s="647"/>
      <c r="J11" s="100"/>
      <c r="K11" s="100"/>
      <c r="L11" s="100"/>
      <c r="M11" s="100"/>
      <c r="N11" s="100"/>
      <c r="O11" s="100"/>
      <c r="P11" s="100"/>
      <c r="Q11" s="631"/>
      <c r="R11" s="631"/>
      <c r="S11" s="631"/>
      <c r="T11" s="631"/>
    </row>
    <row r="12" spans="1:20" ht="20.25" customHeight="1">
      <c r="A12" s="648">
        <f ca="1">IF(ROWS($1:1)&gt;COUNT(Dong2),"",OFFSET(TH!C$1,SMALL(Dong2,ROWS($1:1)),))</f>
        <v>42378</v>
      </c>
      <c r="B12" s="648" t="str">
        <f ca="1">IF(ROWS($1:1)&gt;COUNT(Dong2),"",OFFSET(TH!D$1,SMALL(Dong2,ROWS($1:1)),))</f>
        <v>GBN</v>
      </c>
      <c r="C12" s="648">
        <f ca="1">IF(ROWS($1:1)&gt;COUNT(Dong2),"",OFFSET(TH!E$1,SMALL(Dong2,ROWS($1:1)),))</f>
        <v>42378</v>
      </c>
      <c r="D12" s="649" t="str">
        <f ca="1">IF(ROWS($1:1)&gt;COUNT(Dong2),"",OFFSET(TH!F$1,SMALL(Dong2,ROWS($1:1)),))</f>
        <v>Phí dịch vụ SMS</v>
      </c>
      <c r="E12" s="648" t="str">
        <f ca="1">IF(ROWS($1:1)&gt;COUNT(Dong2),"",IF(OFFSET(TH!M$1,SMALL(Dong2,ROWS($1:1)),)=$I$6,OFFSET(TH!L$1,SMALL(Dong2,ROWS($1:1)),),OFFSET(TH!M$1,SMALL(Dong2,ROWS($1:1)),)))</f>
        <v>642</v>
      </c>
      <c r="F12" s="6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1">
        <f ca="1">IF(A12&lt;&gt;"",H11+F12-G12,0)</f>
        <v>1037724</v>
      </c>
      <c r="I12" s="652"/>
      <c r="J12" s="631"/>
      <c r="K12" s="631"/>
      <c r="L12" s="100"/>
      <c r="M12" s="631"/>
      <c r="N12" s="631"/>
      <c r="O12" s="631"/>
      <c r="P12" s="631"/>
      <c r="Q12" s="631"/>
      <c r="R12" s="631"/>
      <c r="S12" s="631"/>
      <c r="T12" s="631"/>
    </row>
    <row r="13" spans="1:20" ht="20.25" customHeight="1">
      <c r="A13" s="648">
        <f ca="1">IF(ROWS($1:2)&gt;COUNT(Dong2),"",OFFSET(TH!C$1,SMALL(Dong2,ROWS($1:2)),))</f>
        <v>42378</v>
      </c>
      <c r="B13" s="648" t="str">
        <f ca="1">IF(ROWS($1:2)&gt;COUNT(Dong2),"",OFFSET(TH!D$1,SMALL(Dong2,ROWS($1:2)),))</f>
        <v>GBN</v>
      </c>
      <c r="C13" s="648">
        <f ca="1">IF(ROWS($1:2)&gt;COUNT(Dong2),"",OFFSET(TH!E$1,SMALL(Dong2,ROWS($1:2)),))</f>
        <v>42378</v>
      </c>
      <c r="D13" s="649" t="str">
        <f ca="1">IF(ROWS($1:2)&gt;COUNT(Dong2),"",OFFSET(TH!F$1,SMALL(Dong2,ROWS($1:2)),))</f>
        <v>VAT Phí dịch vụ SMS</v>
      </c>
      <c r="E13" s="648" t="str">
        <f ca="1">IF(ROWS($1:2)&gt;COUNT(Dong2),"",IF(OFFSET(TH!M$1,SMALL(Dong2,ROWS($1:2)),)=$I$6,OFFSET(TH!L$1,SMALL(Dong2,ROWS($1:2)),),OFFSET(TH!M$1,SMALL(Dong2,ROWS($1:2)),)))</f>
        <v>1331</v>
      </c>
      <c r="F13" s="6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1">
        <f t="shared" ref="H13:H32" ca="1" si="0">IF(A13&lt;&gt;"",H12+F13-G13,0)</f>
        <v>1032724</v>
      </c>
      <c r="I13" s="652"/>
      <c r="J13" s="631"/>
      <c r="K13" s="631"/>
      <c r="L13" s="100"/>
      <c r="M13" s="631"/>
      <c r="N13" s="631"/>
      <c r="O13" s="631"/>
      <c r="P13" s="631"/>
      <c r="Q13" s="631"/>
      <c r="R13" s="631"/>
      <c r="S13" s="631"/>
      <c r="T13" s="631"/>
    </row>
    <row r="14" spans="1:20" ht="20.25" customHeight="1">
      <c r="A14" s="648">
        <f ca="1">IF(ROWS($1:3)&gt;COUNT(Dong2),"",OFFSET(TH!C$1,SMALL(Dong2,ROWS($1:3)),))</f>
        <v>42380</v>
      </c>
      <c r="B14" s="648" t="str">
        <f ca="1">IF(ROWS($1:3)&gt;COUNT(Dong2),"",OFFSET(TH!D$1,SMALL(Dong2,ROWS($1:3)),))</f>
        <v>C02</v>
      </c>
      <c r="C14" s="648">
        <f ca="1">IF(ROWS($1:3)&gt;COUNT(Dong2),"",OFFSET(TH!E$1,SMALL(Dong2,ROWS($1:3)),))</f>
        <v>42380</v>
      </c>
      <c r="D14" s="649" t="str">
        <f ca="1">IF(ROWS($1:3)&gt;COUNT(Dong2),"",OFFSET(TH!F$1,SMALL(Dong2,ROWS($1:3)),))</f>
        <v>Nộp tiền mặt vào tài khoản</v>
      </c>
      <c r="E14" s="648" t="str">
        <f ca="1">IF(ROWS($1:3)&gt;COUNT(Dong2),"",IF(OFFSET(TH!M$1,SMALL(Dong2,ROWS($1:3)),)=$I$6,OFFSET(TH!L$1,SMALL(Dong2,ROWS($1:3)),),OFFSET(TH!M$1,SMALL(Dong2,ROWS($1:3)),)))</f>
        <v>1111</v>
      </c>
      <c r="F14" s="6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1">
        <f t="shared" ca="1" si="0"/>
        <v>11082724</v>
      </c>
      <c r="I14" s="652"/>
      <c r="J14" s="631"/>
      <c r="K14" s="631"/>
      <c r="L14" s="100"/>
      <c r="M14" s="631"/>
      <c r="N14" s="631"/>
      <c r="O14" s="631"/>
      <c r="P14" s="631"/>
      <c r="Q14" s="631"/>
      <c r="R14" s="631"/>
      <c r="S14" s="631"/>
      <c r="T14" s="631"/>
    </row>
    <row r="15" spans="1:20" ht="20.25" customHeight="1">
      <c r="A15" s="648">
        <f ca="1">IF(ROWS($1:4)&gt;COUNT(Dong2),"",OFFSET(TH!C$1,SMALL(Dong2,ROWS($1:4)),))</f>
        <v>42380</v>
      </c>
      <c r="B15" s="648" t="str">
        <f ca="1">IF(ROWS($1:4)&gt;COUNT(Dong2),"",OFFSET(TH!D$1,SMALL(Dong2,ROWS($1:4)),))</f>
        <v>GBC</v>
      </c>
      <c r="C15" s="648">
        <f ca="1">IF(ROWS($1:4)&gt;COUNT(Dong2),"",OFFSET(TH!E$1,SMALL(Dong2,ROWS($1:4)),))</f>
        <v>42380</v>
      </c>
      <c r="D15" s="649" t="str">
        <f ca="1">IF(ROWS($1:4)&gt;COUNT(Dong2),"",OFFSET(TH!F$1,SMALL(Dong2,ROWS($1:4)),))</f>
        <v>Thu tiền hàng</v>
      </c>
      <c r="E15" s="648" t="str">
        <f ca="1">IF(ROWS($1:4)&gt;COUNT(Dong2),"",IF(OFFSET(TH!M$1,SMALL(Dong2,ROWS($1:4)),)=$I$6,OFFSET(TH!L$1,SMALL(Dong2,ROWS($1:4)),),OFFSET(TH!M$1,SMALL(Dong2,ROWS($1:4)),)))</f>
        <v>131</v>
      </c>
      <c r="F15" s="6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1">
        <f t="shared" ca="1" si="0"/>
        <v>26082724</v>
      </c>
      <c r="I15" s="652"/>
      <c r="J15" s="631"/>
      <c r="K15" s="631"/>
      <c r="L15" s="100"/>
      <c r="M15" s="631"/>
      <c r="N15" s="631"/>
      <c r="O15" s="631"/>
      <c r="P15" s="631"/>
      <c r="Q15" s="631"/>
      <c r="R15" s="631"/>
      <c r="S15" s="631"/>
      <c r="T15" s="631"/>
    </row>
    <row r="16" spans="1:20" ht="20.25" customHeight="1">
      <c r="A16" s="648">
        <f ca="1">IF(ROWS($1:5)&gt;COUNT(Dong2),"",OFFSET(TH!C$1,SMALL(Dong2,ROWS($1:5)),))</f>
        <v>42380</v>
      </c>
      <c r="B16" s="648" t="str">
        <f ca="1">IF(ROWS($1:5)&gt;COUNT(Dong2),"",OFFSET(TH!D$1,SMALL(Dong2,ROWS($1:5)),))</f>
        <v>GBC</v>
      </c>
      <c r="C16" s="648">
        <f ca="1">IF(ROWS($1:5)&gt;COUNT(Dong2),"",OFFSET(TH!E$1,SMALL(Dong2,ROWS($1:5)),))</f>
        <v>42380</v>
      </c>
      <c r="D16" s="649" t="str">
        <f ca="1">IF(ROWS($1:5)&gt;COUNT(Dong2),"",OFFSET(TH!F$1,SMALL(Dong2,ROWS($1:5)),))</f>
        <v>Thu tiền hàng</v>
      </c>
      <c r="E16" s="648" t="str">
        <f ca="1">IF(ROWS($1:5)&gt;COUNT(Dong2),"",IF(OFFSET(TH!M$1,SMALL(Dong2,ROWS($1:5)),)=$I$6,OFFSET(TH!L$1,SMALL(Dong2,ROWS($1:5)),),OFFSET(TH!M$1,SMALL(Dong2,ROWS($1:5)),)))</f>
        <v>131</v>
      </c>
      <c r="F16" s="6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1">
        <f t="shared" ca="1" si="0"/>
        <v>44082724</v>
      </c>
      <c r="I16" s="652"/>
      <c r="J16" s="631"/>
      <c r="K16" s="631"/>
      <c r="L16" s="100"/>
      <c r="M16" s="631"/>
      <c r="N16" s="631"/>
      <c r="O16" s="631"/>
      <c r="P16" s="631"/>
      <c r="Q16" s="631"/>
      <c r="R16" s="631"/>
      <c r="S16" s="631"/>
      <c r="T16" s="631"/>
    </row>
    <row r="17" spans="1:20" ht="20.25" customHeight="1">
      <c r="A17" s="648">
        <f ca="1">IF(ROWS($1:6)&gt;COUNT(Dong2),"",OFFSET(TH!C$1,SMALL(Dong2,ROWS($1:6)),))</f>
        <v>42380</v>
      </c>
      <c r="B17" s="648" t="str">
        <f ca="1">IF(ROWS($1:6)&gt;COUNT(Dong2),"",OFFSET(TH!D$1,SMALL(Dong2,ROWS($1:6)),))</f>
        <v>GBN</v>
      </c>
      <c r="C17" s="648">
        <f ca="1">IF(ROWS($1:6)&gt;COUNT(Dong2),"",OFFSET(TH!E$1,SMALL(Dong2,ROWS($1:6)),))</f>
        <v>42380</v>
      </c>
      <c r="D17" s="649" t="str">
        <f ca="1">IF(ROWS($1:6)&gt;COUNT(Dong2),"",OFFSET(TH!F$1,SMALL(Dong2,ROWS($1:6)),))</f>
        <v>Thanh toán tiền hàng</v>
      </c>
      <c r="E17" s="648" t="str">
        <f ca="1">IF(ROWS($1:6)&gt;COUNT(Dong2),"",IF(OFFSET(TH!M$1,SMALL(Dong2,ROWS($1:6)),)=$I$6,OFFSET(TH!L$1,SMALL(Dong2,ROWS($1:6)),),OFFSET(TH!M$1,SMALL(Dong2,ROWS($1:6)),)))</f>
        <v>331</v>
      </c>
      <c r="F17" s="6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1">
        <f t="shared" ca="1" si="0"/>
        <v>19060724</v>
      </c>
      <c r="I17" s="652"/>
      <c r="J17" s="631"/>
      <c r="K17" s="631"/>
      <c r="L17" s="100"/>
      <c r="M17" s="631"/>
      <c r="N17" s="631"/>
      <c r="O17" s="631"/>
      <c r="P17" s="631"/>
      <c r="Q17" s="631"/>
      <c r="R17" s="631"/>
      <c r="S17" s="631"/>
      <c r="T17" s="631"/>
    </row>
    <row r="18" spans="1:20" ht="20.25" customHeight="1">
      <c r="A18" s="648">
        <f ca="1">IF(ROWS($1:7)&gt;COUNT(Dong2),"",OFFSET(TH!C$1,SMALL(Dong2,ROWS($1:7)),))</f>
        <v>42380</v>
      </c>
      <c r="B18" s="648" t="str">
        <f ca="1">IF(ROWS($1:7)&gt;COUNT(Dong2),"",OFFSET(TH!D$1,SMALL(Dong2,ROWS($1:7)),))</f>
        <v>GBN</v>
      </c>
      <c r="C18" s="648">
        <f ca="1">IF(ROWS($1:7)&gt;COUNT(Dong2),"",OFFSET(TH!E$1,SMALL(Dong2,ROWS($1:7)),))</f>
        <v>42380</v>
      </c>
      <c r="D18" s="649" t="str">
        <f ca="1">IF(ROWS($1:7)&gt;COUNT(Dong2),"",OFFSET(TH!F$1,SMALL(Dong2,ROWS($1:7)),))</f>
        <v>Phí chuyển tiền</v>
      </c>
      <c r="E18" s="648" t="str">
        <f ca="1">IF(ROWS($1:7)&gt;COUNT(Dong2),"",IF(OFFSET(TH!M$1,SMALL(Dong2,ROWS($1:7)),)=$I$6,OFFSET(TH!L$1,SMALL(Dong2,ROWS($1:7)),),OFFSET(TH!M$1,SMALL(Dong2,ROWS($1:7)),)))</f>
        <v>642</v>
      </c>
      <c r="F18" s="6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1">
        <f t="shared" ca="1" si="0"/>
        <v>19040724</v>
      </c>
      <c r="I18" s="652"/>
      <c r="J18" s="631"/>
      <c r="K18" s="631"/>
      <c r="L18" s="100"/>
      <c r="M18" s="631"/>
      <c r="N18" s="631"/>
      <c r="O18" s="631"/>
      <c r="P18" s="631"/>
      <c r="Q18" s="631"/>
      <c r="R18" s="631"/>
      <c r="S18" s="631"/>
      <c r="T18" s="631"/>
    </row>
    <row r="19" spans="1:20" ht="20.25" customHeight="1">
      <c r="A19" s="648">
        <f ca="1">IF(ROWS($1:8)&gt;COUNT(Dong2),"",OFFSET(TH!C$1,SMALL(Dong2,ROWS($1:8)),))</f>
        <v>42380</v>
      </c>
      <c r="B19" s="648" t="str">
        <f ca="1">IF(ROWS($1:8)&gt;COUNT(Dong2),"",OFFSET(TH!D$1,SMALL(Dong2,ROWS($1:8)),))</f>
        <v>GBN</v>
      </c>
      <c r="C19" s="648">
        <f ca="1">IF(ROWS($1:8)&gt;COUNT(Dong2),"",OFFSET(TH!E$1,SMALL(Dong2,ROWS($1:8)),))</f>
        <v>42380</v>
      </c>
      <c r="D19" s="649" t="str">
        <f ca="1">IF(ROWS($1:8)&gt;COUNT(Dong2),"",OFFSET(TH!F$1,SMALL(Dong2,ROWS($1:8)),))</f>
        <v>VAT Phí chuyển tiền</v>
      </c>
      <c r="E19" s="648" t="str">
        <f ca="1">IF(ROWS($1:8)&gt;COUNT(Dong2),"",IF(OFFSET(TH!M$1,SMALL(Dong2,ROWS($1:8)),)=$I$6,OFFSET(TH!L$1,SMALL(Dong2,ROWS($1:8)),),OFFSET(TH!M$1,SMALL(Dong2,ROWS($1:8)),)))</f>
        <v>1331</v>
      </c>
      <c r="F19" s="6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1">
        <f t="shared" ca="1" si="0"/>
        <v>19038724</v>
      </c>
      <c r="I19" s="652"/>
      <c r="J19" s="631"/>
      <c r="K19" s="631"/>
      <c r="L19" s="100"/>
      <c r="M19" s="631"/>
      <c r="N19" s="631"/>
      <c r="O19" s="631"/>
      <c r="P19" s="631"/>
      <c r="Q19" s="631"/>
      <c r="R19" s="631"/>
      <c r="S19" s="631"/>
      <c r="T19" s="631"/>
    </row>
    <row r="20" spans="1:20" ht="20.25" customHeight="1">
      <c r="A20" s="648">
        <f ca="1">IF(ROWS($1:9)&gt;COUNT(Dong2),"",OFFSET(TH!C$1,SMALL(Dong2,ROWS($1:9)),))</f>
        <v>42381</v>
      </c>
      <c r="B20" s="648" t="str">
        <f ca="1">IF(ROWS($1:9)&gt;COUNT(Dong2),"",OFFSET(TH!D$1,SMALL(Dong2,ROWS($1:9)),))</f>
        <v>C03</v>
      </c>
      <c r="C20" s="648">
        <f ca="1">IF(ROWS($1:9)&gt;COUNT(Dong2),"",OFFSET(TH!E$1,SMALL(Dong2,ROWS($1:9)),))</f>
        <v>42381</v>
      </c>
      <c r="D20" s="649" t="str">
        <f ca="1">IF(ROWS($1:9)&gt;COUNT(Dong2),"",OFFSET(TH!F$1,SMALL(Dong2,ROWS($1:9)),))</f>
        <v>Nộp tiền mặt vào tài khoản</v>
      </c>
      <c r="E20" s="648" t="str">
        <f ca="1">IF(ROWS($1:9)&gt;COUNT(Dong2),"",IF(OFFSET(TH!M$1,SMALL(Dong2,ROWS($1:9)),)=$I$6,OFFSET(TH!L$1,SMALL(Dong2,ROWS($1:9)),),OFFSET(TH!M$1,SMALL(Dong2,ROWS($1:9)),)))</f>
        <v>1111</v>
      </c>
      <c r="F20" s="6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1">
        <f t="shared" ca="1" si="0"/>
        <v>90038724</v>
      </c>
      <c r="I20" s="652"/>
      <c r="J20" s="631"/>
      <c r="K20" s="631"/>
      <c r="L20" s="100"/>
      <c r="M20" s="631"/>
      <c r="N20" s="631"/>
      <c r="O20" s="631"/>
      <c r="P20" s="631"/>
      <c r="Q20" s="631"/>
      <c r="R20" s="631"/>
      <c r="S20" s="631"/>
      <c r="T20" s="631"/>
    </row>
    <row r="21" spans="1:20" ht="20.25" customHeight="1">
      <c r="A21" s="648">
        <f ca="1">IF(ROWS($1:10)&gt;COUNT(Dong2),"",OFFSET(TH!C$1,SMALL(Dong2,ROWS($1:10)),))</f>
        <v>42381</v>
      </c>
      <c r="B21" s="648" t="str">
        <f ca="1">IF(ROWS($1:10)&gt;COUNT(Dong2),"",OFFSET(TH!D$1,SMALL(Dong2,ROWS($1:10)),))</f>
        <v>GBC</v>
      </c>
      <c r="C21" s="648">
        <f ca="1">IF(ROWS($1:10)&gt;COUNT(Dong2),"",OFFSET(TH!E$1,SMALL(Dong2,ROWS($1:10)),))</f>
        <v>42381</v>
      </c>
      <c r="D21" s="649" t="str">
        <f ca="1">IF(ROWS($1:10)&gt;COUNT(Dong2),"",OFFSET(TH!F$1,SMALL(Dong2,ROWS($1:10)),))</f>
        <v>Thu tiền hàng</v>
      </c>
      <c r="E21" s="648" t="str">
        <f ca="1">IF(ROWS($1:10)&gt;COUNT(Dong2),"",IF(OFFSET(TH!M$1,SMALL(Dong2,ROWS($1:10)),)=$I$6,OFFSET(TH!L$1,SMALL(Dong2,ROWS($1:10)),),OFFSET(TH!M$1,SMALL(Dong2,ROWS($1:10)),)))</f>
        <v>131</v>
      </c>
      <c r="F21" s="6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1">
        <f t="shared" ca="1" si="0"/>
        <v>93626484</v>
      </c>
      <c r="I21" s="652"/>
      <c r="J21" s="631"/>
      <c r="K21" s="631"/>
      <c r="L21" s="100"/>
      <c r="M21" s="631"/>
      <c r="N21" s="631"/>
      <c r="O21" s="631"/>
      <c r="P21" s="631"/>
      <c r="Q21" s="636"/>
      <c r="R21" s="631"/>
      <c r="S21" s="631"/>
      <c r="T21" s="631"/>
    </row>
    <row r="22" spans="1:20" ht="20.25" customHeight="1">
      <c r="A22" s="648">
        <f ca="1">IF(ROWS($1:11)&gt;COUNT(Dong2),"",OFFSET(TH!C$1,SMALL(Dong2,ROWS($1:11)),))</f>
        <v>42381</v>
      </c>
      <c r="B22" s="648" t="str">
        <f ca="1">IF(ROWS($1:11)&gt;COUNT(Dong2),"",OFFSET(TH!D$1,SMALL(Dong2,ROWS($1:11)),))</f>
        <v>GBN</v>
      </c>
      <c r="C22" s="648">
        <f ca="1">IF(ROWS($1:11)&gt;COUNT(Dong2),"",OFFSET(TH!E$1,SMALL(Dong2,ROWS($1:11)),))</f>
        <v>42381</v>
      </c>
      <c r="D22" s="649" t="str">
        <f ca="1">IF(ROWS($1:11)&gt;COUNT(Dong2),"",OFFSET(TH!F$1,SMALL(Dong2,ROWS($1:11)),))</f>
        <v>Thanh toán tiền hàng</v>
      </c>
      <c r="E22" s="648" t="str">
        <f ca="1">IF(ROWS($1:11)&gt;COUNT(Dong2),"",IF(OFFSET(TH!M$1,SMALL(Dong2,ROWS($1:11)),)=$I$6,OFFSET(TH!L$1,SMALL(Dong2,ROWS($1:11)),),OFFSET(TH!M$1,SMALL(Dong2,ROWS($1:11)),)))</f>
        <v>331</v>
      </c>
      <c r="F22" s="6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1">
        <f t="shared" ca="1" si="0"/>
        <v>22619956</v>
      </c>
      <c r="I22" s="652"/>
      <c r="J22" s="631"/>
      <c r="K22" s="631"/>
      <c r="L22" s="100"/>
      <c r="M22" s="631"/>
      <c r="N22" s="631"/>
      <c r="O22" s="631"/>
      <c r="P22" s="631"/>
      <c r="Q22" s="631"/>
      <c r="R22" s="631"/>
      <c r="S22" s="631"/>
      <c r="T22" s="631"/>
    </row>
    <row r="23" spans="1:20" ht="20.25" customHeight="1">
      <c r="A23" s="648">
        <f ca="1">IF(ROWS($1:12)&gt;COUNT(Dong2),"",OFFSET(TH!C$1,SMALL(Dong2,ROWS($1:12)),))</f>
        <v>42381</v>
      </c>
      <c r="B23" s="648" t="str">
        <f ca="1">IF(ROWS($1:12)&gt;COUNT(Dong2),"",OFFSET(TH!D$1,SMALL(Dong2,ROWS($1:12)),))</f>
        <v>GBN</v>
      </c>
      <c r="C23" s="648">
        <f ca="1">IF(ROWS($1:12)&gt;COUNT(Dong2),"",OFFSET(TH!E$1,SMALL(Dong2,ROWS($1:12)),))</f>
        <v>42381</v>
      </c>
      <c r="D23" s="649" t="str">
        <f ca="1">IF(ROWS($1:12)&gt;COUNT(Dong2),"",OFFSET(TH!F$1,SMALL(Dong2,ROWS($1:12)),))</f>
        <v>Phí chuyển tiền</v>
      </c>
      <c r="E23" s="648" t="str">
        <f ca="1">IF(ROWS($1:12)&gt;COUNT(Dong2),"",IF(OFFSET(TH!M$1,SMALL(Dong2,ROWS($1:12)),)=$I$6,OFFSET(TH!L$1,SMALL(Dong2,ROWS($1:12)),),OFFSET(TH!M$1,SMALL(Dong2,ROWS($1:12)),)))</f>
        <v>642</v>
      </c>
      <c r="F23" s="6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1">
        <f t="shared" ca="1" si="0"/>
        <v>22608956</v>
      </c>
      <c r="I23" s="652"/>
      <c r="J23" s="631"/>
      <c r="K23" s="631"/>
      <c r="L23" s="100"/>
      <c r="M23" s="631"/>
      <c r="N23" s="631"/>
      <c r="O23" s="631"/>
      <c r="P23" s="631"/>
      <c r="Q23" s="653"/>
      <c r="R23" s="631"/>
      <c r="S23" s="631"/>
      <c r="T23" s="631"/>
    </row>
    <row r="24" spans="1:20" ht="20.25" customHeight="1">
      <c r="A24" s="648">
        <f ca="1">IF(ROWS($1:13)&gt;COUNT(Dong2),"",OFFSET(TH!C$1,SMALL(Dong2,ROWS($1:13)),))</f>
        <v>42381</v>
      </c>
      <c r="B24" s="648" t="str">
        <f ca="1">IF(ROWS($1:13)&gt;COUNT(Dong2),"",OFFSET(TH!D$1,SMALL(Dong2,ROWS($1:13)),))</f>
        <v>GBN</v>
      </c>
      <c r="C24" s="648">
        <f ca="1">IF(ROWS($1:13)&gt;COUNT(Dong2),"",OFFSET(TH!E$1,SMALL(Dong2,ROWS($1:13)),))</f>
        <v>42381</v>
      </c>
      <c r="D24" s="649" t="str">
        <f ca="1">IF(ROWS($1:13)&gt;COUNT(Dong2),"",OFFSET(TH!F$1,SMALL(Dong2,ROWS($1:13)),))</f>
        <v>Phí chuyển tiền</v>
      </c>
      <c r="E24" s="648" t="str">
        <f ca="1">IF(ROWS($1:13)&gt;COUNT(Dong2),"",IF(OFFSET(TH!M$1,SMALL(Dong2,ROWS($1:13)),)=$I$6,OFFSET(TH!L$1,SMALL(Dong2,ROWS($1:13)),),OFFSET(TH!M$1,SMALL(Dong2,ROWS($1:13)),)))</f>
        <v>642</v>
      </c>
      <c r="F24" s="6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1">
        <f t="shared" ca="1" si="0"/>
        <v>22588956</v>
      </c>
      <c r="I24" s="652"/>
      <c r="J24" s="631"/>
      <c r="K24" s="631"/>
      <c r="L24" s="100"/>
      <c r="M24" s="631"/>
      <c r="N24" s="631"/>
      <c r="O24" s="631"/>
      <c r="P24" s="631"/>
      <c r="Q24" s="631"/>
      <c r="R24" s="631"/>
      <c r="S24" s="631"/>
      <c r="T24" s="631"/>
    </row>
    <row r="25" spans="1:20" ht="20.25" customHeight="1">
      <c r="A25" s="648">
        <f ca="1">IF(ROWS($1:14)&gt;COUNT(Dong2),"",OFFSET(TH!C$1,SMALL(Dong2,ROWS($1:14)),))</f>
        <v>42381</v>
      </c>
      <c r="B25" s="648" t="str">
        <f ca="1">IF(ROWS($1:14)&gt;COUNT(Dong2),"",OFFSET(TH!D$1,SMALL(Dong2,ROWS($1:14)),))</f>
        <v>GBN</v>
      </c>
      <c r="C25" s="648">
        <f ca="1">IF(ROWS($1:14)&gt;COUNT(Dong2),"",OFFSET(TH!E$1,SMALL(Dong2,ROWS($1:14)),))</f>
        <v>42381</v>
      </c>
      <c r="D25" s="649" t="str">
        <f ca="1">IF(ROWS($1:14)&gt;COUNT(Dong2),"",OFFSET(TH!F$1,SMALL(Dong2,ROWS($1:14)),))</f>
        <v>VAT Phí chuyển tiền</v>
      </c>
      <c r="E25" s="648" t="str">
        <f ca="1">IF(ROWS($1:14)&gt;COUNT(Dong2),"",IF(OFFSET(TH!M$1,SMALL(Dong2,ROWS($1:14)),)=$I$6,OFFSET(TH!L$1,SMALL(Dong2,ROWS($1:14)),),OFFSET(TH!M$1,SMALL(Dong2,ROWS($1:14)),)))</f>
        <v>1331</v>
      </c>
      <c r="F25" s="6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1">
        <f t="shared" ca="1" si="0"/>
        <v>22586956</v>
      </c>
      <c r="I25" s="652"/>
      <c r="J25" s="631"/>
      <c r="K25" s="631"/>
      <c r="L25" s="100"/>
      <c r="M25" s="631"/>
      <c r="N25" s="631"/>
      <c r="O25" s="631"/>
      <c r="P25" s="631"/>
      <c r="Q25" s="631"/>
      <c r="R25" s="631"/>
      <c r="S25" s="631"/>
      <c r="T25" s="631"/>
    </row>
    <row r="26" spans="1:20" ht="20.25" customHeight="1">
      <c r="A26" s="648">
        <f ca="1">IF(ROWS($1:15)&gt;COUNT(Dong2),"",OFFSET(TH!C$1,SMALL(Dong2,ROWS($1:15)),))</f>
        <v>42381</v>
      </c>
      <c r="B26" s="648" t="str">
        <f ca="1">IF(ROWS($1:15)&gt;COUNT(Dong2),"",OFFSET(TH!D$1,SMALL(Dong2,ROWS($1:15)),))</f>
        <v>T01</v>
      </c>
      <c r="C26" s="648">
        <f ca="1">IF(ROWS($1:15)&gt;COUNT(Dong2),"",OFFSET(TH!E$1,SMALL(Dong2,ROWS($1:15)),))</f>
        <v>42381</v>
      </c>
      <c r="D26" s="649" t="str">
        <f ca="1">IF(ROWS($1:15)&gt;COUNT(Dong2),"",OFFSET(TH!F$1,SMALL(Dong2,ROWS($1:15)),))</f>
        <v>Rút sec nhập quỹ tiền mặt</v>
      </c>
      <c r="E26" s="648" t="str">
        <f ca="1">IF(ROWS($1:15)&gt;COUNT(Dong2),"",IF(OFFSET(TH!M$1,SMALL(Dong2,ROWS($1:15)),)=$I$6,OFFSET(TH!L$1,SMALL(Dong2,ROWS($1:15)),),OFFSET(TH!M$1,SMALL(Dong2,ROWS($1:15)),)))</f>
        <v>1111</v>
      </c>
      <c r="F26" s="6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1">
        <f t="shared" ca="1" si="0"/>
        <v>1086956</v>
      </c>
      <c r="I26" s="652"/>
      <c r="J26" s="631"/>
      <c r="K26" s="631"/>
      <c r="L26" s="100"/>
      <c r="M26" s="631"/>
      <c r="N26" s="631"/>
      <c r="O26" s="631"/>
      <c r="P26" s="631"/>
      <c r="Q26" s="631"/>
      <c r="R26" s="631"/>
      <c r="S26" s="631"/>
      <c r="T26" s="631"/>
    </row>
    <row r="27" spans="1:20" ht="20.25" customHeight="1">
      <c r="A27" s="648">
        <f ca="1">IF(ROWS($1:16)&gt;COUNT(Dong2),"",OFFSET(TH!C$1,SMALL(Dong2,ROWS($1:16)),))</f>
        <v>42382</v>
      </c>
      <c r="B27" s="648" t="str">
        <f ca="1">IF(ROWS($1:16)&gt;COUNT(Dong2),"",OFFSET(TH!D$1,SMALL(Dong2,ROWS($1:16)),))</f>
        <v>GBC</v>
      </c>
      <c r="C27" s="648">
        <f ca="1">IF(ROWS($1:16)&gt;COUNT(Dong2),"",OFFSET(TH!E$1,SMALL(Dong2,ROWS($1:16)),))</f>
        <v>42382</v>
      </c>
      <c r="D27" s="649" t="str">
        <f ca="1">IF(ROWS($1:16)&gt;COUNT(Dong2),"",OFFSET(TH!F$1,SMALL(Dong2,ROWS($1:16)),))</f>
        <v>Thu tiền hàng</v>
      </c>
      <c r="E27" s="648" t="str">
        <f ca="1">IF(ROWS($1:16)&gt;COUNT(Dong2),"",IF(OFFSET(TH!M$1,SMALL(Dong2,ROWS($1:16)),)=$I$6,OFFSET(TH!L$1,SMALL(Dong2,ROWS($1:16)),),OFFSET(TH!M$1,SMALL(Dong2,ROWS($1:16)),)))</f>
        <v>131</v>
      </c>
      <c r="F27" s="6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1">
        <f t="shared" ca="1" si="0"/>
        <v>156813956</v>
      </c>
      <c r="I27" s="652"/>
      <c r="J27" s="631"/>
      <c r="K27" s="631"/>
      <c r="L27" s="100"/>
      <c r="M27" s="631"/>
      <c r="N27" s="631"/>
      <c r="O27" s="631"/>
      <c r="P27" s="631"/>
      <c r="Q27" s="631"/>
      <c r="R27" s="631"/>
      <c r="S27" s="631"/>
      <c r="T27" s="631"/>
    </row>
    <row r="28" spans="1:20" ht="20.25" customHeight="1">
      <c r="A28" s="648">
        <f ca="1">IF(ROWS($1:17)&gt;COUNT(Dong2),"",OFFSET(TH!C$1,SMALL(Dong2,ROWS($1:17)),))</f>
        <v>42383</v>
      </c>
      <c r="B28" s="648" t="str">
        <f ca="1">IF(ROWS($1:17)&gt;COUNT(Dong2),"",OFFSET(TH!D$1,SMALL(Dong2,ROWS($1:17)),))</f>
        <v>T03</v>
      </c>
      <c r="C28" s="648">
        <f ca="1">IF(ROWS($1:17)&gt;COUNT(Dong2),"",OFFSET(TH!E$1,SMALL(Dong2,ROWS($1:17)),))</f>
        <v>42383</v>
      </c>
      <c r="D28" s="649" t="str">
        <f ca="1">IF(ROWS($1:17)&gt;COUNT(Dong2),"",OFFSET(TH!F$1,SMALL(Dong2,ROWS($1:17)),))</f>
        <v>Rút sec nhập quỹ tiền mặt</v>
      </c>
      <c r="E28" s="648" t="str">
        <f ca="1">IF(ROWS($1:17)&gt;COUNT(Dong2),"",IF(OFFSET(TH!M$1,SMALL(Dong2,ROWS($1:17)),)=$I$6,OFFSET(TH!L$1,SMALL(Dong2,ROWS($1:17)),),OFFSET(TH!M$1,SMALL(Dong2,ROWS($1:17)),)))</f>
        <v>1111</v>
      </c>
      <c r="F28" s="6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1">
        <f t="shared" ca="1" si="0"/>
        <v>1113956</v>
      </c>
      <c r="I28" s="652"/>
      <c r="J28" s="631"/>
      <c r="K28" s="631"/>
      <c r="L28" s="100"/>
      <c r="M28" s="631"/>
      <c r="N28" s="631"/>
      <c r="O28" s="631"/>
      <c r="P28" s="631"/>
      <c r="Q28" s="631"/>
      <c r="R28" s="631"/>
      <c r="S28" s="631"/>
      <c r="T28" s="631"/>
    </row>
    <row r="29" spans="1:20" ht="20.25" customHeight="1">
      <c r="A29" s="648">
        <f ca="1">IF(ROWS($1:18)&gt;COUNT(Dong2),"",OFFSET(TH!C$1,SMALL(Dong2,ROWS($1:18)),))</f>
        <v>42387</v>
      </c>
      <c r="B29" s="648" t="str">
        <f ca="1">IF(ROWS($1:18)&gt;COUNT(Dong2),"",OFFSET(TH!D$1,SMALL(Dong2,ROWS($1:18)),))</f>
        <v>GBC</v>
      </c>
      <c r="C29" s="648">
        <f ca="1">IF(ROWS($1:18)&gt;COUNT(Dong2),"",OFFSET(TH!E$1,SMALL(Dong2,ROWS($1:18)),))</f>
        <v>42387</v>
      </c>
      <c r="D29" s="649" t="str">
        <f ca="1">IF(ROWS($1:18)&gt;COUNT(Dong2),"",OFFSET(TH!F$1,SMALL(Dong2,ROWS($1:18)),))</f>
        <v>Thu tiền hàng</v>
      </c>
      <c r="E29" s="648" t="str">
        <f ca="1">IF(ROWS($1:18)&gt;COUNT(Dong2),"",IF(OFFSET(TH!M$1,SMALL(Dong2,ROWS($1:18)),)=$I$6,OFFSET(TH!L$1,SMALL(Dong2,ROWS($1:18)),),OFFSET(TH!M$1,SMALL(Dong2,ROWS($1:18)),)))</f>
        <v>131</v>
      </c>
      <c r="F29" s="6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1">
        <f t="shared" ca="1" si="0"/>
        <v>83736826</v>
      </c>
      <c r="I29" s="652"/>
      <c r="J29" s="631"/>
      <c r="K29" s="631"/>
      <c r="L29" s="100"/>
      <c r="M29" s="631"/>
      <c r="N29" s="631"/>
      <c r="O29" s="631"/>
      <c r="P29" s="631"/>
      <c r="Q29" s="631"/>
      <c r="R29" s="631"/>
      <c r="S29" s="631"/>
      <c r="T29" s="631"/>
    </row>
    <row r="30" spans="1:20" ht="20.25" customHeight="1">
      <c r="A30" s="648">
        <f ca="1">IF(ROWS($1:19)&gt;COUNT(Dong2),"",OFFSET(TH!C$1,SMALL(Dong2,ROWS($1:19)),))</f>
        <v>42387</v>
      </c>
      <c r="B30" s="648" t="str">
        <f ca="1">IF(ROWS($1:19)&gt;COUNT(Dong2),"",OFFSET(TH!D$1,SMALL(Dong2,ROWS($1:19)),))</f>
        <v>T04</v>
      </c>
      <c r="C30" s="648">
        <f ca="1">IF(ROWS($1:19)&gt;COUNT(Dong2),"",OFFSET(TH!E$1,SMALL(Dong2,ROWS($1:19)),))</f>
        <v>42387</v>
      </c>
      <c r="D30" s="649" t="str">
        <f ca="1">IF(ROWS($1:19)&gt;COUNT(Dong2),"",OFFSET(TH!F$1,SMALL(Dong2,ROWS($1:19)),))</f>
        <v>Rút sec nhập quỹ tiền mặt</v>
      </c>
      <c r="E30" s="648" t="str">
        <f ca="1">IF(ROWS($1:19)&gt;COUNT(Dong2),"",IF(OFFSET(TH!M$1,SMALL(Dong2,ROWS($1:19)),)=$I$6,OFFSET(TH!L$1,SMALL(Dong2,ROWS($1:19)),),OFFSET(TH!M$1,SMALL(Dong2,ROWS($1:19)),)))</f>
        <v>1111</v>
      </c>
      <c r="F30" s="6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1">
        <f t="shared" ca="1" si="0"/>
        <v>1136826</v>
      </c>
      <c r="I30" s="652"/>
      <c r="J30" s="631"/>
      <c r="K30" s="631"/>
      <c r="L30" s="100"/>
      <c r="M30" s="631"/>
      <c r="N30" s="631"/>
      <c r="O30" s="631"/>
      <c r="P30" s="631"/>
      <c r="Q30" s="631"/>
      <c r="R30" s="631"/>
      <c r="S30" s="631"/>
      <c r="T30" s="631"/>
    </row>
    <row r="31" spans="1:20" ht="20.25" customHeight="1">
      <c r="A31" s="648">
        <f ca="1">IF(ROWS($1:20)&gt;COUNT(Dong2),"",OFFSET(TH!C$1,SMALL(Dong2,ROWS($1:20)),))</f>
        <v>42388</v>
      </c>
      <c r="B31" s="648" t="str">
        <f ca="1">IF(ROWS($1:20)&gt;COUNT(Dong2),"",OFFSET(TH!D$1,SMALL(Dong2,ROWS($1:20)),))</f>
        <v>GBC</v>
      </c>
      <c r="C31" s="648">
        <f ca="1">IF(ROWS($1:20)&gt;COUNT(Dong2),"",OFFSET(TH!E$1,SMALL(Dong2,ROWS($1:20)),))</f>
        <v>42388</v>
      </c>
      <c r="D31" s="649" t="str">
        <f ca="1">IF(ROWS($1:20)&gt;COUNT(Dong2),"",OFFSET(TH!F$1,SMALL(Dong2,ROWS($1:20)),))</f>
        <v>Thu tiền hàng</v>
      </c>
      <c r="E31" s="648" t="str">
        <f ca="1">IF(ROWS($1:20)&gt;COUNT(Dong2),"",IF(OFFSET(TH!M$1,SMALL(Dong2,ROWS($1:20)),)=$I$6,OFFSET(TH!L$1,SMALL(Dong2,ROWS($1:20)),),OFFSET(TH!M$1,SMALL(Dong2,ROWS($1:20)),)))</f>
        <v>131</v>
      </c>
      <c r="F31" s="6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1">
        <f t="shared" ca="1" si="0"/>
        <v>91401523</v>
      </c>
      <c r="I31" s="652"/>
      <c r="J31" s="631"/>
      <c r="K31" s="631"/>
      <c r="L31" s="100"/>
      <c r="M31" s="631"/>
      <c r="N31" s="631"/>
      <c r="O31" s="631"/>
      <c r="P31" s="631"/>
      <c r="Q31" s="631"/>
      <c r="R31" s="631"/>
      <c r="S31" s="631"/>
      <c r="T31" s="631"/>
    </row>
    <row r="32" spans="1:20" ht="20.25" customHeight="1">
      <c r="A32" s="648">
        <f ca="1">IF(ROWS($1:21)&gt;COUNT(Dong2),"",OFFSET(TH!C$1,SMALL(Dong2,ROWS($1:21)),))</f>
        <v>42388</v>
      </c>
      <c r="B32" s="648" t="str">
        <f ca="1">IF(ROWS($1:21)&gt;COUNT(Dong2),"",OFFSET(TH!D$1,SMALL(Dong2,ROWS($1:21)),))</f>
        <v>T05</v>
      </c>
      <c r="C32" s="648">
        <f ca="1">IF(ROWS($1:21)&gt;COUNT(Dong2),"",OFFSET(TH!E$1,SMALL(Dong2,ROWS($1:21)),))</f>
        <v>42388</v>
      </c>
      <c r="D32" s="649" t="str">
        <f ca="1">IF(ROWS($1:21)&gt;COUNT(Dong2),"",OFFSET(TH!F$1,SMALL(Dong2,ROWS($1:21)),))</f>
        <v>Rút sec nhập quỹ tiền mặt</v>
      </c>
      <c r="E32" s="648" t="str">
        <f ca="1">IF(ROWS($1:21)&gt;COUNT(Dong2),"",IF(OFFSET(TH!M$1,SMALL(Dong2,ROWS($1:21)),)=$I$6,OFFSET(TH!L$1,SMALL(Dong2,ROWS($1:21)),),OFFSET(TH!M$1,SMALL(Dong2,ROWS($1:21)),)))</f>
        <v>1111</v>
      </c>
      <c r="F32" s="6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1">
        <f t="shared" ca="1" si="0"/>
        <v>51101523</v>
      </c>
      <c r="I32" s="652"/>
      <c r="J32" s="631"/>
      <c r="K32" s="631"/>
      <c r="L32" s="100"/>
      <c r="M32" s="631"/>
      <c r="N32" s="631"/>
      <c r="O32" s="631"/>
      <c r="P32" s="631"/>
      <c r="Q32" s="631"/>
      <c r="R32" s="631"/>
      <c r="S32" s="631"/>
      <c r="T32" s="631"/>
    </row>
    <row r="33" spans="1:20" ht="20.25" customHeight="1">
      <c r="A33" s="648">
        <f ca="1">IF(ROWS($1:22)&gt;COUNT(Dong2),"",OFFSET(TH!C$1,SMALL(Dong2,ROWS($1:22)),))</f>
        <v>42388</v>
      </c>
      <c r="B33" s="648" t="str">
        <f ca="1">IF(ROWS($1:22)&gt;COUNT(Dong2),"",OFFSET(TH!D$1,SMALL(Dong2,ROWS($1:22)),))</f>
        <v>GBN</v>
      </c>
      <c r="C33" s="648">
        <f ca="1">IF(ROWS($1:22)&gt;COUNT(Dong2),"",OFFSET(TH!E$1,SMALL(Dong2,ROWS($1:22)),))</f>
        <v>42388</v>
      </c>
      <c r="D33" s="649" t="str">
        <f ca="1">IF(ROWS($1:22)&gt;COUNT(Dong2),"",OFFSET(TH!F$1,SMALL(Dong2,ROWS($1:22)),))</f>
        <v>Thanh toán tiền hàng</v>
      </c>
      <c r="E33" s="648" t="str">
        <f ca="1">IF(ROWS($1:22)&gt;COUNT(Dong2),"",IF(OFFSET(TH!M$1,SMALL(Dong2,ROWS($1:22)),)=$I$6,OFFSET(TH!L$1,SMALL(Dong2,ROWS($1:22)),),OFFSET(TH!M$1,SMALL(Dong2,ROWS($1:22)),)))</f>
        <v>331</v>
      </c>
      <c r="F33" s="6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1">
        <f t="shared" ref="H33:H34" ca="1" si="1">IF(A33&lt;&gt;"",H32+F33-G33,0)</f>
        <v>1079523</v>
      </c>
      <c r="I33" s="652"/>
      <c r="J33" s="631"/>
      <c r="K33" s="631"/>
      <c r="L33" s="100"/>
      <c r="M33" s="631"/>
      <c r="N33" s="631"/>
      <c r="O33" s="631"/>
      <c r="P33" s="631"/>
      <c r="Q33" s="631"/>
      <c r="R33" s="631"/>
      <c r="S33" s="631"/>
      <c r="T33" s="631"/>
    </row>
    <row r="34" spans="1:20" ht="20.25" customHeight="1">
      <c r="A34" s="648">
        <f ca="1">IF(ROWS($1:23)&gt;COUNT(Dong2),"",OFFSET(TH!C$1,SMALL(Dong2,ROWS($1:23)),))</f>
        <v>42388</v>
      </c>
      <c r="B34" s="648" t="str">
        <f ca="1">IF(ROWS($1:23)&gt;COUNT(Dong2),"",OFFSET(TH!D$1,SMALL(Dong2,ROWS($1:23)),))</f>
        <v>GBN</v>
      </c>
      <c r="C34" s="648">
        <f ca="1">IF(ROWS($1:23)&gt;COUNT(Dong2),"",OFFSET(TH!E$1,SMALL(Dong2,ROWS($1:23)),))</f>
        <v>42388</v>
      </c>
      <c r="D34" s="649" t="str">
        <f ca="1">IF(ROWS($1:23)&gt;COUNT(Dong2),"",OFFSET(TH!F$1,SMALL(Dong2,ROWS($1:23)),))</f>
        <v>Phí chuyển tiền</v>
      </c>
      <c r="E34" s="648" t="str">
        <f ca="1">IF(ROWS($1:23)&gt;COUNT(Dong2),"",IF(OFFSET(TH!M$1,SMALL(Dong2,ROWS($1:23)),)=$I$6,OFFSET(TH!L$1,SMALL(Dong2,ROWS($1:23)),),OFFSET(TH!M$1,SMALL(Dong2,ROWS($1:23)),)))</f>
        <v>642</v>
      </c>
      <c r="F34" s="6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1">
        <f t="shared" ca="1" si="1"/>
        <v>1059523</v>
      </c>
      <c r="I34" s="652"/>
      <c r="J34" s="631"/>
      <c r="K34" s="631"/>
      <c r="L34" s="100"/>
      <c r="M34" s="631"/>
      <c r="N34" s="631"/>
      <c r="O34" s="631"/>
      <c r="P34" s="631"/>
      <c r="Q34" s="631"/>
      <c r="R34" s="631"/>
      <c r="S34" s="631"/>
      <c r="T34" s="631"/>
    </row>
    <row r="35" spans="1:20" ht="20.25" customHeight="1">
      <c r="A35" s="648">
        <f ca="1">IF(ROWS($1:24)&gt;COUNT(Dong2),"",OFFSET(TH!C$1,SMALL(Dong2,ROWS($1:24)),))</f>
        <v>42388</v>
      </c>
      <c r="B35" s="648" t="str">
        <f ca="1">IF(ROWS($1:24)&gt;COUNT(Dong2),"",OFFSET(TH!D$1,SMALL(Dong2,ROWS($1:24)),))</f>
        <v>GBN</v>
      </c>
      <c r="C35" s="648">
        <f ca="1">IF(ROWS($1:24)&gt;COUNT(Dong2),"",OFFSET(TH!E$1,SMALL(Dong2,ROWS($1:24)),))</f>
        <v>42388</v>
      </c>
      <c r="D35" s="649" t="str">
        <f ca="1">IF(ROWS($1:24)&gt;COUNT(Dong2),"",OFFSET(TH!F$1,SMALL(Dong2,ROWS($1:24)),))</f>
        <v>VAT Phí chuyển tiền</v>
      </c>
      <c r="E35" s="648" t="str">
        <f ca="1">IF(ROWS($1:24)&gt;COUNT(Dong2),"",IF(OFFSET(TH!M$1,SMALL(Dong2,ROWS($1:24)),)=$I$6,OFFSET(TH!L$1,SMALL(Dong2,ROWS($1:24)),),OFFSET(TH!M$1,SMALL(Dong2,ROWS($1:24)),)))</f>
        <v>1331</v>
      </c>
      <c r="F35" s="6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1">
        <f t="shared" ref="H35:H38" ca="1" si="2">IF(A35&lt;&gt;"",H34+F35-G35,0)</f>
        <v>1057523</v>
      </c>
      <c r="I35" s="652"/>
      <c r="J35" s="631"/>
      <c r="K35" s="631"/>
      <c r="L35" s="100"/>
      <c r="M35" s="631"/>
      <c r="N35" s="631"/>
      <c r="O35" s="631"/>
      <c r="P35" s="631"/>
      <c r="Q35" s="631"/>
      <c r="R35" s="631"/>
      <c r="S35" s="631"/>
      <c r="T35" s="631"/>
    </row>
    <row r="36" spans="1:20" ht="20.25" customHeight="1">
      <c r="A36" s="648">
        <f ca="1">IF(ROWS($1:25)&gt;COUNT(Dong2),"",OFFSET(TH!C$1,SMALL(Dong2,ROWS($1:25)),))</f>
        <v>42391</v>
      </c>
      <c r="B36" s="648" t="str">
        <f ca="1">IF(ROWS($1:25)&gt;COUNT(Dong2),"",OFFSET(TH!D$1,SMALL(Dong2,ROWS($1:25)),))</f>
        <v>GBC</v>
      </c>
      <c r="C36" s="648">
        <f ca="1">IF(ROWS($1:25)&gt;COUNT(Dong2),"",OFFSET(TH!E$1,SMALL(Dong2,ROWS($1:25)),))</f>
        <v>42391</v>
      </c>
      <c r="D36" s="649" t="str">
        <f ca="1">IF(ROWS($1:25)&gt;COUNT(Dong2),"",OFFSET(TH!F$1,SMALL(Dong2,ROWS($1:25)),))</f>
        <v>Thu tiền hàng</v>
      </c>
      <c r="E36" s="648" t="str">
        <f ca="1">IF(ROWS($1:25)&gt;COUNT(Dong2),"",IF(OFFSET(TH!M$1,SMALL(Dong2,ROWS($1:25)),)=$I$6,OFFSET(TH!L$1,SMALL(Dong2,ROWS($1:25)),),OFFSET(TH!M$1,SMALL(Dong2,ROWS($1:25)),)))</f>
        <v>131</v>
      </c>
      <c r="F36" s="6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1">
        <f t="shared" ca="1" si="2"/>
        <v>17646323</v>
      </c>
      <c r="I36" s="652"/>
      <c r="J36" s="631"/>
      <c r="K36" s="631"/>
      <c r="L36" s="100"/>
      <c r="M36" s="631"/>
      <c r="N36" s="631"/>
      <c r="O36" s="631"/>
      <c r="P36" s="631"/>
      <c r="Q36" s="631"/>
      <c r="R36" s="631"/>
      <c r="S36" s="631"/>
      <c r="T36" s="631"/>
    </row>
    <row r="37" spans="1:20" ht="20.25" customHeight="1">
      <c r="A37" s="648">
        <f ca="1">IF(ROWS($1:26)&gt;COUNT(Dong2),"",OFFSET(TH!C$1,SMALL(Dong2,ROWS($1:26)),))</f>
        <v>42391</v>
      </c>
      <c r="B37" s="648" t="str">
        <f ca="1">IF(ROWS($1:26)&gt;COUNT(Dong2),"",OFFSET(TH!D$1,SMALL(Dong2,ROWS($1:26)),))</f>
        <v>T06</v>
      </c>
      <c r="C37" s="648">
        <f ca="1">IF(ROWS($1:26)&gt;COUNT(Dong2),"",OFFSET(TH!E$1,SMALL(Dong2,ROWS($1:26)),))</f>
        <v>42391</v>
      </c>
      <c r="D37" s="649" t="str">
        <f ca="1">IF(ROWS($1:26)&gt;COUNT(Dong2),"",OFFSET(TH!F$1,SMALL(Dong2,ROWS($1:26)),))</f>
        <v>Rút sec nhập quỹ tiền mặt</v>
      </c>
      <c r="E37" s="648" t="str">
        <f ca="1">IF(ROWS($1:26)&gt;COUNT(Dong2),"",IF(OFFSET(TH!M$1,SMALL(Dong2,ROWS($1:26)),)=$I$6,OFFSET(TH!L$1,SMALL(Dong2,ROWS($1:26)),),OFFSET(TH!M$1,SMALL(Dong2,ROWS($1:26)),)))</f>
        <v>1111</v>
      </c>
      <c r="F37" s="6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1">
        <f t="shared" ca="1" si="2"/>
        <v>1146323</v>
      </c>
      <c r="I37" s="652"/>
      <c r="J37" s="631"/>
      <c r="K37" s="631"/>
      <c r="L37" s="100"/>
      <c r="M37" s="631"/>
      <c r="N37" s="631"/>
      <c r="O37" s="631"/>
      <c r="P37" s="631"/>
      <c r="Q37" s="631"/>
      <c r="R37" s="631"/>
      <c r="S37" s="631"/>
      <c r="T37" s="631"/>
    </row>
    <row r="38" spans="1:20" ht="20.25" customHeight="1">
      <c r="A38" s="648">
        <f ca="1">IF(ROWS($1:27)&gt;COUNT(Dong2),"",OFFSET(TH!C$1,SMALL(Dong2,ROWS($1:27)),))</f>
        <v>42394</v>
      </c>
      <c r="B38" s="648" t="str">
        <f ca="1">IF(ROWS($1:27)&gt;COUNT(Dong2),"",OFFSET(TH!D$1,SMALL(Dong2,ROWS($1:27)),))</f>
        <v>GBC</v>
      </c>
      <c r="C38" s="648">
        <f ca="1">IF(ROWS($1:27)&gt;COUNT(Dong2),"",OFFSET(TH!E$1,SMALL(Dong2,ROWS($1:27)),))</f>
        <v>42394</v>
      </c>
      <c r="D38" s="649" t="str">
        <f ca="1">IF(ROWS($1:27)&gt;COUNT(Dong2),"",OFFSET(TH!F$1,SMALL(Dong2,ROWS($1:27)),))</f>
        <v>Lãi tiền gửi</v>
      </c>
      <c r="E38" s="648" t="str">
        <f ca="1">IF(ROWS($1:27)&gt;COUNT(Dong2),"",IF(OFFSET(TH!M$1,SMALL(Dong2,ROWS($1:27)),)=$I$6,OFFSET(TH!L$1,SMALL(Dong2,ROWS($1:27)),),OFFSET(TH!M$1,SMALL(Dong2,ROWS($1:27)),)))</f>
        <v>515</v>
      </c>
      <c r="F38" s="6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1">
        <f t="shared" ca="1" si="2"/>
        <v>1149516</v>
      </c>
      <c r="I38" s="652"/>
      <c r="J38" s="631"/>
      <c r="K38" s="631"/>
      <c r="L38" s="631"/>
      <c r="M38" s="631"/>
      <c r="N38" s="631"/>
      <c r="O38" s="631"/>
      <c r="P38" s="631"/>
      <c r="Q38" s="631"/>
      <c r="R38" s="631"/>
      <c r="S38" s="631"/>
      <c r="T38" s="631"/>
    </row>
    <row r="39" spans="1:20" ht="20.25" customHeight="1">
      <c r="A39" s="654"/>
      <c r="B39" s="655"/>
      <c r="C39" s="654"/>
      <c r="D39" s="645" t="s">
        <v>131</v>
      </c>
      <c r="E39" s="656"/>
      <c r="F39" s="646">
        <f ca="1">SUM(F12:F38)</f>
        <v>462844320</v>
      </c>
      <c r="G39" s="646">
        <f ca="1">SUM(G12:G38)</f>
        <v>462782528</v>
      </c>
      <c r="H39" s="646">
        <f ca="1">H11+F39-G39</f>
        <v>1149516</v>
      </c>
      <c r="I39" s="657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4"/>
      <c r="B40" s="655"/>
      <c r="C40" s="654"/>
      <c r="D40" s="645" t="s">
        <v>10</v>
      </c>
      <c r="E40" s="656"/>
      <c r="F40" s="658"/>
      <c r="G40" s="658"/>
      <c r="H40" s="646">
        <f ca="1">H39</f>
        <v>1149516</v>
      </c>
      <c r="I40" s="656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59"/>
      <c r="C41" s="100"/>
      <c r="D41" s="100"/>
      <c r="E41" s="100"/>
      <c r="F41" s="660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6" t="str">
        <f ca="1">"- Ngày mở sổ: "&amp;DAY($A$12)&amp;"/"&amp;MONTH($A$12)&amp;"/ " &amp;YEAR($A$12)</f>
        <v>- Ngày mở sổ: 9/1/ 2016</v>
      </c>
      <c r="B42" s="422"/>
      <c r="C42" s="100"/>
      <c r="D42" s="100"/>
      <c r="E42" s="100"/>
      <c r="F42" s="660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1"/>
      <c r="D43" s="100"/>
      <c r="E43" s="100"/>
      <c r="F43" s="660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2" t="s">
        <v>11</v>
      </c>
      <c r="C44" s="100"/>
      <c r="D44" s="662" t="s">
        <v>12</v>
      </c>
      <c r="E44" s="100"/>
      <c r="F44" s="663"/>
      <c r="G44" s="664" t="s">
        <v>107</v>
      </c>
      <c r="H44" s="665"/>
      <c r="I44" s="666"/>
      <c r="J44" s="667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68" t="s">
        <v>13</v>
      </c>
      <c r="C45" s="100"/>
      <c r="D45" s="668" t="s">
        <v>13</v>
      </c>
      <c r="E45" s="100"/>
      <c r="F45" s="669"/>
      <c r="G45" s="422" t="s">
        <v>134</v>
      </c>
      <c r="H45" s="199"/>
      <c r="I45" s="100"/>
      <c r="J45" s="100"/>
      <c r="K45" s="670"/>
      <c r="L45" s="670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2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topLeftCell="A37" zoomScale="90" zoomScaleNormal="90" workbookViewId="0">
      <selection activeCell="B16" sqref="B16"/>
    </sheetView>
  </sheetViews>
  <sheetFormatPr defaultColWidth="8" defaultRowHeight="16.5"/>
  <cols>
    <col min="1" max="1" width="5.5703125" style="671" customWidth="1"/>
    <col min="2" max="2" width="47.85546875" style="671" customWidth="1"/>
    <col min="3" max="3" width="12.42578125" style="671" customWidth="1"/>
    <col min="4" max="4" width="8.85546875" style="671" customWidth="1"/>
    <col min="5" max="6" width="14.28515625" style="671" customWidth="1"/>
    <col min="7" max="7" width="13.7109375" style="671" customWidth="1"/>
    <col min="8" max="8" width="8" style="671" customWidth="1"/>
    <col min="9" max="16384" width="8" style="671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91" t="s">
        <v>256</v>
      </c>
      <c r="B3" s="791"/>
      <c r="C3" s="791"/>
      <c r="D3" s="791"/>
      <c r="E3" s="791"/>
      <c r="F3" s="791"/>
      <c r="G3" s="791"/>
      <c r="H3" s="791"/>
    </row>
    <row r="4" spans="1:9" s="672" customFormat="1" ht="21" customHeight="1">
      <c r="A4" s="792" t="s">
        <v>33</v>
      </c>
      <c r="B4" s="794" t="s">
        <v>34</v>
      </c>
      <c r="C4" s="796" t="s">
        <v>35</v>
      </c>
      <c r="D4" s="797"/>
      <c r="E4" s="796" t="s">
        <v>36</v>
      </c>
      <c r="F4" s="797"/>
      <c r="G4" s="796" t="s">
        <v>39</v>
      </c>
      <c r="H4" s="797"/>
    </row>
    <row r="5" spans="1:9" s="672" customFormat="1" ht="21" customHeight="1">
      <c r="A5" s="793"/>
      <c r="B5" s="795"/>
      <c r="C5" s="673" t="s">
        <v>40</v>
      </c>
      <c r="D5" s="673" t="s">
        <v>41</v>
      </c>
      <c r="E5" s="673" t="s">
        <v>40</v>
      </c>
      <c r="F5" s="673" t="s">
        <v>41</v>
      </c>
      <c r="G5" s="673" t="s">
        <v>40</v>
      </c>
      <c r="H5" s="673" t="s">
        <v>41</v>
      </c>
    </row>
    <row r="6" spans="1:9" s="672" customFormat="1" ht="21" customHeight="1">
      <c r="A6" s="674">
        <f t="shared" ref="A6:A26" si="0">IF(B6&lt;&gt;"",ROW()-5,"")</f>
        <v>1</v>
      </c>
      <c r="B6" s="675" t="s">
        <v>608</v>
      </c>
      <c r="C6" s="486"/>
      <c r="D6" s="486"/>
      <c r="E6" s="486">
        <f t="array" ref="E6">SUM(IF("131"&amp;B6=KHN&amp;KH,TH))</f>
        <v>1804000</v>
      </c>
      <c r="F6" s="486">
        <f t="array" ref="F6">SUM(IF("131"&amp;B6=KHC&amp;KH,TH))</f>
        <v>1804000</v>
      </c>
      <c r="G6" s="481">
        <f t="shared" ref="G6:G26" si="1">ROUND(MAX(C6+E6-D6-F6,0),2)</f>
        <v>0</v>
      </c>
      <c r="H6" s="481">
        <f t="shared" ref="H6:H26" si="2">ROUND(MAX(D6+F6-C6-E6,0),2)</f>
        <v>0</v>
      </c>
    </row>
    <row r="7" spans="1:9" s="672" customFormat="1" ht="21" customHeight="1">
      <c r="A7" s="674">
        <f t="shared" si="0"/>
        <v>2</v>
      </c>
      <c r="B7" s="676" t="s">
        <v>502</v>
      </c>
      <c r="C7" s="486"/>
      <c r="D7" s="486"/>
      <c r="E7" s="486">
        <f t="array" ref="E7">SUM(IF("131"&amp;B7=KHN&amp;KH,TH))</f>
        <v>46299000</v>
      </c>
      <c r="F7" s="486">
        <f t="array" ref="F7">SUM(IF("131"&amp;B7=KHC&amp;KH,TH))</f>
        <v>46299000</v>
      </c>
      <c r="G7" s="481">
        <f t="shared" si="1"/>
        <v>0</v>
      </c>
      <c r="H7" s="481">
        <f t="shared" si="2"/>
        <v>0</v>
      </c>
      <c r="I7" s="672" t="str">
        <f>IF(ISNA(VLOOKUP(B7,'[2]131'!$B$4:$B$26,1,0)),"","x")</f>
        <v/>
      </c>
    </row>
    <row r="8" spans="1:9" s="672" customFormat="1" ht="21" customHeight="1">
      <c r="A8" s="674">
        <f t="shared" si="0"/>
        <v>3</v>
      </c>
      <c r="B8" s="676" t="s">
        <v>499</v>
      </c>
      <c r="C8" s="486"/>
      <c r="D8" s="486"/>
      <c r="E8" s="486">
        <f t="array" ref="E8">SUM(IF("131"&amp;B8=KHN&amp;KH,TH))</f>
        <v>93948186</v>
      </c>
      <c r="F8" s="486">
        <f t="array" ref="F8">SUM(IF("131"&amp;B8=KHC&amp;KH,TH))</f>
        <v>38720000</v>
      </c>
      <c r="G8" s="481">
        <f t="shared" si="1"/>
        <v>55228186</v>
      </c>
      <c r="H8" s="481">
        <f t="shared" si="2"/>
        <v>0</v>
      </c>
      <c r="I8" s="672" t="str">
        <f>IF(ISNA(VLOOKUP(B8,'[2]131'!$B$4:$B$26,1,0)),"","x")</f>
        <v/>
      </c>
    </row>
    <row r="9" spans="1:9" s="672" customFormat="1" ht="21" customHeight="1">
      <c r="A9" s="674">
        <f t="shared" si="0"/>
        <v>4</v>
      </c>
      <c r="B9" s="677" t="s">
        <v>508</v>
      </c>
      <c r="C9" s="486"/>
      <c r="D9" s="486"/>
      <c r="E9" s="486">
        <f t="array" ref="E9">SUM(IF("131"&amp;B9=KHN&amp;KH,TH))</f>
        <v>29192625</v>
      </c>
      <c r="F9" s="486">
        <f t="array" ref="F9">SUM(IF("131"&amp;B9=KHC&amp;KH,TH))</f>
        <v>22849900</v>
      </c>
      <c r="G9" s="481">
        <f t="shared" si="1"/>
        <v>6342725</v>
      </c>
      <c r="H9" s="481">
        <f t="shared" si="2"/>
        <v>0</v>
      </c>
      <c r="I9" s="672" t="str">
        <f>IF(ISNA(VLOOKUP(B9,'[2]131'!$B$4:$B$26,1,0)),"","x")</f>
        <v/>
      </c>
    </row>
    <row r="10" spans="1:9" s="672" customFormat="1" ht="21" customHeight="1">
      <c r="A10" s="674">
        <f t="shared" si="0"/>
        <v>5</v>
      </c>
      <c r="B10" s="675" t="s">
        <v>612</v>
      </c>
      <c r="C10" s="486"/>
      <c r="D10" s="486"/>
      <c r="E10" s="486">
        <f t="array" ref="E10">SUM(IF("131"&amp;B10=KHN&amp;KH,TH))</f>
        <v>57145759</v>
      </c>
      <c r="F10" s="486">
        <f t="array" ref="F10">SUM(IF("131"&amp;B10=KHC&amp;KH,TH))</f>
        <v>57145759</v>
      </c>
      <c r="G10" s="481">
        <f t="shared" si="1"/>
        <v>0</v>
      </c>
      <c r="H10" s="481">
        <f t="shared" si="2"/>
        <v>0</v>
      </c>
    </row>
    <row r="11" spans="1:9" s="672" customFormat="1" ht="21" customHeight="1">
      <c r="A11" s="674">
        <f t="shared" si="0"/>
        <v>6</v>
      </c>
      <c r="B11" s="676" t="s">
        <v>520</v>
      </c>
      <c r="C11" s="486"/>
      <c r="D11" s="486"/>
      <c r="E11" s="486">
        <f t="array" ref="E11">SUM(IF("131"&amp;B11=KHN&amp;KH,TH))</f>
        <v>6693500</v>
      </c>
      <c r="F11" s="486">
        <f t="array" ref="F11">SUM(IF("131"&amp;B11=KHC&amp;KH,TH))</f>
        <v>6693500</v>
      </c>
      <c r="G11" s="481">
        <f t="shared" si="1"/>
        <v>0</v>
      </c>
      <c r="H11" s="481">
        <f t="shared" si="2"/>
        <v>0</v>
      </c>
    </row>
    <row r="12" spans="1:9" s="672" customFormat="1" ht="21" customHeight="1">
      <c r="A12" s="674">
        <f t="shared" si="0"/>
        <v>7</v>
      </c>
      <c r="B12" s="675" t="s">
        <v>669</v>
      </c>
      <c r="C12" s="486"/>
      <c r="D12" s="486"/>
      <c r="E12" s="486">
        <f t="array" ref="E12">SUM(IF("131"&amp;B12=KHN&amp;KH,TH))</f>
        <v>1540000</v>
      </c>
      <c r="F12" s="486">
        <f t="array" ref="F12">SUM(IF("131"&amp;B12=KHC&amp;KH,TH))</f>
        <v>1540000</v>
      </c>
      <c r="G12" s="481">
        <f t="shared" si="1"/>
        <v>0</v>
      </c>
      <c r="H12" s="481">
        <f t="shared" si="2"/>
        <v>0</v>
      </c>
      <c r="I12" s="672" t="str">
        <f>IF(ISNA(VLOOKUP(B12,'[2]131'!$B$4:$B$26,1,0)),"","x")</f>
        <v/>
      </c>
    </row>
    <row r="13" spans="1:9" s="672" customFormat="1" ht="21" customHeight="1">
      <c r="A13" s="674">
        <f t="shared" si="0"/>
        <v>8</v>
      </c>
      <c r="B13" s="676" t="s">
        <v>547</v>
      </c>
      <c r="C13" s="486">
        <v>90264697</v>
      </c>
      <c r="D13" s="486"/>
      <c r="E13" s="486">
        <f t="array" ref="E13">SUM(IF("131"&amp;B13=KHN&amp;KH,TH))</f>
        <v>1288903917</v>
      </c>
      <c r="F13" s="486">
        <f t="array" ref="F13">SUM(IF("131"&amp;B13=KHC&amp;KH,TH))</f>
        <v>1172690009</v>
      </c>
      <c r="G13" s="481">
        <f t="shared" si="1"/>
        <v>206478605</v>
      </c>
      <c r="H13" s="481">
        <f t="shared" si="2"/>
        <v>0</v>
      </c>
    </row>
    <row r="14" spans="1:9" s="672" customFormat="1" ht="21" customHeight="1">
      <c r="A14" s="674">
        <f t="shared" si="0"/>
        <v>9</v>
      </c>
      <c r="B14" s="676" t="s">
        <v>531</v>
      </c>
      <c r="C14" s="486">
        <v>338089620</v>
      </c>
      <c r="D14" s="486"/>
      <c r="E14" s="486">
        <f t="array" ref="E14">SUM(IF("131"&amp;B14=KHN&amp;KH,TH))</f>
        <v>2904368500</v>
      </c>
      <c r="F14" s="486">
        <f t="array" ref="F14">SUM(IF("131"&amp;B14=KHC&amp;KH,TH))</f>
        <v>2633125000</v>
      </c>
      <c r="G14" s="481">
        <f t="shared" si="1"/>
        <v>609333120</v>
      </c>
      <c r="H14" s="481">
        <f t="shared" si="2"/>
        <v>0</v>
      </c>
      <c r="I14" s="672" t="str">
        <f>IF(ISNA(VLOOKUP(B14,'[2]131'!$B$4:$B$26,1,0)),"","x")</f>
        <v/>
      </c>
    </row>
    <row r="15" spans="1:9" s="672" customFormat="1" ht="21" customHeight="1">
      <c r="A15" s="674">
        <f t="shared" si="0"/>
        <v>10</v>
      </c>
      <c r="B15" s="676" t="s">
        <v>558</v>
      </c>
      <c r="C15" s="486"/>
      <c r="D15" s="486"/>
      <c r="E15" s="486">
        <f t="array" ref="E15">SUM(IF("131"&amp;B15=KHN&amp;KH,TH))</f>
        <v>3960000</v>
      </c>
      <c r="F15" s="486">
        <f t="array" ref="F15">SUM(IF("131"&amp;B15=KHC&amp;KH,TH))</f>
        <v>2640000</v>
      </c>
      <c r="G15" s="481">
        <f t="shared" si="1"/>
        <v>1320000</v>
      </c>
      <c r="H15" s="481">
        <f t="shared" si="2"/>
        <v>0</v>
      </c>
    </row>
    <row r="16" spans="1:9" s="672" customFormat="1" ht="21" customHeight="1">
      <c r="A16" s="674">
        <f t="shared" si="0"/>
        <v>11</v>
      </c>
      <c r="B16" s="676" t="s">
        <v>505</v>
      </c>
      <c r="C16" s="486"/>
      <c r="D16" s="486"/>
      <c r="E16" s="486">
        <f t="array" ref="E16">SUM(IF("131"&amp;B16=KHN&amp;KH,TH))</f>
        <v>140005786</v>
      </c>
      <c r="F16" s="486">
        <f t="array" ref="F16">SUM(IF("131"&amp;B16=KHC&amp;KH,TH))</f>
        <v>27050549</v>
      </c>
      <c r="G16" s="481">
        <f t="shared" si="1"/>
        <v>112955237</v>
      </c>
      <c r="H16" s="481">
        <f t="shared" si="2"/>
        <v>0</v>
      </c>
    </row>
    <row r="17" spans="1:9" s="672" customFormat="1" ht="21" customHeight="1">
      <c r="A17" s="674">
        <f t="shared" si="0"/>
        <v>12</v>
      </c>
      <c r="B17" s="675" t="s">
        <v>622</v>
      </c>
      <c r="C17" s="486">
        <v>82622870</v>
      </c>
      <c r="D17" s="486"/>
      <c r="E17" s="486">
        <f t="array" ref="E17">SUM(IF("131"&amp;B17=KHN&amp;KH,TH))</f>
        <v>530882367</v>
      </c>
      <c r="F17" s="486">
        <f t="array" ref="F17">SUM(IF("131"&amp;B17=KHC&amp;KH,TH))</f>
        <v>448346094</v>
      </c>
      <c r="G17" s="481">
        <f t="shared" si="1"/>
        <v>165159143</v>
      </c>
      <c r="H17" s="481">
        <f t="shared" si="2"/>
        <v>0</v>
      </c>
    </row>
    <row r="18" spans="1:9" s="672" customFormat="1" ht="21" customHeight="1">
      <c r="A18" s="674">
        <f t="shared" si="0"/>
        <v>13</v>
      </c>
      <c r="B18" s="675" t="s">
        <v>603</v>
      </c>
      <c r="C18" s="486"/>
      <c r="D18" s="486"/>
      <c r="E18" s="486">
        <f t="array" ref="E18">SUM(IF("131"&amp;B18=KHN&amp;KH,TH))</f>
        <v>176168135</v>
      </c>
      <c r="F18" s="486">
        <f t="array" ref="F18">SUM(IF("131"&amp;B18=KHC&amp;KH,TH))</f>
        <v>176168135</v>
      </c>
      <c r="G18" s="481">
        <f t="shared" si="1"/>
        <v>0</v>
      </c>
      <c r="H18" s="481">
        <f t="shared" si="2"/>
        <v>0</v>
      </c>
    </row>
    <row r="19" spans="1:9" s="672" customFormat="1" ht="21" customHeight="1">
      <c r="A19" s="674">
        <f t="shared" si="0"/>
        <v>14</v>
      </c>
      <c r="B19" s="675" t="s">
        <v>654</v>
      </c>
      <c r="C19" s="486"/>
      <c r="D19" s="486"/>
      <c r="E19" s="486">
        <f t="array" ref="E19">SUM(IF("131"&amp;B19=KHN&amp;KH,TH))</f>
        <v>192620804</v>
      </c>
      <c r="F19" s="486">
        <f t="array" ref="F19">SUM(IF("131"&amp;B19=KHC&amp;KH,TH))</f>
        <v>192620804</v>
      </c>
      <c r="G19" s="481">
        <f t="shared" si="1"/>
        <v>0</v>
      </c>
      <c r="H19" s="481">
        <f t="shared" si="2"/>
        <v>0</v>
      </c>
    </row>
    <row r="20" spans="1:9" s="672" customFormat="1" ht="21" customHeight="1">
      <c r="A20" s="674">
        <f t="shared" si="0"/>
        <v>15</v>
      </c>
      <c r="B20" s="676" t="s">
        <v>527</v>
      </c>
      <c r="C20" s="486"/>
      <c r="D20" s="486"/>
      <c r="E20" s="486">
        <f t="array" ref="E20">SUM(IF("131"&amp;B20=KHN&amp;KH,TH))</f>
        <v>79556400</v>
      </c>
      <c r="F20" s="486">
        <f t="array" ref="F20">SUM(IF("131"&amp;B20=KHC&amp;KH,TH))</f>
        <v>79556400</v>
      </c>
      <c r="G20" s="481">
        <f t="shared" si="1"/>
        <v>0</v>
      </c>
      <c r="H20" s="481">
        <f t="shared" si="2"/>
        <v>0</v>
      </c>
    </row>
    <row r="21" spans="1:9" s="672" customFormat="1" ht="21" customHeight="1">
      <c r="A21" s="674">
        <f t="shared" si="0"/>
        <v>16</v>
      </c>
      <c r="B21" s="675" t="s">
        <v>652</v>
      </c>
      <c r="C21" s="486"/>
      <c r="D21" s="486"/>
      <c r="E21" s="486">
        <f t="array" ref="E21">SUM(IF("131"&amp;B21=KHN&amp;KH,TH))</f>
        <v>23215500</v>
      </c>
      <c r="F21" s="486">
        <f t="array" ref="F21">SUM(IF("131"&amp;B21=KHC&amp;KH,TH))</f>
        <v>11550000</v>
      </c>
      <c r="G21" s="481">
        <f t="shared" si="1"/>
        <v>11665500</v>
      </c>
      <c r="H21" s="481">
        <f t="shared" si="2"/>
        <v>0</v>
      </c>
      <c r="I21" s="672" t="str">
        <f>IF(ISNA(VLOOKUP(B21,'[2]131'!$B$4:$B$26,1,0)),"","x")</f>
        <v/>
      </c>
    </row>
    <row r="22" spans="1:9" s="672" customFormat="1" ht="21" customHeight="1">
      <c r="A22" s="674">
        <f t="shared" si="0"/>
        <v>17</v>
      </c>
      <c r="B22" s="675" t="s">
        <v>665</v>
      </c>
      <c r="C22" s="486"/>
      <c r="D22" s="486"/>
      <c r="E22" s="486">
        <f t="array" ref="E22">SUM(IF("131"&amp;B22=KHN&amp;KH,TH))</f>
        <v>1161600</v>
      </c>
      <c r="F22" s="486">
        <f t="array" ref="F22">SUM(IF("131"&amp;B22=KHC&amp;KH,TH))</f>
        <v>1161600</v>
      </c>
      <c r="G22" s="481">
        <f t="shared" si="1"/>
        <v>0</v>
      </c>
      <c r="H22" s="481">
        <f t="shared" si="2"/>
        <v>0</v>
      </c>
      <c r="I22" s="672" t="str">
        <f>IF(ISNA(VLOOKUP(B22,'[2]131'!$B$4:$B$26,1,0)),"","x")</f>
        <v/>
      </c>
    </row>
    <row r="23" spans="1:9" s="672" customFormat="1" ht="21" customHeight="1">
      <c r="A23" s="674">
        <f t="shared" si="0"/>
        <v>18</v>
      </c>
      <c r="B23" s="676" t="s">
        <v>564</v>
      </c>
      <c r="C23" s="486"/>
      <c r="D23" s="486"/>
      <c r="E23" s="486">
        <f t="array" ref="E23">SUM(IF("131"&amp;B23=KHN&amp;KH,TH))</f>
        <v>13457400</v>
      </c>
      <c r="F23" s="486">
        <f t="array" ref="F23">SUM(IF("131"&amp;B23=KHC&amp;KH,TH))</f>
        <v>13457400</v>
      </c>
      <c r="G23" s="481">
        <f t="shared" si="1"/>
        <v>0</v>
      </c>
      <c r="H23" s="481">
        <f t="shared" si="2"/>
        <v>0</v>
      </c>
    </row>
    <row r="24" spans="1:9" s="672" customFormat="1" ht="21" customHeight="1">
      <c r="A24" s="674">
        <f t="shared" si="0"/>
        <v>19</v>
      </c>
      <c r="B24" s="675" t="s">
        <v>596</v>
      </c>
      <c r="C24" s="486"/>
      <c r="D24" s="486"/>
      <c r="E24" s="486">
        <f t="array" ref="E24">SUM(IF("131"&amp;B24=KHN&amp;KH,TH))</f>
        <v>29732340</v>
      </c>
      <c r="F24" s="486">
        <f t="array" ref="F24">SUM(IF("131"&amp;B24=KHC&amp;KH,TH))</f>
        <v>14803140</v>
      </c>
      <c r="G24" s="481">
        <f t="shared" si="1"/>
        <v>14929200</v>
      </c>
      <c r="H24" s="481">
        <f t="shared" si="2"/>
        <v>0</v>
      </c>
    </row>
    <row r="25" spans="1:9" s="672" customFormat="1" ht="21" customHeight="1">
      <c r="A25" s="674">
        <f t="shared" si="0"/>
        <v>20</v>
      </c>
      <c r="B25" s="676" t="s">
        <v>915</v>
      </c>
      <c r="C25" s="486"/>
      <c r="D25" s="486"/>
      <c r="E25" s="486">
        <f t="array" ref="E25">SUM(IF("131"&amp;B25=KHN&amp;KH,TH))</f>
        <v>8800000</v>
      </c>
      <c r="F25" s="486">
        <f t="array" ref="F25">SUM(IF("131"&amp;B25=KHC&amp;KH,TH))</f>
        <v>8800000</v>
      </c>
      <c r="G25" s="481">
        <f t="shared" si="1"/>
        <v>0</v>
      </c>
      <c r="H25" s="481">
        <f t="shared" si="2"/>
        <v>0</v>
      </c>
    </row>
    <row r="26" spans="1:9" s="672" customFormat="1" ht="21" customHeight="1">
      <c r="A26" s="674">
        <f t="shared" si="0"/>
        <v>21</v>
      </c>
      <c r="B26" s="675" t="s">
        <v>710</v>
      </c>
      <c r="C26" s="486"/>
      <c r="D26" s="486"/>
      <c r="E26" s="486">
        <f t="array" ref="E26">SUM(IF("131"&amp;B26=KHN&amp;KH,TH))</f>
        <v>37290000</v>
      </c>
      <c r="F26" s="486">
        <f t="array" ref="F26">SUM(IF("131"&amp;B26=KHC&amp;KH,TH))</f>
        <v>28710000</v>
      </c>
      <c r="G26" s="481">
        <f t="shared" si="1"/>
        <v>8580000</v>
      </c>
      <c r="H26" s="481">
        <f t="shared" si="2"/>
        <v>0</v>
      </c>
    </row>
    <row r="27" spans="1:9" s="672" customFormat="1" ht="21" customHeight="1">
      <c r="A27" s="674">
        <f t="shared" ref="A27:A60" si="3">IF(B27&lt;&gt;"",ROW()-5,"")</f>
        <v>22</v>
      </c>
      <c r="B27" s="675" t="s">
        <v>759</v>
      </c>
      <c r="C27" s="486">
        <v>14847228</v>
      </c>
      <c r="D27" s="486"/>
      <c r="E27" s="486">
        <f t="array" ref="E27">SUM(IF("131"&amp;B27=KHN&amp;KH,TH))</f>
        <v>53255638</v>
      </c>
      <c r="F27" s="486">
        <f t="array" ref="F27">SUM(IF("131"&amp;B27=KHC&amp;KH,TH))</f>
        <v>68102866</v>
      </c>
      <c r="G27" s="481">
        <f t="shared" ref="G27:G37" si="4">ROUND(MAX(C27+E27-D27-F27,0),2)</f>
        <v>0</v>
      </c>
      <c r="H27" s="481">
        <f t="shared" ref="H27:H37" si="5">ROUND(MAX(D27+F27-C27-E27,0),2)</f>
        <v>0</v>
      </c>
    </row>
    <row r="28" spans="1:9" s="672" customFormat="1" ht="21" customHeight="1">
      <c r="A28" s="674">
        <f t="shared" si="3"/>
        <v>23</v>
      </c>
      <c r="B28" s="675" t="s">
        <v>758</v>
      </c>
      <c r="C28" s="486"/>
      <c r="D28" s="486"/>
      <c r="E28" s="486">
        <f t="array" ref="E28">SUM(IF("131"&amp;B28=KHN&amp;KH,TH))</f>
        <v>40869505</v>
      </c>
      <c r="F28" s="486">
        <f t="array" ref="F28">SUM(IF("131"&amp;B28=KHC&amp;KH,TH))</f>
        <v>15000000</v>
      </c>
      <c r="G28" s="481">
        <f t="shared" si="4"/>
        <v>25869505</v>
      </c>
      <c r="H28" s="481">
        <f t="shared" si="5"/>
        <v>0</v>
      </c>
    </row>
    <row r="29" spans="1:9" s="672" customFormat="1" ht="21" customHeight="1">
      <c r="A29" s="674">
        <f t="shared" si="3"/>
        <v>24</v>
      </c>
      <c r="B29" s="678" t="s">
        <v>762</v>
      </c>
      <c r="C29" s="486">
        <v>6830004</v>
      </c>
      <c r="D29" s="486"/>
      <c r="E29" s="486">
        <f t="array" ref="E29">SUM(IF("131"&amp;B29=KHN&amp;KH,TH))</f>
        <v>0</v>
      </c>
      <c r="F29" s="486">
        <f t="array" ref="F29">SUM(IF("131"&amp;B29=KHC&amp;KH,TH))</f>
        <v>6830004</v>
      </c>
      <c r="G29" s="481">
        <f t="shared" si="4"/>
        <v>0</v>
      </c>
      <c r="H29" s="481">
        <f t="shared" si="5"/>
        <v>0</v>
      </c>
    </row>
    <row r="30" spans="1:9" s="672" customFormat="1" ht="21" customHeight="1">
      <c r="A30" s="674">
        <f t="shared" si="3"/>
        <v>25</v>
      </c>
      <c r="B30" s="676" t="s">
        <v>763</v>
      </c>
      <c r="C30" s="486">
        <v>7315000</v>
      </c>
      <c r="D30" s="486"/>
      <c r="E30" s="486">
        <f t="array" ref="E30">SUM(IF("131"&amp;B30=KHN&amp;KH,TH))</f>
        <v>0</v>
      </c>
      <c r="F30" s="486">
        <f t="array" ref="F30">SUM(IF("131"&amp;B30=KHC&amp;KH,TH))</f>
        <v>7315000</v>
      </c>
      <c r="G30" s="481">
        <f t="shared" si="4"/>
        <v>0</v>
      </c>
      <c r="H30" s="481">
        <f t="shared" si="5"/>
        <v>0</v>
      </c>
    </row>
    <row r="31" spans="1:9" s="672" customFormat="1" ht="21" customHeight="1">
      <c r="A31" s="674">
        <f t="shared" si="3"/>
        <v>26</v>
      </c>
      <c r="B31" s="675" t="s">
        <v>892</v>
      </c>
      <c r="C31" s="486"/>
      <c r="D31" s="486"/>
      <c r="E31" s="486">
        <f t="array" ref="E31">SUM(IF("131"&amp;B31=KHN&amp;KH,TH))</f>
        <v>15096400</v>
      </c>
      <c r="F31" s="486">
        <f t="array" ref="F31">SUM(IF("131"&amp;B31=KHC&amp;KH,TH))</f>
        <v>4232360</v>
      </c>
      <c r="G31" s="481">
        <f t="shared" si="4"/>
        <v>10864040</v>
      </c>
      <c r="H31" s="481">
        <f t="shared" si="5"/>
        <v>0</v>
      </c>
    </row>
    <row r="32" spans="1:9" s="672" customFormat="1" ht="21" customHeight="1">
      <c r="A32" s="674">
        <f t="shared" si="3"/>
        <v>27</v>
      </c>
      <c r="B32" s="675" t="s">
        <v>903</v>
      </c>
      <c r="C32" s="486"/>
      <c r="D32" s="486"/>
      <c r="E32" s="486">
        <f t="array" ref="E32">SUM(IF("131"&amp;B32=KHN&amp;KH,TH))</f>
        <v>2564100</v>
      </c>
      <c r="F32" s="486">
        <f t="array" ref="F32">SUM(IF("131"&amp;B32=KHC&amp;KH,TH))</f>
        <v>2564100</v>
      </c>
      <c r="G32" s="481">
        <f t="shared" si="4"/>
        <v>0</v>
      </c>
      <c r="H32" s="481">
        <f t="shared" si="5"/>
        <v>0</v>
      </c>
    </row>
    <row r="33" spans="1:8" s="672" customFormat="1" ht="21" customHeight="1">
      <c r="A33" s="674">
        <f t="shared" si="3"/>
        <v>28</v>
      </c>
      <c r="B33" s="676" t="s">
        <v>919</v>
      </c>
      <c r="C33" s="486"/>
      <c r="D33" s="486"/>
      <c r="E33" s="486">
        <f t="array" ref="E33">SUM(IF("131"&amp;B33=KHN&amp;KH,TH))</f>
        <v>13277000</v>
      </c>
      <c r="F33" s="486">
        <f t="array" ref="F33">SUM(IF("131"&amp;B33=KHC&amp;KH,TH))</f>
        <v>13277000</v>
      </c>
      <c r="G33" s="481">
        <f t="shared" si="4"/>
        <v>0</v>
      </c>
      <c r="H33" s="481">
        <f t="shared" si="5"/>
        <v>0</v>
      </c>
    </row>
    <row r="34" spans="1:8" s="672" customFormat="1" ht="21" customHeight="1">
      <c r="A34" s="674">
        <f t="shared" si="3"/>
        <v>29</v>
      </c>
      <c r="B34" s="676" t="s">
        <v>921</v>
      </c>
      <c r="C34" s="486"/>
      <c r="D34" s="486"/>
      <c r="E34" s="486">
        <f t="array" ref="E34">SUM(IF("131"&amp;B34=KHN&amp;KH,TH))</f>
        <v>5467000</v>
      </c>
      <c r="F34" s="486">
        <f t="array" ref="F34">SUM(IF("131"&amp;B34=KHC&amp;KH,TH))</f>
        <v>5467000</v>
      </c>
      <c r="G34" s="481">
        <f t="shared" si="4"/>
        <v>0</v>
      </c>
      <c r="H34" s="481">
        <f t="shared" si="5"/>
        <v>0</v>
      </c>
    </row>
    <row r="35" spans="1:8" s="672" customFormat="1" ht="21" customHeight="1">
      <c r="A35" s="674">
        <f t="shared" si="3"/>
        <v>30</v>
      </c>
      <c r="B35" s="675" t="s">
        <v>930</v>
      </c>
      <c r="C35" s="486"/>
      <c r="D35" s="486"/>
      <c r="E35" s="486">
        <f t="array" ref="E35">SUM(IF("131"&amp;B35=KHN&amp;KH,TH))</f>
        <v>28600000</v>
      </c>
      <c r="F35" s="486">
        <f t="array" ref="F35">SUM(IF("131"&amp;B35=KHC&amp;KH,TH))</f>
        <v>9955000</v>
      </c>
      <c r="G35" s="481">
        <f t="shared" si="4"/>
        <v>18645000</v>
      </c>
      <c r="H35" s="481">
        <f t="shared" si="5"/>
        <v>0</v>
      </c>
    </row>
    <row r="36" spans="1:8" s="672" customFormat="1" ht="21" customHeight="1">
      <c r="A36" s="674">
        <f t="shared" si="3"/>
        <v>31</v>
      </c>
      <c r="B36" s="675" t="s">
        <v>938</v>
      </c>
      <c r="C36" s="486"/>
      <c r="D36" s="486"/>
      <c r="E36" s="486">
        <f t="array" ref="E36">SUM(IF("131"&amp;B36=KHN&amp;KH,TH))</f>
        <v>6600000</v>
      </c>
      <c r="F36" s="486">
        <f t="array" ref="F36">SUM(IF("131"&amp;B36=KHC&amp;KH,TH))</f>
        <v>6600000</v>
      </c>
      <c r="G36" s="481">
        <f t="shared" si="4"/>
        <v>0</v>
      </c>
      <c r="H36" s="481">
        <f t="shared" si="5"/>
        <v>0</v>
      </c>
    </row>
    <row r="37" spans="1:8" s="672" customFormat="1" ht="21" customHeight="1">
      <c r="A37" s="674">
        <f t="shared" si="3"/>
        <v>32</v>
      </c>
      <c r="B37" s="676" t="s">
        <v>1303</v>
      </c>
      <c r="C37" s="486"/>
      <c r="D37" s="486"/>
      <c r="E37" s="486">
        <f t="array" ref="E37">SUM(IF("131"&amp;B37=KHN&amp;KH,TH))</f>
        <v>116904010</v>
      </c>
      <c r="F37" s="486">
        <f t="array" ref="F37">SUM(IF("131"&amp;B37=KHC&amp;KH,TH))</f>
        <v>116904010</v>
      </c>
      <c r="G37" s="481">
        <f t="shared" si="4"/>
        <v>0</v>
      </c>
      <c r="H37" s="481">
        <f t="shared" si="5"/>
        <v>0</v>
      </c>
    </row>
    <row r="38" spans="1:8" s="672" customFormat="1" ht="21" customHeight="1">
      <c r="A38" s="674">
        <f t="shared" si="3"/>
        <v>33</v>
      </c>
      <c r="B38" s="676" t="s">
        <v>1314</v>
      </c>
      <c r="C38" s="486"/>
      <c r="D38" s="486"/>
      <c r="E38" s="486">
        <f t="array" ref="E38">SUM(IF("131"&amp;B38=KHN&amp;KH,TH))</f>
        <v>36974300</v>
      </c>
      <c r="F38" s="486">
        <f t="array" ref="F38">SUM(IF("131"&amp;B38=KHC&amp;KH,TH))</f>
        <v>10477000</v>
      </c>
      <c r="G38" s="481">
        <f t="shared" ref="G38:G42" si="6">ROUND(MAX(C38+E38-D38-F38,0),2)</f>
        <v>26497300</v>
      </c>
      <c r="H38" s="481">
        <f t="shared" ref="H38:H42" si="7">ROUND(MAX(D38+F38-C38-E38,0),2)</f>
        <v>0</v>
      </c>
    </row>
    <row r="39" spans="1:8" s="672" customFormat="1" ht="21" customHeight="1">
      <c r="A39" s="674">
        <f t="shared" si="3"/>
        <v>34</v>
      </c>
      <c r="B39" s="676" t="s">
        <v>1380</v>
      </c>
      <c r="C39" s="486"/>
      <c r="D39" s="486"/>
      <c r="E39" s="486">
        <f t="array" ref="E39">SUM(IF("131"&amp;B39=KHN&amp;KH,TH))</f>
        <v>5132050</v>
      </c>
      <c r="F39" s="486">
        <f t="array" ref="F39">SUM(IF("131"&amp;B39=KHC&amp;KH,TH))</f>
        <v>5132050</v>
      </c>
      <c r="G39" s="481">
        <f t="shared" si="6"/>
        <v>0</v>
      </c>
      <c r="H39" s="481">
        <f t="shared" si="7"/>
        <v>0</v>
      </c>
    </row>
    <row r="40" spans="1:8" s="672" customFormat="1" ht="21" customHeight="1">
      <c r="A40" s="674">
        <f t="shared" si="3"/>
        <v>35</v>
      </c>
      <c r="B40" s="676" t="s">
        <v>1388</v>
      </c>
      <c r="C40" s="486"/>
      <c r="D40" s="486"/>
      <c r="E40" s="486">
        <f t="array" ref="E40">SUM(IF("131"&amp;B40=KHN&amp;KH,TH))</f>
        <v>54725000</v>
      </c>
      <c r="F40" s="486">
        <f t="array" ref="F40">SUM(IF("131"&amp;B40=KHC&amp;KH,TH))</f>
        <v>54725000</v>
      </c>
      <c r="G40" s="481">
        <f t="shared" si="6"/>
        <v>0</v>
      </c>
      <c r="H40" s="481">
        <f t="shared" si="7"/>
        <v>0</v>
      </c>
    </row>
    <row r="41" spans="1:8" s="672" customFormat="1" ht="21" customHeight="1">
      <c r="A41" s="674">
        <f t="shared" si="3"/>
        <v>36</v>
      </c>
      <c r="B41" s="676" t="s">
        <v>1393</v>
      </c>
      <c r="C41" s="486"/>
      <c r="D41" s="486"/>
      <c r="E41" s="486">
        <f t="array" ref="E41">SUM(IF("131"&amp;B41=KHN&amp;KH,TH))</f>
        <v>3630000</v>
      </c>
      <c r="F41" s="486">
        <f t="array" ref="F41">SUM(IF("131"&amp;B41=KHC&amp;KH,TH))</f>
        <v>3630000</v>
      </c>
      <c r="G41" s="481">
        <f t="shared" si="6"/>
        <v>0</v>
      </c>
      <c r="H41" s="481">
        <f t="shared" si="7"/>
        <v>0</v>
      </c>
    </row>
    <row r="42" spans="1:8" s="672" customFormat="1" ht="21" customHeight="1">
      <c r="A42" s="674">
        <f t="shared" si="3"/>
        <v>37</v>
      </c>
      <c r="B42" s="676" t="s">
        <v>1396</v>
      </c>
      <c r="C42" s="486"/>
      <c r="D42" s="486"/>
      <c r="E42" s="486">
        <f t="array" ref="E42">SUM(IF("131"&amp;B42=KHN&amp;KH,TH))</f>
        <v>1964666</v>
      </c>
      <c r="F42" s="486">
        <f t="array" ref="F42">SUM(IF("131"&amp;B42=KHC&amp;KH,TH))</f>
        <v>1964666</v>
      </c>
      <c r="G42" s="481">
        <f t="shared" si="6"/>
        <v>0</v>
      </c>
      <c r="H42" s="481">
        <f t="shared" si="7"/>
        <v>0</v>
      </c>
    </row>
    <row r="43" spans="1:8" s="672" customFormat="1" ht="21" customHeight="1">
      <c r="A43" s="674">
        <f t="shared" si="3"/>
        <v>38</v>
      </c>
      <c r="B43" s="676" t="s">
        <v>946</v>
      </c>
      <c r="C43" s="481"/>
      <c r="D43" s="486"/>
      <c r="E43" s="486">
        <f t="array" ref="E43">SUM(IF("131"&amp;B43=KHN&amp;KH,TH))</f>
        <v>544797418</v>
      </c>
      <c r="F43" s="486">
        <f t="array" ref="F43">SUM(IF("131"&amp;B43=KHC&amp;KH,TH))</f>
        <v>0</v>
      </c>
      <c r="G43" s="481">
        <f t="shared" ref="G43:G48" si="8">ROUND(MAX(C43+E43-D43-F43,0),2)</f>
        <v>544797418</v>
      </c>
      <c r="H43" s="481">
        <f t="shared" ref="H43:H48" si="9">ROUND(MAX(D43+F43-C43-E43,0),2)</f>
        <v>0</v>
      </c>
    </row>
    <row r="44" spans="1:8" s="672" customFormat="1" ht="21" customHeight="1">
      <c r="A44" s="674">
        <f t="shared" si="3"/>
        <v>39</v>
      </c>
      <c r="B44" s="676" t="s">
        <v>1308</v>
      </c>
      <c r="C44" s="486"/>
      <c r="D44" s="486"/>
      <c r="E44" s="486">
        <f t="array" ref="E44">SUM(IF("131"&amp;B44=KHN&amp;KH,TH))</f>
        <v>2855380</v>
      </c>
      <c r="F44" s="486">
        <f t="array" ref="F44">SUM(IF("131"&amp;B44=KHC&amp;KH,TH))</f>
        <v>2855380</v>
      </c>
      <c r="G44" s="481">
        <f t="shared" si="8"/>
        <v>0</v>
      </c>
      <c r="H44" s="481">
        <f t="shared" si="9"/>
        <v>0</v>
      </c>
    </row>
    <row r="45" spans="1:8" s="672" customFormat="1" ht="21" customHeight="1">
      <c r="A45" s="674">
        <f t="shared" si="3"/>
        <v>40</v>
      </c>
      <c r="B45" s="676" t="s">
        <v>1319</v>
      </c>
      <c r="C45" s="486"/>
      <c r="D45" s="486"/>
      <c r="E45" s="486">
        <f t="array" ref="E45">SUM(IF("131"&amp;B45=KHN&amp;KH,TH))</f>
        <v>293909616</v>
      </c>
      <c r="F45" s="486">
        <f t="array" ref="F45">SUM(IF("131"&amp;B45=KHC&amp;KH,TH))</f>
        <v>32923000</v>
      </c>
      <c r="G45" s="481">
        <f t="shared" si="8"/>
        <v>260986616</v>
      </c>
      <c r="H45" s="481">
        <f t="shared" si="9"/>
        <v>0</v>
      </c>
    </row>
    <row r="46" spans="1:8" s="672" customFormat="1" ht="21" customHeight="1">
      <c r="A46" s="674">
        <f t="shared" si="3"/>
        <v>41</v>
      </c>
      <c r="B46" s="676" t="s">
        <v>1537</v>
      </c>
      <c r="C46" s="486"/>
      <c r="D46" s="486"/>
      <c r="E46" s="486">
        <f t="array" ref="E46">SUM(IF("131"&amp;B46=KHN&amp;KH,TH))</f>
        <v>23377200</v>
      </c>
      <c r="F46" s="486">
        <f t="array" ref="F46">SUM(IF("131"&amp;B46=KHC&amp;KH,TH))</f>
        <v>23215500</v>
      </c>
      <c r="G46" s="481">
        <f t="shared" si="8"/>
        <v>161700</v>
      </c>
      <c r="H46" s="481">
        <f t="shared" si="9"/>
        <v>0</v>
      </c>
    </row>
    <row r="47" spans="1:8" s="672" customFormat="1" ht="21" customHeight="1">
      <c r="A47" s="674">
        <f t="shared" si="3"/>
        <v>42</v>
      </c>
      <c r="B47" s="676" t="s">
        <v>1677</v>
      </c>
      <c r="C47" s="486"/>
      <c r="D47" s="486"/>
      <c r="E47" s="486">
        <f t="array" ref="E47">SUM(IF("131"&amp;B47=KHN&amp;KH,TH))</f>
        <v>20488600</v>
      </c>
      <c r="F47" s="486">
        <f t="array" ref="F47">SUM(IF("131"&amp;B47=KHC&amp;KH,TH))</f>
        <v>13421100</v>
      </c>
      <c r="G47" s="481">
        <f t="shared" si="8"/>
        <v>7067500</v>
      </c>
      <c r="H47" s="481">
        <f t="shared" si="9"/>
        <v>0</v>
      </c>
    </row>
    <row r="48" spans="1:8" s="672" customFormat="1" ht="21" customHeight="1">
      <c r="A48" s="674">
        <f t="shared" si="3"/>
        <v>43</v>
      </c>
      <c r="B48" s="676" t="s">
        <v>1535</v>
      </c>
      <c r="C48" s="486"/>
      <c r="D48" s="486"/>
      <c r="E48" s="486">
        <f t="array" ref="E48">SUM(IF("131"&amp;B48=KHN&amp;KH,TH))</f>
        <v>7128000</v>
      </c>
      <c r="F48" s="486">
        <f t="array" ref="F48">SUM(IF("131"&amp;B48=KHC&amp;KH,TH))</f>
        <v>7128000</v>
      </c>
      <c r="G48" s="481">
        <f t="shared" si="8"/>
        <v>0</v>
      </c>
      <c r="H48" s="481">
        <f t="shared" si="9"/>
        <v>0</v>
      </c>
    </row>
    <row r="49" spans="1:9" s="672" customFormat="1" ht="21" customHeight="1">
      <c r="A49" s="674">
        <f t="shared" ref="A49:A50" si="10">IF(B49&lt;&gt;"",ROW()-5,"")</f>
        <v>44</v>
      </c>
      <c r="B49" s="676" t="s">
        <v>1558</v>
      </c>
      <c r="C49" s="486"/>
      <c r="D49" s="486"/>
      <c r="E49" s="486">
        <f t="array" ref="E49">SUM(IF("131"&amp;B49=KHN&amp;KH,TH))</f>
        <v>19767000</v>
      </c>
      <c r="F49" s="486">
        <f t="array" ref="F49">SUM(IF("131"&amp;B49=KHC&amp;KH,TH))</f>
        <v>19767000</v>
      </c>
      <c r="G49" s="481">
        <f t="shared" ref="G49:G50" si="11">ROUND(MAX(C49+E49-D49-F49,0),2)</f>
        <v>0</v>
      </c>
      <c r="H49" s="481">
        <f t="shared" ref="H49:H50" si="12">ROUND(MAX(D49+F49-C49-E49,0),2)</f>
        <v>0</v>
      </c>
    </row>
    <row r="50" spans="1:9" s="672" customFormat="1" ht="21" customHeight="1">
      <c r="A50" s="674">
        <f t="shared" si="10"/>
        <v>45</v>
      </c>
      <c r="B50" s="676" t="s">
        <v>1751</v>
      </c>
      <c r="C50" s="486"/>
      <c r="D50" s="486"/>
      <c r="E50" s="486">
        <f t="array" ref="E50">SUM(IF("131"&amp;B50=KHN&amp;KH,TH))</f>
        <v>48944500</v>
      </c>
      <c r="F50" s="486">
        <f t="array" ref="F50">SUM(IF("131"&amp;B50=KHC&amp;KH,TH))</f>
        <v>32258600</v>
      </c>
      <c r="G50" s="481">
        <f t="shared" si="11"/>
        <v>16685900</v>
      </c>
      <c r="H50" s="481">
        <f t="shared" si="12"/>
        <v>0</v>
      </c>
    </row>
    <row r="51" spans="1:9" s="672" customFormat="1" ht="21" customHeight="1">
      <c r="A51" s="674">
        <f t="shared" ref="A51:A59" si="13">IF(B51&lt;&gt;"",ROW()-5,"")</f>
        <v>46</v>
      </c>
      <c r="B51" s="675" t="s">
        <v>1728</v>
      </c>
      <c r="C51" s="486"/>
      <c r="D51" s="486"/>
      <c r="E51" s="486">
        <f t="array" ref="E51">SUM(IF("131"&amp;B51=KHN&amp;KH,TH))</f>
        <v>3571700</v>
      </c>
      <c r="F51" s="486">
        <f t="array" ref="F51">SUM(IF("131"&amp;B51=KHC&amp;KH,TH))</f>
        <v>3571700</v>
      </c>
      <c r="G51" s="481">
        <f t="shared" ref="G51:G54" si="14">ROUND(MAX(C51+E51-D51-F51,0),2)</f>
        <v>0</v>
      </c>
      <c r="H51" s="481">
        <f t="shared" ref="H51:H54" si="15">ROUND(MAX(D51+F51-C51-E51,0),2)</f>
        <v>0</v>
      </c>
    </row>
    <row r="52" spans="1:9" s="672" customFormat="1" ht="21" customHeight="1">
      <c r="A52" s="674">
        <f t="shared" si="13"/>
        <v>47</v>
      </c>
      <c r="B52" s="675" t="s">
        <v>1730</v>
      </c>
      <c r="C52" s="486"/>
      <c r="D52" s="486"/>
      <c r="E52" s="486">
        <f t="array" ref="E52">SUM(IF("131"&amp;B52=KHN&amp;KH,TH))</f>
        <v>5857500</v>
      </c>
      <c r="F52" s="486">
        <f t="array" ref="F52">SUM(IF("131"&amp;B52=KHC&amp;KH,TH))</f>
        <v>5857500</v>
      </c>
      <c r="G52" s="481">
        <f t="shared" si="14"/>
        <v>0</v>
      </c>
      <c r="H52" s="481">
        <f t="shared" si="15"/>
        <v>0</v>
      </c>
    </row>
    <row r="53" spans="1:9" s="672" customFormat="1" ht="21" customHeight="1">
      <c r="A53" s="674">
        <f t="shared" si="13"/>
        <v>48</v>
      </c>
      <c r="B53" s="675" t="s">
        <v>1734</v>
      </c>
      <c r="C53" s="486"/>
      <c r="D53" s="486"/>
      <c r="E53" s="486">
        <f t="array" ref="E53">SUM(IF("131"&amp;B53=KHN&amp;KH,TH))</f>
        <v>2730706</v>
      </c>
      <c r="F53" s="486">
        <f t="array" ref="F53">SUM(IF("131"&amp;B53=KHC&amp;KH,TH))</f>
        <v>2730706</v>
      </c>
      <c r="G53" s="481">
        <f t="shared" si="14"/>
        <v>0</v>
      </c>
      <c r="H53" s="481">
        <f t="shared" si="15"/>
        <v>0</v>
      </c>
    </row>
    <row r="54" spans="1:9" s="672" customFormat="1" ht="21" customHeight="1">
      <c r="A54" s="674">
        <f t="shared" si="13"/>
        <v>49</v>
      </c>
      <c r="B54" s="676" t="s">
        <v>1747</v>
      </c>
      <c r="C54" s="486"/>
      <c r="D54" s="486"/>
      <c r="E54" s="486">
        <f t="array" ref="E54">SUM(IF("131"&amp;B54=KHN&amp;KH,TH))</f>
        <v>1493184</v>
      </c>
      <c r="F54" s="486">
        <f t="array" ref="F54">SUM(IF("131"&amp;B54=KHC&amp;KH,TH))</f>
        <v>1493184</v>
      </c>
      <c r="G54" s="481">
        <f t="shared" si="14"/>
        <v>0</v>
      </c>
      <c r="H54" s="481">
        <f t="shared" si="15"/>
        <v>0</v>
      </c>
    </row>
    <row r="55" spans="1:9" s="672" customFormat="1" ht="21" customHeight="1">
      <c r="A55" s="674">
        <f t="shared" si="13"/>
        <v>50</v>
      </c>
      <c r="B55" s="676" t="s">
        <v>1757</v>
      </c>
      <c r="C55" s="486"/>
      <c r="D55" s="486"/>
      <c r="E55" s="486">
        <f t="array" ref="E55">SUM(IF("131"&amp;B55=KHN&amp;KH,TH))</f>
        <v>12650000</v>
      </c>
      <c r="F55" s="486">
        <f t="array" ref="F55">SUM(IF("131"&amp;B55=KHC&amp;KH,TH))</f>
        <v>12650000</v>
      </c>
      <c r="G55" s="481">
        <f t="shared" ref="G55:G59" si="16">ROUND(MAX(C55+E55-D55-F55,0),2)</f>
        <v>0</v>
      </c>
      <c r="H55" s="481">
        <f t="shared" ref="H55:H59" si="17">ROUND(MAX(D55+F55-C55-E55,0),2)</f>
        <v>0</v>
      </c>
    </row>
    <row r="56" spans="1:9" s="672" customFormat="1" ht="21" customHeight="1">
      <c r="A56" s="674">
        <f t="shared" si="13"/>
        <v>51</v>
      </c>
      <c r="B56" s="676" t="s">
        <v>1841</v>
      </c>
      <c r="C56" s="486"/>
      <c r="D56" s="486"/>
      <c r="E56" s="486">
        <f t="array" ref="E56">SUM(IF("131"&amp;B56=KHN&amp;KH,TH))</f>
        <v>514668000</v>
      </c>
      <c r="F56" s="486">
        <f t="array" ref="F56">SUM(IF("131"&amp;B56=KHC&amp;KH,TH))</f>
        <v>0</v>
      </c>
      <c r="G56" s="481">
        <f t="shared" si="16"/>
        <v>514668000</v>
      </c>
      <c r="H56" s="481">
        <f t="shared" si="17"/>
        <v>0</v>
      </c>
    </row>
    <row r="57" spans="1:9" s="672" customFormat="1" ht="21" customHeight="1">
      <c r="A57" s="674">
        <f t="shared" si="13"/>
        <v>52</v>
      </c>
      <c r="B57" s="676" t="s">
        <v>1862</v>
      </c>
      <c r="C57" s="486"/>
      <c r="D57" s="486"/>
      <c r="E57" s="486">
        <f t="array" ref="E57">SUM(IF("131"&amp;B57=KHN&amp;KH,TH))</f>
        <v>40222245</v>
      </c>
      <c r="F57" s="486">
        <f t="array" ref="F57">SUM(IF("131"&amp;B57=KHC&amp;KH,TH))</f>
        <v>9532245</v>
      </c>
      <c r="G57" s="481">
        <f t="shared" si="16"/>
        <v>30690000</v>
      </c>
      <c r="H57" s="481">
        <f t="shared" si="17"/>
        <v>0</v>
      </c>
    </row>
    <row r="58" spans="1:9" s="672" customFormat="1" ht="21" customHeight="1">
      <c r="A58" s="674">
        <f t="shared" ref="A58" si="18">IF(B58&lt;&gt;"",ROW()-5,"")</f>
        <v>53</v>
      </c>
      <c r="B58" s="676" t="s">
        <v>1929</v>
      </c>
      <c r="C58" s="486"/>
      <c r="D58" s="486"/>
      <c r="E58" s="486">
        <f t="array" ref="E58">SUM(IF("131"&amp;B58=KHN&amp;KH,TH))</f>
        <v>1442100</v>
      </c>
      <c r="F58" s="486">
        <f t="array" ref="F58">SUM(IF("131"&amp;B58=KHC&amp;KH,TH))</f>
        <v>1442100</v>
      </c>
      <c r="G58" s="481">
        <f t="shared" ref="G58" si="19">ROUND(MAX(C58+E58-D58-F58,0),2)</f>
        <v>0</v>
      </c>
      <c r="H58" s="481">
        <f t="shared" ref="H58" si="20">ROUND(MAX(D58+F58-C58-E58,0),2)</f>
        <v>0</v>
      </c>
    </row>
    <row r="59" spans="1:9" s="672" customFormat="1" ht="21" customHeight="1">
      <c r="A59" s="674">
        <f t="shared" si="13"/>
        <v>54</v>
      </c>
      <c r="B59" s="676" t="s">
        <v>2067</v>
      </c>
      <c r="C59" s="486"/>
      <c r="D59" s="486"/>
      <c r="E59" s="486">
        <f t="array" ref="E59">SUM(IF("131"&amp;B59=KHN&amp;KH,TH))</f>
        <v>16777743</v>
      </c>
      <c r="F59" s="486">
        <f t="array" ref="F59">SUM(IF("131"&amp;B59=KHC&amp;KH,TH))</f>
        <v>0</v>
      </c>
      <c r="G59" s="481">
        <f t="shared" si="16"/>
        <v>16777743</v>
      </c>
      <c r="H59" s="481">
        <f t="shared" si="17"/>
        <v>0</v>
      </c>
    </row>
    <row r="60" spans="1:9" s="672" customFormat="1" ht="21" customHeight="1">
      <c r="A60" s="674" t="str">
        <f t="shared" si="3"/>
        <v/>
      </c>
      <c r="B60" s="679"/>
      <c r="C60" s="486"/>
      <c r="D60" s="486"/>
      <c r="E60" s="486"/>
      <c r="F60" s="486"/>
      <c r="G60" s="481"/>
      <c r="H60" s="481"/>
      <c r="I60" s="672" t="str">
        <f>IF(ISNA(VLOOKUP(B60,'[2]131'!$B$4:$B$26,1,0)),"","x")</f>
        <v/>
      </c>
    </row>
    <row r="61" spans="1:9" s="682" customFormat="1" ht="21" customHeight="1">
      <c r="A61" s="680"/>
      <c r="B61" s="681" t="s">
        <v>37</v>
      </c>
      <c r="C61" s="451">
        <f t="shared" ref="C61:H61" si="21">SUM(C6:C60)</f>
        <v>539969419</v>
      </c>
      <c r="D61" s="451">
        <f t="shared" si="21"/>
        <v>0</v>
      </c>
      <c r="E61" s="451">
        <f t="shared" si="21"/>
        <v>7612486380</v>
      </c>
      <c r="F61" s="451">
        <f t="shared" si="21"/>
        <v>5486753361</v>
      </c>
      <c r="G61" s="451">
        <f t="shared" si="21"/>
        <v>2665702438</v>
      </c>
      <c r="H61" s="451">
        <f t="shared" si="21"/>
        <v>0</v>
      </c>
    </row>
    <row r="62" spans="1:9">
      <c r="D62" s="683">
        <f>C61-D61-CDPS!C14</f>
        <v>0</v>
      </c>
      <c r="E62" s="684">
        <f>E61-CDPS!E14</f>
        <v>0</v>
      </c>
      <c r="F62" s="684">
        <f>F61-CDPS!F14</f>
        <v>0</v>
      </c>
    </row>
    <row r="63" spans="1:9">
      <c r="E63" s="684"/>
      <c r="F63" s="790" t="str">
        <f>"Ngày  31  tháng   12  năm   "&amp;YEAR(TH!$C$10)</f>
        <v>Ngày  31  tháng   12  năm   2016</v>
      </c>
      <c r="G63" s="790"/>
      <c r="H63" s="790"/>
    </row>
    <row r="64" spans="1:9">
      <c r="F64" s="790" t="s">
        <v>107</v>
      </c>
      <c r="G64" s="790"/>
      <c r="H64" s="790"/>
    </row>
    <row r="65" spans="5:8">
      <c r="E65" s="683"/>
      <c r="F65" s="790" t="s">
        <v>134</v>
      </c>
      <c r="G65" s="790"/>
      <c r="H65" s="790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7" t="str">
        <f>TH!A1</f>
        <v>Đơn vị: CÔNG TY TNHH MỘT THÀNH VIÊN KHỞI NGUYÊN AN</v>
      </c>
      <c r="B1" s="417"/>
      <c r="C1" s="417"/>
      <c r="D1" s="174"/>
      <c r="E1" s="174"/>
      <c r="F1" s="2"/>
      <c r="G1" s="756" t="s">
        <v>44</v>
      </c>
      <c r="H1" s="756"/>
      <c r="I1" s="756"/>
    </row>
    <row r="2" spans="1:9" ht="14.25" customHeight="1">
      <c r="A2" s="766" t="str">
        <f>TH!A2</f>
        <v>Địa chỉ: Thửa đất số 144, tờ bản đồ số 12TĐH.1, tổ 1, khu phố Đông Tác, Phường Tân Đông Hiệp, Thị Xã Dĩ An, Tỉnh Bình Dương, Việt Nam</v>
      </c>
      <c r="B2" s="766"/>
      <c r="C2" s="766"/>
      <c r="D2" s="766"/>
      <c r="E2" s="766"/>
      <c r="F2" s="766"/>
      <c r="G2" s="75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57"/>
      <c r="I2" s="757"/>
    </row>
    <row r="3" spans="1:9" ht="14.25" customHeight="1">
      <c r="A3" s="766"/>
      <c r="B3" s="766"/>
      <c r="C3" s="766"/>
      <c r="D3" s="766"/>
      <c r="E3" s="766"/>
      <c r="F3" s="766"/>
      <c r="G3" s="757"/>
      <c r="H3" s="757"/>
      <c r="I3" s="757"/>
    </row>
    <row r="4" spans="1:9" ht="33.75" customHeight="1">
      <c r="A4" s="758" t="s">
        <v>26</v>
      </c>
      <c r="B4" s="758"/>
      <c r="C4" s="758"/>
      <c r="D4" s="758"/>
      <c r="E4" s="758"/>
      <c r="F4" s="758"/>
      <c r="G4" s="758"/>
      <c r="H4" s="758"/>
      <c r="I4" s="758"/>
    </row>
    <row r="5" spans="1:9" ht="14.25" customHeight="1">
      <c r="A5" s="3"/>
      <c r="B5" s="3"/>
      <c r="C5" s="3"/>
      <c r="D5" s="3"/>
      <c r="E5" s="419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19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798" t="s">
        <v>1319</v>
      </c>
      <c r="F7" s="798"/>
      <c r="G7" s="798"/>
      <c r="H7" s="798"/>
      <c r="I7" s="798"/>
    </row>
    <row r="8" spans="1:9" ht="14.25" customHeight="1">
      <c r="A8" s="3"/>
      <c r="B8" s="3"/>
      <c r="C8" s="3"/>
      <c r="D8" s="3"/>
      <c r="E8" s="419" t="s">
        <v>29</v>
      </c>
      <c r="F8" s="3"/>
      <c r="G8" s="3"/>
      <c r="H8" s="3"/>
      <c r="I8" s="3"/>
    </row>
    <row r="9" spans="1:9" ht="6.75" customHeight="1">
      <c r="A9" s="3"/>
      <c r="B9" s="419"/>
      <c r="C9" s="763"/>
      <c r="D9" s="763"/>
      <c r="E9" s="763"/>
      <c r="F9" s="763"/>
      <c r="G9" s="763"/>
      <c r="H9" s="763"/>
      <c r="I9" s="763"/>
    </row>
    <row r="10" spans="1:9" ht="14.25" customHeight="1">
      <c r="A10" s="764" t="s">
        <v>20</v>
      </c>
      <c r="B10" s="799" t="s">
        <v>1</v>
      </c>
      <c r="C10" s="799"/>
      <c r="D10" s="764" t="s">
        <v>0</v>
      </c>
      <c r="E10" s="764" t="s">
        <v>14</v>
      </c>
      <c r="F10" s="800" t="s">
        <v>21</v>
      </c>
      <c r="G10" s="801"/>
      <c r="H10" s="800" t="s">
        <v>30</v>
      </c>
      <c r="I10" s="801"/>
    </row>
    <row r="11" spans="1:9" ht="38.25" customHeight="1">
      <c r="A11" s="764"/>
      <c r="B11" s="685" t="s">
        <v>15</v>
      </c>
      <c r="C11" s="685" t="s">
        <v>31</v>
      </c>
      <c r="D11" s="764"/>
      <c r="E11" s="764"/>
      <c r="F11" s="685" t="s">
        <v>22</v>
      </c>
      <c r="G11" s="685" t="s">
        <v>23</v>
      </c>
      <c r="H11" s="685" t="s">
        <v>22</v>
      </c>
      <c r="I11" s="685" t="s">
        <v>23</v>
      </c>
    </row>
    <row r="12" spans="1:9" ht="11.25" customHeight="1">
      <c r="A12" s="608" t="s">
        <v>2</v>
      </c>
      <c r="B12" s="609" t="s">
        <v>3</v>
      </c>
      <c r="C12" s="608" t="s">
        <v>4</v>
      </c>
      <c r="D12" s="608" t="s">
        <v>5</v>
      </c>
      <c r="E12" s="608" t="s">
        <v>6</v>
      </c>
      <c r="F12" s="608">
        <v>2</v>
      </c>
      <c r="G12" s="608">
        <v>3</v>
      </c>
      <c r="H12" s="608">
        <v>4</v>
      </c>
      <c r="I12" s="608">
        <v>5</v>
      </c>
    </row>
    <row r="13" spans="1:9" ht="22.5" customHeight="1">
      <c r="A13" s="608"/>
      <c r="B13" s="608"/>
      <c r="C13" s="608"/>
      <c r="D13" s="686" t="s">
        <v>7</v>
      </c>
      <c r="E13" s="608"/>
      <c r="F13" s="687"/>
      <c r="G13" s="687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88">
        <f ca="1">IF(ROWS($1:1)&gt;COUNT(Dong14),"",OFFSET(TH!C$1,SMALL(Dong14,ROWS($1:1)),))</f>
        <v>42580</v>
      </c>
      <c r="B14" s="688" t="str">
        <f ca="1">IF(ROWS($1:1)&gt;COUNT(Dong14),"",OFFSET(TH!D$1,SMALL(Dong14,ROWS($1:1)),))</f>
        <v>X09</v>
      </c>
      <c r="C14" s="688">
        <f ca="1">IF(ROWS($1:1)&gt;COUNT(Dong14),"",OFFSET(TH!E$1,SMALL(Dong14,ROWS($1:1)),))</f>
        <v>42580</v>
      </c>
      <c r="D14" s="689" t="str">
        <f ca="1">IF(ROWS($1:1)&gt;COUNT(Dong14),"",OFFSET(TH!F$1,SMALL(Dong14,ROWS($1:1)),))</f>
        <v>Giấy 5 lớp</v>
      </c>
      <c r="E14" s="690" t="str">
        <f ca="1">IF(ROWS($1:1)&gt;COUNT(Dong14),"",IF(OFFSET(TH!L$1,SMALL(Dong14,ROWS($1:1)),)="331",OFFSET(TH!M$1,SMALL(Dong14,ROWS($1:1)),),OFFSET(TH!L$1,SMALL(Dong14,ROWS($1:1)),)))</f>
        <v>131</v>
      </c>
      <c r="F14" s="691">
        <f ca="1">IF(ROWS($1:1)&gt;COUNT(Dong14),"",IF(OFFSET(TH!L$1,SMALL(Dong14,ROWS($1:1)),)="131",OFFSET(TH!K$1,SMALL(Dong14,ROWS($1:1)),),0))</f>
        <v>17850000</v>
      </c>
      <c r="G14" s="691">
        <f ca="1">IF(ROWS($1:1)&gt;COUNT(Dong14),"",IF(OFFSET(TH!M$1,SMALL(Dong14,ROWS($1:1)),)="131",OFFSET(TH!K$1,SMALL(Dong14,ROWS($1:1)),),0))</f>
        <v>0</v>
      </c>
      <c r="H14" s="441">
        <f t="shared" ref="H14:H30" ca="1" si="0">IF(D14&lt;&gt;"",MAX(H13+F14-G14-I13,0),0)</f>
        <v>17850000</v>
      </c>
      <c r="I14" s="441">
        <f t="shared" ref="I14:I30" ca="1" si="1">IF(D14&lt;&gt;"",MAX(I13+G14-H13-F14,0),0)</f>
        <v>0</v>
      </c>
    </row>
    <row r="15" spans="1:9" ht="22.5" customHeight="1">
      <c r="A15" s="688">
        <f ca="1">IF(ROWS($1:2)&gt;COUNT(Dong14),"",OFFSET(TH!C$1,SMALL(Dong14,ROWS($1:2)),))</f>
        <v>42580</v>
      </c>
      <c r="B15" s="688" t="str">
        <f ca="1">IF(ROWS($1:2)&gt;COUNT(Dong14),"",OFFSET(TH!D$1,SMALL(Dong14,ROWS($1:2)),))</f>
        <v>X09</v>
      </c>
      <c r="C15" s="688">
        <f ca="1">IF(ROWS($1:2)&gt;COUNT(Dong14),"",OFFSET(TH!E$1,SMALL(Dong14,ROWS($1:2)),))</f>
        <v>42580</v>
      </c>
      <c r="D15" s="689" t="str">
        <f ca="1">IF(ROWS($1:2)&gt;COUNT(Dong14),"",OFFSET(TH!F$1,SMALL(Dong14,ROWS($1:2)),))</f>
        <v xml:space="preserve">VAT Thùng carton </v>
      </c>
      <c r="E15" s="690" t="str">
        <f ca="1">IF(ROWS($1:2)&gt;COUNT(Dong14),"",IF(OFFSET(TH!L$1,SMALL(Dong14,ROWS($1:2)),)="331",OFFSET(TH!M$1,SMALL(Dong14,ROWS($1:2)),),OFFSET(TH!L$1,SMALL(Dong14,ROWS($1:2)),)))</f>
        <v>131</v>
      </c>
      <c r="F15" s="691">
        <f ca="1">IF(ROWS($1:2)&gt;COUNT(Dong14),"",IF(OFFSET(TH!L$1,SMALL(Dong14,ROWS($1:2)),)="131",OFFSET(TH!K$1,SMALL(Dong14,ROWS($1:2)),),0))</f>
        <v>1785000</v>
      </c>
      <c r="G15" s="691">
        <f ca="1">IF(ROWS($1:2)&gt;COUNT(Dong14),"",IF(OFFSET(TH!M$1,SMALL(Dong14,ROWS($1:2)),)="131",OFFSET(TH!K$1,SMALL(Dong14,ROWS($1:2)),),0))</f>
        <v>0</v>
      </c>
      <c r="H15" s="441">
        <f t="shared" ca="1" si="0"/>
        <v>19635000</v>
      </c>
      <c r="I15" s="441">
        <f t="shared" ca="1" si="1"/>
        <v>0</v>
      </c>
    </row>
    <row r="16" spans="1:9" ht="22.5" customHeight="1">
      <c r="A16" s="688">
        <f ca="1">IF(ROWS($1:3)&gt;COUNT(Dong14),"",OFFSET(TH!C$1,SMALL(Dong14,ROWS($1:3)),))</f>
        <v>42581</v>
      </c>
      <c r="B16" s="688" t="str">
        <f ca="1">IF(ROWS($1:3)&gt;COUNT(Dong14),"",OFFSET(TH!D$1,SMALL(Dong14,ROWS($1:3)),))</f>
        <v>X21</v>
      </c>
      <c r="C16" s="688">
        <f ca="1">IF(ROWS($1:3)&gt;COUNT(Dong14),"",OFFSET(TH!E$1,SMALL(Dong14,ROWS($1:3)),))</f>
        <v>42581</v>
      </c>
      <c r="D16" s="689" t="str">
        <f ca="1">IF(ROWS($1:3)&gt;COUNT(Dong14),"",OFFSET(TH!F$1,SMALL(Dong14,ROWS($1:3)),))</f>
        <v>Giấy 5 lớp</v>
      </c>
      <c r="E16" s="690" t="str">
        <f ca="1">IF(ROWS($1:3)&gt;COUNT(Dong14),"",IF(OFFSET(TH!L$1,SMALL(Dong14,ROWS($1:3)),)="331",OFFSET(TH!M$1,SMALL(Dong14,ROWS($1:3)),),OFFSET(TH!L$1,SMALL(Dong14,ROWS($1:3)),)))</f>
        <v>131</v>
      </c>
      <c r="F16" s="691">
        <f ca="1">IF(ROWS($1:3)&gt;COUNT(Dong14),"",IF(OFFSET(TH!L$1,SMALL(Dong14,ROWS($1:3)),)="131",OFFSET(TH!K$1,SMALL(Dong14,ROWS($1:3)),),0))</f>
        <v>17000000</v>
      </c>
      <c r="G16" s="691">
        <f ca="1">IF(ROWS($1:3)&gt;COUNT(Dong14),"",IF(OFFSET(TH!M$1,SMALL(Dong14,ROWS($1:3)),)="131",OFFSET(TH!K$1,SMALL(Dong14,ROWS($1:3)),),0))</f>
        <v>0</v>
      </c>
      <c r="H16" s="441">
        <f t="shared" ca="1" si="0"/>
        <v>36635000</v>
      </c>
      <c r="I16" s="441">
        <f t="shared" ca="1" si="1"/>
        <v>0</v>
      </c>
    </row>
    <row r="17" spans="1:9" ht="22.5" customHeight="1">
      <c r="A17" s="688">
        <f ca="1">IF(ROWS($1:4)&gt;COUNT(Dong14),"",OFFSET(TH!C$1,SMALL(Dong14,ROWS($1:4)),))</f>
        <v>42581</v>
      </c>
      <c r="B17" s="688" t="str">
        <f ca="1">IF(ROWS($1:4)&gt;COUNT(Dong14),"",OFFSET(TH!D$1,SMALL(Dong14,ROWS($1:4)),))</f>
        <v>X21</v>
      </c>
      <c r="C17" s="688">
        <f ca="1">IF(ROWS($1:4)&gt;COUNT(Dong14),"",OFFSET(TH!E$1,SMALL(Dong14,ROWS($1:4)),))</f>
        <v>42581</v>
      </c>
      <c r="D17" s="689" t="str">
        <f ca="1">IF(ROWS($1:4)&gt;COUNT(Dong14),"",OFFSET(TH!F$1,SMALL(Dong14,ROWS($1:4)),))</f>
        <v xml:space="preserve">VAT Thùng carton </v>
      </c>
      <c r="E17" s="690" t="str">
        <f ca="1">IF(ROWS($1:4)&gt;COUNT(Dong14),"",IF(OFFSET(TH!L$1,SMALL(Dong14,ROWS($1:4)),)="331",OFFSET(TH!M$1,SMALL(Dong14,ROWS($1:4)),),OFFSET(TH!L$1,SMALL(Dong14,ROWS($1:4)),)))</f>
        <v>131</v>
      </c>
      <c r="F17" s="691">
        <f ca="1">IF(ROWS($1:4)&gt;COUNT(Dong14),"",IF(OFFSET(TH!L$1,SMALL(Dong14,ROWS($1:4)),)="131",OFFSET(TH!K$1,SMALL(Dong14,ROWS($1:4)),),0))</f>
        <v>1700000</v>
      </c>
      <c r="G17" s="691">
        <f ca="1">IF(ROWS($1:4)&gt;COUNT(Dong14),"",IF(OFFSET(TH!M$1,SMALL(Dong14,ROWS($1:4)),)="131",OFFSET(TH!K$1,SMALL(Dong14,ROWS($1:4)),),0))</f>
        <v>0</v>
      </c>
      <c r="H17" s="441">
        <f t="shared" ca="1" si="0"/>
        <v>38335000</v>
      </c>
      <c r="I17" s="441">
        <f t="shared" ca="1" si="1"/>
        <v>0</v>
      </c>
    </row>
    <row r="18" spans="1:9" ht="22.5" customHeight="1">
      <c r="A18" s="688">
        <f ca="1">IF(ROWS($1:5)&gt;COUNT(Dong14),"",OFFSET(TH!C$1,SMALL(Dong14,ROWS($1:5)),))</f>
        <v>42589</v>
      </c>
      <c r="B18" s="688" t="str">
        <f ca="1">IF(ROWS($1:5)&gt;COUNT(Dong14),"",OFFSET(TH!D$1,SMALL(Dong14,ROWS($1:5)),))</f>
        <v>X26</v>
      </c>
      <c r="C18" s="688">
        <f ca="1">IF(ROWS($1:5)&gt;COUNT(Dong14),"",OFFSET(TH!E$1,SMALL(Dong14,ROWS($1:5)),))</f>
        <v>42589</v>
      </c>
      <c r="D18" s="689" t="str">
        <f ca="1">IF(ROWS($1:5)&gt;COUNT(Dong14),"",OFFSET(TH!F$1,SMALL(Dong14,ROWS($1:5)),))</f>
        <v>Giấy tấm 86x92</v>
      </c>
      <c r="E18" s="690" t="str">
        <f ca="1">IF(ROWS($1:5)&gt;COUNT(Dong14),"",IF(OFFSET(TH!L$1,SMALL(Dong14,ROWS($1:5)),)="331",OFFSET(TH!M$1,SMALL(Dong14,ROWS($1:5)),),OFFSET(TH!L$1,SMALL(Dong14,ROWS($1:5)),)))</f>
        <v>131</v>
      </c>
      <c r="F18" s="691">
        <f ca="1">IF(ROWS($1:5)&gt;COUNT(Dong14),"",IF(OFFSET(TH!L$1,SMALL(Dong14,ROWS($1:5)),)="131",OFFSET(TH!K$1,SMALL(Dong14,ROWS($1:5)),),0))</f>
        <v>1632280</v>
      </c>
      <c r="G18" s="691">
        <f ca="1">IF(ROWS($1:5)&gt;COUNT(Dong14),"",IF(OFFSET(TH!M$1,SMALL(Dong14,ROWS($1:5)),)="131",OFFSET(TH!K$1,SMALL(Dong14,ROWS($1:5)),),0))</f>
        <v>0</v>
      </c>
      <c r="H18" s="441">
        <f t="shared" ca="1" si="0"/>
        <v>39967280</v>
      </c>
      <c r="I18" s="441">
        <f t="shared" ca="1" si="1"/>
        <v>0</v>
      </c>
    </row>
    <row r="19" spans="1:9" ht="22.5" customHeight="1">
      <c r="A19" s="688">
        <f ca="1">IF(ROWS($1:6)&gt;COUNT(Dong14),"",OFFSET(TH!C$1,SMALL(Dong14,ROWS($1:6)),))</f>
        <v>42589</v>
      </c>
      <c r="B19" s="688" t="str">
        <f ca="1">IF(ROWS($1:6)&gt;COUNT(Dong14),"",OFFSET(TH!D$1,SMALL(Dong14,ROWS($1:6)),))</f>
        <v>X26</v>
      </c>
      <c r="C19" s="688">
        <f ca="1">IF(ROWS($1:6)&gt;COUNT(Dong14),"",OFFSET(TH!E$1,SMALL(Dong14,ROWS($1:6)),))</f>
        <v>42589</v>
      </c>
      <c r="D19" s="689" t="str">
        <f ca="1">IF(ROWS($1:6)&gt;COUNT(Dong14),"",OFFSET(TH!F$1,SMALL(Dong14,ROWS($1:6)),))</f>
        <v>Giấy tấm 86x55</v>
      </c>
      <c r="E19" s="690" t="str">
        <f ca="1">IF(ROWS($1:6)&gt;COUNT(Dong14),"",IF(OFFSET(TH!L$1,SMALL(Dong14,ROWS($1:6)),)="331",OFFSET(TH!M$1,SMALL(Dong14,ROWS($1:6)),),OFFSET(TH!L$1,SMALL(Dong14,ROWS($1:6)),)))</f>
        <v>131</v>
      </c>
      <c r="F19" s="691">
        <f ca="1">IF(ROWS($1:6)&gt;COUNT(Dong14),"",IF(OFFSET(TH!L$1,SMALL(Dong14,ROWS($1:6)),)="131",OFFSET(TH!K$1,SMALL(Dong14,ROWS($1:6)),),0))</f>
        <v>975240</v>
      </c>
      <c r="G19" s="691">
        <f ca="1">IF(ROWS($1:6)&gt;COUNT(Dong14),"",IF(OFFSET(TH!M$1,SMALL(Dong14,ROWS($1:6)),)="131",OFFSET(TH!K$1,SMALL(Dong14,ROWS($1:6)),),0))</f>
        <v>0</v>
      </c>
      <c r="H19" s="441">
        <f t="shared" ca="1" si="0"/>
        <v>40942520</v>
      </c>
      <c r="I19" s="441">
        <f t="shared" ca="1" si="1"/>
        <v>0</v>
      </c>
    </row>
    <row r="20" spans="1:9" ht="22.5" customHeight="1">
      <c r="A20" s="688">
        <f ca="1">IF(ROWS($1:7)&gt;COUNT(Dong14),"",OFFSET(TH!C$1,SMALL(Dong14,ROWS($1:7)),))</f>
        <v>42589</v>
      </c>
      <c r="B20" s="688" t="str">
        <f ca="1">IF(ROWS($1:7)&gt;COUNT(Dong14),"",OFFSET(TH!D$1,SMALL(Dong14,ROWS($1:7)),))</f>
        <v>X26</v>
      </c>
      <c r="C20" s="688">
        <f ca="1">IF(ROWS($1:7)&gt;COUNT(Dong14),"",OFFSET(TH!E$1,SMALL(Dong14,ROWS($1:7)),))</f>
        <v>42589</v>
      </c>
      <c r="D20" s="689" t="str">
        <f ca="1">IF(ROWS($1:7)&gt;COUNT(Dong14),"",OFFSET(TH!F$1,SMALL(Dong14,ROWS($1:7)),))</f>
        <v>Giấy tấm 86x80</v>
      </c>
      <c r="E20" s="690" t="str">
        <f ca="1">IF(ROWS($1:7)&gt;COUNT(Dong14),"",IF(OFFSET(TH!L$1,SMALL(Dong14,ROWS($1:7)),)="331",OFFSET(TH!M$1,SMALL(Dong14,ROWS($1:7)),),OFFSET(TH!L$1,SMALL(Dong14,ROWS($1:7)),)))</f>
        <v>131</v>
      </c>
      <c r="F20" s="691">
        <f ca="1">IF(ROWS($1:7)&gt;COUNT(Dong14),"",IF(OFFSET(TH!L$1,SMALL(Dong14,ROWS($1:7)),)="131",OFFSET(TH!K$1,SMALL(Dong14,ROWS($1:7)),),0))</f>
        <v>1419000</v>
      </c>
      <c r="G20" s="691">
        <f ca="1">IF(ROWS($1:7)&gt;COUNT(Dong14),"",IF(OFFSET(TH!M$1,SMALL(Dong14,ROWS($1:7)),)="131",OFFSET(TH!K$1,SMALL(Dong14,ROWS($1:7)),),0))</f>
        <v>0</v>
      </c>
      <c r="H20" s="441">
        <f t="shared" ca="1" si="0"/>
        <v>42361520</v>
      </c>
      <c r="I20" s="441">
        <f t="shared" ca="1" si="1"/>
        <v>0</v>
      </c>
    </row>
    <row r="21" spans="1:9" ht="22.5" customHeight="1">
      <c r="A21" s="688">
        <f ca="1">IF(ROWS($1:8)&gt;COUNT(Dong14),"",OFFSET(TH!C$1,SMALL(Dong14,ROWS($1:8)),))</f>
        <v>42589</v>
      </c>
      <c r="B21" s="688" t="str">
        <f ca="1">IF(ROWS($1:8)&gt;COUNT(Dong14),"",OFFSET(TH!D$1,SMALL(Dong14,ROWS($1:8)),))</f>
        <v>X26</v>
      </c>
      <c r="C21" s="688">
        <f ca="1">IF(ROWS($1:8)&gt;COUNT(Dong14),"",OFFSET(TH!E$1,SMALL(Dong14,ROWS($1:8)),))</f>
        <v>42589</v>
      </c>
      <c r="D21" s="689" t="str">
        <f ca="1">IF(ROWS($1:8)&gt;COUNT(Dong14),"",OFFSET(TH!F$1,SMALL(Dong14,ROWS($1:8)),))</f>
        <v>Giấy tấm 86x63</v>
      </c>
      <c r="E21" s="690" t="str">
        <f ca="1">IF(ROWS($1:8)&gt;COUNT(Dong14),"",IF(OFFSET(TH!L$1,SMALL(Dong14,ROWS($1:8)),)="331",OFFSET(TH!M$1,SMALL(Dong14,ROWS($1:8)),),OFFSET(TH!L$1,SMALL(Dong14,ROWS($1:8)),)))</f>
        <v>131</v>
      </c>
      <c r="F21" s="691">
        <f ca="1">IF(ROWS($1:8)&gt;COUNT(Dong14),"",IF(OFFSET(TH!L$1,SMALL(Dong14,ROWS($1:8)),)="131",OFFSET(TH!K$1,SMALL(Dong14,ROWS($1:8)),),0))</f>
        <v>1118000</v>
      </c>
      <c r="G21" s="691">
        <f ca="1">IF(ROWS($1:8)&gt;COUNT(Dong14),"",IF(OFFSET(TH!M$1,SMALL(Dong14,ROWS($1:8)),)="131",OFFSET(TH!K$1,SMALL(Dong14,ROWS($1:8)),),0))</f>
        <v>0</v>
      </c>
      <c r="H21" s="441">
        <f t="shared" ca="1" si="0"/>
        <v>43479520</v>
      </c>
      <c r="I21" s="441">
        <f t="shared" ca="1" si="1"/>
        <v>0</v>
      </c>
    </row>
    <row r="22" spans="1:9" ht="22.5" customHeight="1">
      <c r="A22" s="688">
        <f ca="1">IF(ROWS($1:9)&gt;COUNT(Dong14),"",OFFSET(TH!C$1,SMALL(Dong14,ROWS($1:9)),))</f>
        <v>42589</v>
      </c>
      <c r="B22" s="688" t="str">
        <f ca="1">IF(ROWS($1:9)&gt;COUNT(Dong14),"",OFFSET(TH!D$1,SMALL(Dong14,ROWS($1:9)),))</f>
        <v>X26</v>
      </c>
      <c r="C22" s="688">
        <f ca="1">IF(ROWS($1:9)&gt;COUNT(Dong14),"",OFFSET(TH!E$1,SMALL(Dong14,ROWS($1:9)),))</f>
        <v>42589</v>
      </c>
      <c r="D22" s="689" t="str">
        <f ca="1">IF(ROWS($1:9)&gt;COUNT(Dong14),"",OFFSET(TH!F$1,SMALL(Dong14,ROWS($1:9)),))</f>
        <v>Giấy tấm 86x79</v>
      </c>
      <c r="E22" s="690" t="str">
        <f ca="1">IF(ROWS($1:9)&gt;COUNT(Dong14),"",IF(OFFSET(TH!L$1,SMALL(Dong14,ROWS($1:9)),)="331",OFFSET(TH!M$1,SMALL(Dong14,ROWS($1:9)),),OFFSET(TH!L$1,SMALL(Dong14,ROWS($1:9)),)))</f>
        <v>131</v>
      </c>
      <c r="F22" s="691">
        <f ca="1">IF(ROWS($1:9)&gt;COUNT(Dong14),"",IF(OFFSET(TH!L$1,SMALL(Dong14,ROWS($1:9)),)="131",OFFSET(TH!K$1,SMALL(Dong14,ROWS($1:9)),),0))</f>
        <v>1630000</v>
      </c>
      <c r="G22" s="691">
        <f ca="1">IF(ROWS($1:9)&gt;COUNT(Dong14),"",IF(OFFSET(TH!M$1,SMALL(Dong14,ROWS($1:9)),)="131",OFFSET(TH!K$1,SMALL(Dong14,ROWS($1:9)),),0))</f>
        <v>0</v>
      </c>
      <c r="H22" s="441">
        <f t="shared" ca="1" si="0"/>
        <v>45109520</v>
      </c>
      <c r="I22" s="441">
        <f t="shared" ca="1" si="1"/>
        <v>0</v>
      </c>
    </row>
    <row r="23" spans="1:9" ht="22.5" customHeight="1">
      <c r="A23" s="688">
        <f ca="1">IF(ROWS($1:10)&gt;COUNT(Dong14),"",OFFSET(TH!C$1,SMALL(Dong14,ROWS($1:10)),))</f>
        <v>42589</v>
      </c>
      <c r="B23" s="688" t="str">
        <f ca="1">IF(ROWS($1:10)&gt;COUNT(Dong14),"",OFFSET(TH!D$1,SMALL(Dong14,ROWS($1:10)),))</f>
        <v>X26</v>
      </c>
      <c r="C23" s="688">
        <f ca="1">IF(ROWS($1:10)&gt;COUNT(Dong14),"",OFFSET(TH!E$1,SMALL(Dong14,ROWS($1:10)),))</f>
        <v>42589</v>
      </c>
      <c r="D23" s="689" t="str">
        <f ca="1">IF(ROWS($1:10)&gt;COUNT(Dong14),"",OFFSET(TH!F$1,SMALL(Dong14,ROWS($1:10)),))</f>
        <v>Giấy tấm 86x57</v>
      </c>
      <c r="E23" s="690" t="str">
        <f ca="1">IF(ROWS($1:10)&gt;COUNT(Dong14),"",IF(OFFSET(TH!L$1,SMALL(Dong14,ROWS($1:10)),)="331",OFFSET(TH!M$1,SMALL(Dong14,ROWS($1:10)),),OFFSET(TH!L$1,SMALL(Dong14,ROWS($1:10)),)))</f>
        <v>131</v>
      </c>
      <c r="F23" s="691">
        <f ca="1">IF(ROWS($1:10)&gt;COUNT(Dong14),"",IF(OFFSET(TH!L$1,SMALL(Dong14,ROWS($1:10)),)="131",OFFSET(TH!K$1,SMALL(Dong14,ROWS($1:10)),),0))</f>
        <v>1176000</v>
      </c>
      <c r="G23" s="691">
        <f ca="1">IF(ROWS($1:10)&gt;COUNT(Dong14),"",IF(OFFSET(TH!M$1,SMALL(Dong14,ROWS($1:10)),)="131",OFFSET(TH!K$1,SMALL(Dong14,ROWS($1:10)),),0))</f>
        <v>0</v>
      </c>
      <c r="H23" s="441">
        <f t="shared" ca="1" si="0"/>
        <v>46285520</v>
      </c>
      <c r="I23" s="441">
        <f t="shared" ca="1" si="1"/>
        <v>0</v>
      </c>
    </row>
    <row r="24" spans="1:9" ht="22.5" customHeight="1">
      <c r="A24" s="688">
        <f ca="1">IF(ROWS($1:11)&gt;COUNT(Dong14),"",OFFSET(TH!C$1,SMALL(Dong14,ROWS($1:11)),))</f>
        <v>42589</v>
      </c>
      <c r="B24" s="688" t="str">
        <f ca="1">IF(ROWS($1:11)&gt;COUNT(Dong14),"",OFFSET(TH!D$1,SMALL(Dong14,ROWS($1:11)),))</f>
        <v>X26</v>
      </c>
      <c r="C24" s="688">
        <f ca="1">IF(ROWS($1:11)&gt;COUNT(Dong14),"",OFFSET(TH!E$1,SMALL(Dong14,ROWS($1:11)),))</f>
        <v>42589</v>
      </c>
      <c r="D24" s="689" t="str">
        <f ca="1">IF(ROWS($1:11)&gt;COUNT(Dong14),"",OFFSET(TH!F$1,SMALL(Dong14,ROWS($1:11)),))</f>
        <v xml:space="preserve">VAT Giấy tấm </v>
      </c>
      <c r="E24" s="690" t="str">
        <f ca="1">IF(ROWS($1:11)&gt;COUNT(Dong14),"",IF(OFFSET(TH!L$1,SMALL(Dong14,ROWS($1:11)),)="331",OFFSET(TH!M$1,SMALL(Dong14,ROWS($1:11)),),OFFSET(TH!L$1,SMALL(Dong14,ROWS($1:11)),)))</f>
        <v>131</v>
      </c>
      <c r="F24" s="691">
        <f ca="1">IF(ROWS($1:11)&gt;COUNT(Dong14),"",IF(OFFSET(TH!L$1,SMALL(Dong14,ROWS($1:11)),)="131",OFFSET(TH!K$1,SMALL(Dong14,ROWS($1:11)),),0))</f>
        <v>795052</v>
      </c>
      <c r="G24" s="691">
        <f ca="1">IF(ROWS($1:11)&gt;COUNT(Dong14),"",IF(OFFSET(TH!M$1,SMALL(Dong14,ROWS($1:11)),)="131",OFFSET(TH!K$1,SMALL(Dong14,ROWS($1:11)),),0))</f>
        <v>0</v>
      </c>
      <c r="H24" s="441">
        <f t="shared" ca="1" si="0"/>
        <v>47080572</v>
      </c>
      <c r="I24" s="441">
        <f t="shared" ca="1" si="1"/>
        <v>0</v>
      </c>
    </row>
    <row r="25" spans="1:9" ht="22.5" customHeight="1">
      <c r="A25" s="688">
        <f ca="1">IF(ROWS($1:12)&gt;COUNT(Dong14),"",OFFSET(TH!C$1,SMALL(Dong14,ROWS($1:12)),))</f>
        <v>42597</v>
      </c>
      <c r="B25" s="688" t="str">
        <f ca="1">IF(ROWS($1:12)&gt;COUNT(Dong14),"",OFFSET(TH!D$1,SMALL(Dong14,ROWS($1:12)),))</f>
        <v>X28</v>
      </c>
      <c r="C25" s="688">
        <f ca="1">IF(ROWS($1:12)&gt;COUNT(Dong14),"",OFFSET(TH!E$1,SMALL(Dong14,ROWS($1:12)),))</f>
        <v>42597</v>
      </c>
      <c r="D25" s="689" t="str">
        <f ca="1">IF(ROWS($1:12)&gt;COUNT(Dong14),"",OFFSET(TH!F$1,SMALL(Dong14,ROWS($1:12)),))</f>
        <v>Giấy tấm 77x114</v>
      </c>
      <c r="E25" s="690" t="str">
        <f ca="1">IF(ROWS($1:12)&gt;COUNT(Dong14),"",IF(OFFSET(TH!L$1,SMALL(Dong14,ROWS($1:12)),)="331",OFFSET(TH!M$1,SMALL(Dong14,ROWS($1:12)),),OFFSET(TH!L$1,SMALL(Dong14,ROWS($1:12)),)))</f>
        <v>131</v>
      </c>
      <c r="F25" s="691">
        <f ca="1">IF(ROWS($1:12)&gt;COUNT(Dong14),"",IF(OFFSET(TH!L$1,SMALL(Dong14,ROWS($1:12)),)="131",OFFSET(TH!K$1,SMALL(Dong14,ROWS($1:12)),),0))</f>
        <v>1806000</v>
      </c>
      <c r="G25" s="691">
        <f ca="1">IF(ROWS($1:12)&gt;COUNT(Dong14),"",IF(OFFSET(TH!M$1,SMALL(Dong14,ROWS($1:12)),)="131",OFFSET(TH!K$1,SMALL(Dong14,ROWS($1:12)),),0))</f>
        <v>0</v>
      </c>
      <c r="H25" s="441">
        <f t="shared" ca="1" si="0"/>
        <v>48886572</v>
      </c>
      <c r="I25" s="441">
        <f t="shared" ca="1" si="1"/>
        <v>0</v>
      </c>
    </row>
    <row r="26" spans="1:9" ht="22.5" customHeight="1">
      <c r="A26" s="688">
        <f ca="1">IF(ROWS($1:13)&gt;COUNT(Dong14),"",OFFSET(TH!C$1,SMALL(Dong14,ROWS($1:13)),))</f>
        <v>42597</v>
      </c>
      <c r="B26" s="688" t="str">
        <f ca="1">IF(ROWS($1:13)&gt;COUNT(Dong14),"",OFFSET(TH!D$1,SMALL(Dong14,ROWS($1:13)),))</f>
        <v>X28</v>
      </c>
      <c r="C26" s="688">
        <f ca="1">IF(ROWS($1:13)&gt;COUNT(Dong14),"",OFFSET(TH!E$1,SMALL(Dong14,ROWS($1:13)),))</f>
        <v>42597</v>
      </c>
      <c r="D26" s="689" t="str">
        <f ca="1">IF(ROWS($1:13)&gt;COUNT(Dong14),"",OFFSET(TH!F$1,SMALL(Dong14,ROWS($1:13)),))</f>
        <v>Giấy tấm 94x113</v>
      </c>
      <c r="E26" s="690" t="str">
        <f ca="1">IF(ROWS($1:13)&gt;COUNT(Dong14),"",IF(OFFSET(TH!L$1,SMALL(Dong14,ROWS($1:13)),)="331",OFFSET(TH!M$1,SMALL(Dong14,ROWS($1:13)),),OFFSET(TH!L$1,SMALL(Dong14,ROWS($1:13)),)))</f>
        <v>131</v>
      </c>
      <c r="F26" s="691">
        <f ca="1">IF(ROWS($1:13)&gt;COUNT(Dong14),"",IF(OFFSET(TH!L$1,SMALL(Dong14,ROWS($1:13)),)="131",OFFSET(TH!K$1,SMALL(Dong14,ROWS($1:13)),),0))</f>
        <v>2184400</v>
      </c>
      <c r="G26" s="691">
        <f ca="1">IF(ROWS($1:13)&gt;COUNT(Dong14),"",IF(OFFSET(TH!M$1,SMALL(Dong14,ROWS($1:13)),)="131",OFFSET(TH!K$1,SMALL(Dong14,ROWS($1:13)),),0))</f>
        <v>0</v>
      </c>
      <c r="H26" s="441">
        <f t="shared" ca="1" si="0"/>
        <v>51070972</v>
      </c>
      <c r="I26" s="441">
        <f t="shared" ca="1" si="1"/>
        <v>0</v>
      </c>
    </row>
    <row r="27" spans="1:9" ht="22.5" customHeight="1">
      <c r="A27" s="688">
        <f ca="1">IF(ROWS($1:14)&gt;COUNT(Dong14),"",OFFSET(TH!C$1,SMALL(Dong14,ROWS($1:14)),))</f>
        <v>42597</v>
      </c>
      <c r="B27" s="688" t="str">
        <f ca="1">IF(ROWS($1:14)&gt;COUNT(Dong14),"",OFFSET(TH!D$1,SMALL(Dong14,ROWS($1:14)),))</f>
        <v>X28</v>
      </c>
      <c r="C27" s="688">
        <f ca="1">IF(ROWS($1:14)&gt;COUNT(Dong14),"",OFFSET(TH!E$1,SMALL(Dong14,ROWS($1:14)),))</f>
        <v>42597</v>
      </c>
      <c r="D27" s="689" t="str">
        <f ca="1">IF(ROWS($1:14)&gt;COUNT(Dong14),"",OFFSET(TH!F$1,SMALL(Dong14,ROWS($1:14)),))</f>
        <v>Giấy tấm 94x54</v>
      </c>
      <c r="E27" s="690" t="str">
        <f ca="1">IF(ROWS($1:14)&gt;COUNT(Dong14),"",IF(OFFSET(TH!L$1,SMALL(Dong14,ROWS($1:14)),)="331",OFFSET(TH!M$1,SMALL(Dong14,ROWS($1:14)),),OFFSET(TH!L$1,SMALL(Dong14,ROWS($1:14)),)))</f>
        <v>131</v>
      </c>
      <c r="F27" s="691">
        <f ca="1">IF(ROWS($1:14)&gt;COUNT(Dong14),"",IF(OFFSET(TH!L$1,SMALL(Dong14,ROWS($1:14)),)="131",OFFSET(TH!K$1,SMALL(Dong14,ROWS($1:14)),),0))</f>
        <v>1047480</v>
      </c>
      <c r="G27" s="691">
        <f ca="1">IF(ROWS($1:14)&gt;COUNT(Dong14),"",IF(OFFSET(TH!M$1,SMALL(Dong14,ROWS($1:14)),)="131",OFFSET(TH!K$1,SMALL(Dong14,ROWS($1:14)),),0))</f>
        <v>0</v>
      </c>
      <c r="H27" s="441">
        <f t="shared" ca="1" si="0"/>
        <v>52118452</v>
      </c>
      <c r="I27" s="441">
        <f t="shared" ca="1" si="1"/>
        <v>0</v>
      </c>
    </row>
    <row r="28" spans="1:9" ht="22.5" customHeight="1">
      <c r="A28" s="688">
        <f ca="1">IF(ROWS($1:15)&gt;COUNT(Dong14),"",OFFSET(TH!C$1,SMALL(Dong14,ROWS($1:15)),))</f>
        <v>42597</v>
      </c>
      <c r="B28" s="688" t="str">
        <f ca="1">IF(ROWS($1:15)&gt;COUNT(Dong14),"",OFFSET(TH!D$1,SMALL(Dong14,ROWS($1:15)),))</f>
        <v>X28</v>
      </c>
      <c r="C28" s="688">
        <f ca="1">IF(ROWS($1:15)&gt;COUNT(Dong14),"",OFFSET(TH!E$1,SMALL(Dong14,ROWS($1:15)),))</f>
        <v>42597</v>
      </c>
      <c r="D28" s="689" t="str">
        <f ca="1">IF(ROWS($1:15)&gt;COUNT(Dong14),"",OFFSET(TH!F$1,SMALL(Dong14,ROWS($1:15)),))</f>
        <v>Giấy tấm 85x102</v>
      </c>
      <c r="E28" s="690" t="str">
        <f ca="1">IF(ROWS($1:15)&gt;COUNT(Dong14),"",IF(OFFSET(TH!L$1,SMALL(Dong14,ROWS($1:15)),)="331",OFFSET(TH!M$1,SMALL(Dong14,ROWS($1:15)),),OFFSET(TH!L$1,SMALL(Dong14,ROWS($1:15)),)))</f>
        <v>131</v>
      </c>
      <c r="F28" s="691">
        <f ca="1">IF(ROWS($1:15)&gt;COUNT(Dong14),"",IF(OFFSET(TH!L$1,SMALL(Dong14,ROWS($1:15)),)="131",OFFSET(TH!K$1,SMALL(Dong14,ROWS($1:15)),),0))</f>
        <v>1788800</v>
      </c>
      <c r="G28" s="691">
        <f ca="1">IF(ROWS($1:15)&gt;COUNT(Dong14),"",IF(OFFSET(TH!M$1,SMALL(Dong14,ROWS($1:15)),)="131",OFFSET(TH!K$1,SMALL(Dong14,ROWS($1:15)),),0))</f>
        <v>0</v>
      </c>
      <c r="H28" s="441">
        <f t="shared" ca="1" si="0"/>
        <v>53907252</v>
      </c>
      <c r="I28" s="441">
        <f t="shared" ca="1" si="1"/>
        <v>0</v>
      </c>
    </row>
    <row r="29" spans="1:9" ht="22.5" customHeight="1">
      <c r="A29" s="688">
        <f ca="1">IF(ROWS($1:16)&gt;COUNT(Dong14),"",OFFSET(TH!C$1,SMALL(Dong14,ROWS($1:16)),))</f>
        <v>42597</v>
      </c>
      <c r="B29" s="688" t="str">
        <f ca="1">IF(ROWS($1:16)&gt;COUNT(Dong14),"",OFFSET(TH!D$1,SMALL(Dong14,ROWS($1:16)),))</f>
        <v>X28</v>
      </c>
      <c r="C29" s="688">
        <f ca="1">IF(ROWS($1:16)&gt;COUNT(Dong14),"",OFFSET(TH!E$1,SMALL(Dong14,ROWS($1:16)),))</f>
        <v>42597</v>
      </c>
      <c r="D29" s="689" t="str">
        <f ca="1">IF(ROWS($1:16)&gt;COUNT(Dong14),"",OFFSET(TH!F$1,SMALL(Dong14,ROWS($1:16)),))</f>
        <v>Giấy tấm 94x101</v>
      </c>
      <c r="E29" s="690" t="str">
        <f ca="1">IF(ROWS($1:16)&gt;COUNT(Dong14),"",IF(OFFSET(TH!L$1,SMALL(Dong14,ROWS($1:16)),)="331",OFFSET(TH!M$1,SMALL(Dong14,ROWS($1:16)),),OFFSET(TH!L$1,SMALL(Dong14,ROWS($1:16)),)))</f>
        <v>131</v>
      </c>
      <c r="F29" s="691">
        <f ca="1">IF(ROWS($1:16)&gt;COUNT(Dong14),"",IF(OFFSET(TH!L$1,SMALL(Dong14,ROWS($1:16)),)="131",OFFSET(TH!K$1,SMALL(Dong14,ROWS($1:16)),),0))</f>
        <v>1959080</v>
      </c>
      <c r="G29" s="691">
        <f ca="1">IF(ROWS($1:16)&gt;COUNT(Dong14),"",IF(OFFSET(TH!M$1,SMALL(Dong14,ROWS($1:16)),)="131",OFFSET(TH!K$1,SMALL(Dong14,ROWS($1:16)),),0))</f>
        <v>0</v>
      </c>
      <c r="H29" s="441">
        <f t="shared" ca="1" si="0"/>
        <v>55866332</v>
      </c>
      <c r="I29" s="441">
        <f t="shared" ca="1" si="1"/>
        <v>0</v>
      </c>
    </row>
    <row r="30" spans="1:9" ht="22.5" customHeight="1">
      <c r="A30" s="688">
        <f ca="1">IF(ROWS($1:17)&gt;COUNT(Dong14),"",OFFSET(TH!C$1,SMALL(Dong14,ROWS($1:17)),))</f>
        <v>42597</v>
      </c>
      <c r="B30" s="688" t="str">
        <f ca="1">IF(ROWS($1:17)&gt;COUNT(Dong14),"",OFFSET(TH!D$1,SMALL(Dong14,ROWS($1:17)),))</f>
        <v>X28</v>
      </c>
      <c r="C30" s="688">
        <f ca="1">IF(ROWS($1:17)&gt;COUNT(Dong14),"",OFFSET(TH!E$1,SMALL(Dong14,ROWS($1:17)),))</f>
        <v>42597</v>
      </c>
      <c r="D30" s="689" t="str">
        <f ca="1">IF(ROWS($1:17)&gt;COUNT(Dong14),"",OFFSET(TH!F$1,SMALL(Dong14,ROWS($1:17)),))</f>
        <v>Giấy tấm 94x62</v>
      </c>
      <c r="E30" s="690" t="str">
        <f ca="1">IF(ROWS($1:17)&gt;COUNT(Dong14),"",IF(OFFSET(TH!L$1,SMALL(Dong14,ROWS($1:17)),)="331",OFFSET(TH!M$1,SMALL(Dong14,ROWS($1:17)),),OFFSET(TH!L$1,SMALL(Dong14,ROWS($1:17)),)))</f>
        <v>131</v>
      </c>
      <c r="F30" s="691">
        <f ca="1">IF(ROWS($1:17)&gt;COUNT(Dong14),"",IF(OFFSET(TH!L$1,SMALL(Dong14,ROWS($1:17)),)="131",OFFSET(TH!K$1,SMALL(Dong14,ROWS($1:17)),),0))</f>
        <v>1202280</v>
      </c>
      <c r="G30" s="691">
        <f ca="1">IF(ROWS($1:17)&gt;COUNT(Dong14),"",IF(OFFSET(TH!M$1,SMALL(Dong14,ROWS($1:17)),)="131",OFFSET(TH!K$1,SMALL(Dong14,ROWS($1:17)),),0))</f>
        <v>0</v>
      </c>
      <c r="H30" s="441">
        <f t="shared" ca="1" si="0"/>
        <v>57068612</v>
      </c>
      <c r="I30" s="441">
        <f t="shared" ca="1" si="1"/>
        <v>0</v>
      </c>
    </row>
    <row r="31" spans="1:9" ht="22.5" customHeight="1">
      <c r="A31" s="688">
        <f ca="1">IF(ROWS($1:18)&gt;COUNT(Dong14),"",OFFSET(TH!C$1,SMALL(Dong14,ROWS($1:18)),))</f>
        <v>42597</v>
      </c>
      <c r="B31" s="688" t="str">
        <f ca="1">IF(ROWS($1:18)&gt;COUNT(Dong14),"",OFFSET(TH!D$1,SMALL(Dong14,ROWS($1:18)),))</f>
        <v>X28</v>
      </c>
      <c r="C31" s="688">
        <f ca="1">IF(ROWS($1:18)&gt;COUNT(Dong14),"",OFFSET(TH!E$1,SMALL(Dong14,ROWS($1:18)),))</f>
        <v>42597</v>
      </c>
      <c r="D31" s="689" t="str">
        <f ca="1">IF(ROWS($1:18)&gt;COUNT(Dong14),"",OFFSET(TH!F$1,SMALL(Dong14,ROWS($1:18)),))</f>
        <v>Giấy tấm 79x101</v>
      </c>
      <c r="E31" s="690" t="str">
        <f ca="1">IF(ROWS($1:18)&gt;COUNT(Dong14),"",IF(OFFSET(TH!L$1,SMALL(Dong14,ROWS($1:18)),)="331",OFFSET(TH!M$1,SMALL(Dong14,ROWS($1:18)),),OFFSET(TH!L$1,SMALL(Dong14,ROWS($1:18)),)))</f>
        <v>131</v>
      </c>
      <c r="F31" s="691">
        <f ca="1">IF(ROWS($1:18)&gt;COUNT(Dong14),"",IF(OFFSET(TH!L$1,SMALL(Dong14,ROWS($1:18)),)="131",OFFSET(TH!K$1,SMALL(Dong14,ROWS($1:18)),),0))</f>
        <v>1914000</v>
      </c>
      <c r="G31" s="691">
        <f ca="1">IF(ROWS($1:18)&gt;COUNT(Dong14),"",IF(OFFSET(TH!M$1,SMALL(Dong14,ROWS($1:18)),)="131",OFFSET(TH!K$1,SMALL(Dong14,ROWS($1:18)),),0))</f>
        <v>0</v>
      </c>
      <c r="H31" s="441">
        <f t="shared" ref="H31:H50" ca="1" si="2">IF(D31&lt;&gt;"",MAX(H30+F31-G31-I30,0),0)</f>
        <v>58982612</v>
      </c>
      <c r="I31" s="441">
        <f t="shared" ref="I31:I50" ca="1" si="3">IF(D31&lt;&gt;"",MAX(I30+G31-H30-F31,0),0)</f>
        <v>0</v>
      </c>
    </row>
    <row r="32" spans="1:9" ht="22.5" customHeight="1">
      <c r="A32" s="688">
        <f ca="1">IF(ROWS($1:19)&gt;COUNT(Dong14),"",OFFSET(TH!C$1,SMALL(Dong14,ROWS($1:19)),))</f>
        <v>42597</v>
      </c>
      <c r="B32" s="688" t="str">
        <f ca="1">IF(ROWS($1:19)&gt;COUNT(Dong14),"",OFFSET(TH!D$1,SMALL(Dong14,ROWS($1:19)),))</f>
        <v>X28</v>
      </c>
      <c r="C32" s="688">
        <f ca="1">IF(ROWS($1:19)&gt;COUNT(Dong14),"",OFFSET(TH!E$1,SMALL(Dong14,ROWS($1:19)),))</f>
        <v>42597</v>
      </c>
      <c r="D32" s="689" t="str">
        <f ca="1">IF(ROWS($1:19)&gt;COUNT(Dong14),"",OFFSET(TH!F$1,SMALL(Dong14,ROWS($1:19)),))</f>
        <v>Giấy tấm 94x100</v>
      </c>
      <c r="E32" s="690" t="str">
        <f ca="1">IF(ROWS($1:19)&gt;COUNT(Dong14),"",IF(OFFSET(TH!L$1,SMALL(Dong14,ROWS($1:19)),)="331",OFFSET(TH!M$1,SMALL(Dong14,ROWS($1:19)),),OFFSET(TH!L$1,SMALL(Dong14,ROWS($1:19)),)))</f>
        <v>131</v>
      </c>
      <c r="F32" s="691">
        <f ca="1">IF(ROWS($1:19)&gt;COUNT(Dong14),"",IF(OFFSET(TH!L$1,SMALL(Dong14,ROWS($1:19)),)="131",OFFSET(TH!K$1,SMALL(Dong14,ROWS($1:19)),),0))</f>
        <v>2256000</v>
      </c>
      <c r="G32" s="691">
        <f ca="1">IF(ROWS($1:19)&gt;COUNT(Dong14),"",IF(OFFSET(TH!M$1,SMALL(Dong14,ROWS($1:19)),)="131",OFFSET(TH!K$1,SMALL(Dong14,ROWS($1:19)),),0))</f>
        <v>0</v>
      </c>
      <c r="H32" s="441">
        <f t="shared" ca="1" si="2"/>
        <v>61238612</v>
      </c>
      <c r="I32" s="441">
        <f t="shared" ca="1" si="3"/>
        <v>0</v>
      </c>
    </row>
    <row r="33" spans="1:9" ht="22.5" customHeight="1">
      <c r="A33" s="688">
        <f ca="1">IF(ROWS($1:20)&gt;COUNT(Dong14),"",OFFSET(TH!C$1,SMALL(Dong14,ROWS($1:20)),))</f>
        <v>42597</v>
      </c>
      <c r="B33" s="688" t="str">
        <f ca="1">IF(ROWS($1:20)&gt;COUNT(Dong14),"",OFFSET(TH!D$1,SMALL(Dong14,ROWS($1:20)),))</f>
        <v>X28</v>
      </c>
      <c r="C33" s="688">
        <f ca="1">IF(ROWS($1:20)&gt;COUNT(Dong14),"",OFFSET(TH!E$1,SMALL(Dong14,ROWS($1:20)),))</f>
        <v>42597</v>
      </c>
      <c r="D33" s="689" t="str">
        <f ca="1">IF(ROWS($1:20)&gt;COUNT(Dong14),"",OFFSET(TH!F$1,SMALL(Dong14,ROWS($1:20)),))</f>
        <v>Giấy tấm 94x56</v>
      </c>
      <c r="E33" s="690" t="str">
        <f ca="1">IF(ROWS($1:20)&gt;COUNT(Dong14),"",IF(OFFSET(TH!L$1,SMALL(Dong14,ROWS($1:20)),)="331",OFFSET(TH!M$1,SMALL(Dong14,ROWS($1:20)),),OFFSET(TH!L$1,SMALL(Dong14,ROWS($1:20)),)))</f>
        <v>131</v>
      </c>
      <c r="F33" s="691">
        <f ca="1">IF(ROWS($1:20)&gt;COUNT(Dong14),"",IF(OFFSET(TH!L$1,SMALL(Dong14,ROWS($1:20)),)="131",OFFSET(TH!K$1,SMALL(Dong14,ROWS($1:20)),),0))</f>
        <v>1262000</v>
      </c>
      <c r="G33" s="691">
        <f ca="1">IF(ROWS($1:20)&gt;COUNT(Dong14),"",IF(OFFSET(TH!M$1,SMALL(Dong14,ROWS($1:20)),)="131",OFFSET(TH!K$1,SMALL(Dong14,ROWS($1:20)),),0))</f>
        <v>0</v>
      </c>
      <c r="H33" s="441">
        <f t="shared" ca="1" si="2"/>
        <v>62500612</v>
      </c>
      <c r="I33" s="441">
        <f t="shared" ca="1" si="3"/>
        <v>0</v>
      </c>
    </row>
    <row r="34" spans="1:9" ht="22.5" customHeight="1">
      <c r="A34" s="688">
        <f ca="1">IF(ROWS($1:21)&gt;COUNT(Dong14),"",OFFSET(TH!C$1,SMALL(Dong14,ROWS($1:21)),))</f>
        <v>42597</v>
      </c>
      <c r="B34" s="688" t="str">
        <f ca="1">IF(ROWS($1:21)&gt;COUNT(Dong14),"",OFFSET(TH!D$1,SMALL(Dong14,ROWS($1:21)),))</f>
        <v>X28</v>
      </c>
      <c r="C34" s="688">
        <f ca="1">IF(ROWS($1:21)&gt;COUNT(Dong14),"",OFFSET(TH!E$1,SMALL(Dong14,ROWS($1:21)),))</f>
        <v>42597</v>
      </c>
      <c r="D34" s="689" t="str">
        <f ca="1">IF(ROWS($1:21)&gt;COUNT(Dong14),"",OFFSET(TH!F$1,SMALL(Dong14,ROWS($1:21)),))</f>
        <v xml:space="preserve">VAT Giấy tấm </v>
      </c>
      <c r="E34" s="690" t="str">
        <f ca="1">IF(ROWS($1:21)&gt;COUNT(Dong14),"",IF(OFFSET(TH!L$1,SMALL(Dong14,ROWS($1:21)),)="331",OFFSET(TH!M$1,SMALL(Dong14,ROWS($1:21)),),OFFSET(TH!L$1,SMALL(Dong14,ROWS($1:21)),)))</f>
        <v>131</v>
      </c>
      <c r="F34" s="691">
        <f ca="1">IF(ROWS($1:21)&gt;COUNT(Dong14),"",IF(OFFSET(TH!L$1,SMALL(Dong14,ROWS($1:21)),)="131",OFFSET(TH!K$1,SMALL(Dong14,ROWS($1:21)),),0))</f>
        <v>1542004</v>
      </c>
      <c r="G34" s="691">
        <f ca="1">IF(ROWS($1:21)&gt;COUNT(Dong14),"",IF(OFFSET(TH!M$1,SMALL(Dong14,ROWS($1:21)),)="131",OFFSET(TH!K$1,SMALL(Dong14,ROWS($1:21)),),0))</f>
        <v>0</v>
      </c>
      <c r="H34" s="441">
        <f t="shared" ca="1" si="2"/>
        <v>64042616</v>
      </c>
      <c r="I34" s="441">
        <f t="shared" ca="1" si="3"/>
        <v>0</v>
      </c>
    </row>
    <row r="35" spans="1:9" ht="22.5" customHeight="1">
      <c r="A35" s="688">
        <f ca="1">IF(ROWS($1:22)&gt;COUNT(Dong14),"",OFFSET(TH!C$1,SMALL(Dong14,ROWS($1:22)),))</f>
        <v>42630</v>
      </c>
      <c r="B35" s="688" t="str">
        <f ca="1">IF(ROWS($1:22)&gt;COUNT(Dong14),"",OFFSET(TH!D$1,SMALL(Dong14,ROWS($1:22)),))</f>
        <v>X53</v>
      </c>
      <c r="C35" s="688">
        <f ca="1">IF(ROWS($1:22)&gt;COUNT(Dong14),"",OFFSET(TH!E$1,SMALL(Dong14,ROWS($1:22)),))</f>
        <v>42630</v>
      </c>
      <c r="D35" s="689" t="str">
        <f ca="1">IF(ROWS($1:22)&gt;COUNT(Dong14),"",OFFSET(TH!F$1,SMALL(Dong14,ROWS($1:22)),))</f>
        <v>Thùng carton 55x35x25</v>
      </c>
      <c r="E35" s="690" t="str">
        <f ca="1">IF(ROWS($1:22)&gt;COUNT(Dong14),"",IF(OFFSET(TH!L$1,SMALL(Dong14,ROWS($1:22)),)="331",OFFSET(TH!M$1,SMALL(Dong14,ROWS($1:22)),),OFFSET(TH!L$1,SMALL(Dong14,ROWS($1:22)),)))</f>
        <v>131</v>
      </c>
      <c r="F35" s="691">
        <f ca="1">IF(ROWS($1:22)&gt;COUNT(Dong14),"",IF(OFFSET(TH!L$1,SMALL(Dong14,ROWS($1:22)),)="131",OFFSET(TH!K$1,SMALL(Dong14,ROWS($1:22)),),0))</f>
        <v>5985000</v>
      </c>
      <c r="G35" s="691">
        <f ca="1">IF(ROWS($1:22)&gt;COUNT(Dong14),"",IF(OFFSET(TH!M$1,SMALL(Dong14,ROWS($1:22)),)="131",OFFSET(TH!K$1,SMALL(Dong14,ROWS($1:22)),),0))</f>
        <v>0</v>
      </c>
      <c r="H35" s="441">
        <f t="shared" ca="1" si="2"/>
        <v>70027616</v>
      </c>
      <c r="I35" s="441">
        <f t="shared" ca="1" si="3"/>
        <v>0</v>
      </c>
    </row>
    <row r="36" spans="1:9" ht="22.5" customHeight="1">
      <c r="A36" s="688">
        <f ca="1">IF(ROWS($1:23)&gt;COUNT(Dong14),"",OFFSET(TH!C$1,SMALL(Dong14,ROWS($1:23)),))</f>
        <v>42630</v>
      </c>
      <c r="B36" s="688" t="str">
        <f ca="1">IF(ROWS($1:23)&gt;COUNT(Dong14),"",OFFSET(TH!D$1,SMALL(Dong14,ROWS($1:23)),))</f>
        <v>X53</v>
      </c>
      <c r="C36" s="688">
        <f ca="1">IF(ROWS($1:23)&gt;COUNT(Dong14),"",OFFSET(TH!E$1,SMALL(Dong14,ROWS($1:23)),))</f>
        <v>42630</v>
      </c>
      <c r="D36" s="689" t="str">
        <f ca="1">IF(ROWS($1:23)&gt;COUNT(Dong14),"",OFFSET(TH!F$1,SMALL(Dong14,ROWS($1:23)),))</f>
        <v xml:space="preserve">VAT Thùng carton </v>
      </c>
      <c r="E36" s="690" t="str">
        <f ca="1">IF(ROWS($1:23)&gt;COUNT(Dong14),"",IF(OFFSET(TH!L$1,SMALL(Dong14,ROWS($1:23)),)="331",OFFSET(TH!M$1,SMALL(Dong14,ROWS($1:23)),),OFFSET(TH!L$1,SMALL(Dong14,ROWS($1:23)),)))</f>
        <v>131</v>
      </c>
      <c r="F36" s="691">
        <f ca="1">IF(ROWS($1:23)&gt;COUNT(Dong14),"",IF(OFFSET(TH!L$1,SMALL(Dong14,ROWS($1:23)),)="131",OFFSET(TH!K$1,SMALL(Dong14,ROWS($1:23)),),0))</f>
        <v>598500</v>
      </c>
      <c r="G36" s="691">
        <f ca="1">IF(ROWS($1:23)&gt;COUNT(Dong14),"",IF(OFFSET(TH!M$1,SMALL(Dong14,ROWS($1:23)),)="131",OFFSET(TH!K$1,SMALL(Dong14,ROWS($1:23)),),0))</f>
        <v>0</v>
      </c>
      <c r="H36" s="441">
        <f t="shared" ca="1" si="2"/>
        <v>70626116</v>
      </c>
      <c r="I36" s="441">
        <f t="shared" ca="1" si="3"/>
        <v>0</v>
      </c>
    </row>
    <row r="37" spans="1:9" ht="22.5" customHeight="1">
      <c r="A37" s="688">
        <f ca="1">IF(ROWS($1:24)&gt;COUNT(Dong14),"",OFFSET(TH!C$1,SMALL(Dong14,ROWS($1:24)),))</f>
        <v>42636</v>
      </c>
      <c r="B37" s="688" t="str">
        <f ca="1">IF(ROWS($1:24)&gt;COUNT(Dong14),"",OFFSET(TH!D$1,SMALL(Dong14,ROWS($1:24)),))</f>
        <v>X56</v>
      </c>
      <c r="C37" s="688">
        <f ca="1">IF(ROWS($1:24)&gt;COUNT(Dong14),"",OFFSET(TH!E$1,SMALL(Dong14,ROWS($1:24)),))</f>
        <v>42636</v>
      </c>
      <c r="D37" s="689" t="str">
        <f ca="1">IF(ROWS($1:24)&gt;COUNT(Dong14),"",OFFSET(TH!F$1,SMALL(Dong14,ROWS($1:24)),))</f>
        <v>Thùng carton 33x33x26</v>
      </c>
      <c r="E37" s="690" t="str">
        <f ca="1">IF(ROWS($1:24)&gt;COUNT(Dong14),"",IF(OFFSET(TH!L$1,SMALL(Dong14,ROWS($1:24)),)="331",OFFSET(TH!M$1,SMALL(Dong14,ROWS($1:24)),),OFFSET(TH!L$1,SMALL(Dong14,ROWS($1:24)),)))</f>
        <v>131</v>
      </c>
      <c r="F37" s="691">
        <f ca="1">IF(ROWS($1:24)&gt;COUNT(Dong14),"",IF(OFFSET(TH!L$1,SMALL(Dong14,ROWS($1:24)),)="131",OFFSET(TH!K$1,SMALL(Dong14,ROWS($1:24)),),0))</f>
        <v>29930000</v>
      </c>
      <c r="G37" s="691">
        <f ca="1">IF(ROWS($1:24)&gt;COUNT(Dong14),"",IF(OFFSET(TH!M$1,SMALL(Dong14,ROWS($1:24)),)="131",OFFSET(TH!K$1,SMALL(Dong14,ROWS($1:24)),),0))</f>
        <v>0</v>
      </c>
      <c r="H37" s="441">
        <f t="shared" ca="1" si="2"/>
        <v>100556116</v>
      </c>
      <c r="I37" s="441">
        <f t="shared" ca="1" si="3"/>
        <v>0</v>
      </c>
    </row>
    <row r="38" spans="1:9" ht="22.5" customHeight="1">
      <c r="A38" s="688">
        <f ca="1">IF(ROWS($1:25)&gt;COUNT(Dong14),"",OFFSET(TH!C$1,SMALL(Dong14,ROWS($1:25)),))</f>
        <v>42636</v>
      </c>
      <c r="B38" s="688" t="str">
        <f ca="1">IF(ROWS($1:25)&gt;COUNT(Dong14),"",OFFSET(TH!D$1,SMALL(Dong14,ROWS($1:25)),))</f>
        <v>X56</v>
      </c>
      <c r="C38" s="688">
        <f ca="1">IF(ROWS($1:25)&gt;COUNT(Dong14),"",OFFSET(TH!E$1,SMALL(Dong14,ROWS($1:25)),))</f>
        <v>42636</v>
      </c>
      <c r="D38" s="689" t="str">
        <f ca="1">IF(ROWS($1:25)&gt;COUNT(Dong14),"",OFFSET(TH!F$1,SMALL(Dong14,ROWS($1:25)),))</f>
        <v xml:space="preserve">VAT Thùng carton </v>
      </c>
      <c r="E38" s="690" t="str">
        <f ca="1">IF(ROWS($1:25)&gt;COUNT(Dong14),"",IF(OFFSET(TH!L$1,SMALL(Dong14,ROWS($1:25)),)="331",OFFSET(TH!M$1,SMALL(Dong14,ROWS($1:25)),),OFFSET(TH!L$1,SMALL(Dong14,ROWS($1:25)),)))</f>
        <v>131</v>
      </c>
      <c r="F38" s="691">
        <f ca="1">IF(ROWS($1:25)&gt;COUNT(Dong14),"",IF(OFFSET(TH!L$1,SMALL(Dong14,ROWS($1:25)),)="131",OFFSET(TH!K$1,SMALL(Dong14,ROWS($1:25)),),0))</f>
        <v>2993000</v>
      </c>
      <c r="G38" s="691">
        <f ca="1">IF(ROWS($1:25)&gt;COUNT(Dong14),"",IF(OFFSET(TH!M$1,SMALL(Dong14,ROWS($1:25)),)="131",OFFSET(TH!K$1,SMALL(Dong14,ROWS($1:25)),),0))</f>
        <v>0</v>
      </c>
      <c r="H38" s="441">
        <f t="shared" ca="1" si="2"/>
        <v>103549116</v>
      </c>
      <c r="I38" s="441">
        <f t="shared" ca="1" si="3"/>
        <v>0</v>
      </c>
    </row>
    <row r="39" spans="1:9" ht="22.5" customHeight="1">
      <c r="A39" s="688">
        <f ca="1">IF(ROWS($1:26)&gt;COUNT(Dong14),"",OFFSET(TH!C$1,SMALL(Dong14,ROWS($1:26)),))</f>
        <v>42642</v>
      </c>
      <c r="B39" s="688" t="str">
        <f ca="1">IF(ROWS($1:26)&gt;COUNT(Dong14),"",OFFSET(TH!D$1,SMALL(Dong14,ROWS($1:26)),))</f>
        <v>X60</v>
      </c>
      <c r="C39" s="688">
        <f ca="1">IF(ROWS($1:26)&gt;COUNT(Dong14),"",OFFSET(TH!E$1,SMALL(Dong14,ROWS($1:26)),))</f>
        <v>42642</v>
      </c>
      <c r="D39" s="689" t="str">
        <f ca="1">IF(ROWS($1:26)&gt;COUNT(Dong14),"",OFFSET(TH!F$1,SMALL(Dong14,ROWS($1:26)),))</f>
        <v>Giấy đai 5 lớp</v>
      </c>
      <c r="E39" s="690" t="str">
        <f ca="1">IF(ROWS($1:26)&gt;COUNT(Dong14),"",IF(OFFSET(TH!L$1,SMALL(Dong14,ROWS($1:26)),)="331",OFFSET(TH!M$1,SMALL(Dong14,ROWS($1:26)),),OFFSET(TH!L$1,SMALL(Dong14,ROWS($1:26)),)))</f>
        <v>131</v>
      </c>
      <c r="F39" s="691">
        <f ca="1">IF(ROWS($1:26)&gt;COUNT(Dong14),"",IF(OFFSET(TH!L$1,SMALL(Dong14,ROWS($1:26)),)="131",OFFSET(TH!K$1,SMALL(Dong14,ROWS($1:26)),),0))</f>
        <v>8320000</v>
      </c>
      <c r="G39" s="691">
        <f ca="1">IF(ROWS($1:26)&gt;COUNT(Dong14),"",IF(OFFSET(TH!M$1,SMALL(Dong14,ROWS($1:26)),)="131",OFFSET(TH!K$1,SMALL(Dong14,ROWS($1:26)),),0))</f>
        <v>0</v>
      </c>
      <c r="H39" s="441">
        <f t="shared" ca="1" si="2"/>
        <v>111869116</v>
      </c>
      <c r="I39" s="441">
        <f t="shared" ca="1" si="3"/>
        <v>0</v>
      </c>
    </row>
    <row r="40" spans="1:9" ht="22.5" customHeight="1">
      <c r="A40" s="688">
        <f ca="1">IF(ROWS($1:27)&gt;COUNT(Dong14),"",OFFSET(TH!C$1,SMALL(Dong14,ROWS($1:27)),))</f>
        <v>42642</v>
      </c>
      <c r="B40" s="688" t="str">
        <f ca="1">IF(ROWS($1:27)&gt;COUNT(Dong14),"",OFFSET(TH!D$1,SMALL(Dong14,ROWS($1:27)),))</f>
        <v>X60</v>
      </c>
      <c r="C40" s="688">
        <f ca="1">IF(ROWS($1:27)&gt;COUNT(Dong14),"",OFFSET(TH!E$1,SMALL(Dong14,ROWS($1:27)),))</f>
        <v>42642</v>
      </c>
      <c r="D40" s="689" t="str">
        <f ca="1">IF(ROWS($1:27)&gt;COUNT(Dong14),"",OFFSET(TH!F$1,SMALL(Dong14,ROWS($1:27)),))</f>
        <v>VAT Giấy</v>
      </c>
      <c r="E40" s="690" t="str">
        <f ca="1">IF(ROWS($1:27)&gt;COUNT(Dong14),"",IF(OFFSET(TH!L$1,SMALL(Dong14,ROWS($1:27)),)="331",OFFSET(TH!M$1,SMALL(Dong14,ROWS($1:27)),),OFFSET(TH!L$1,SMALL(Dong14,ROWS($1:27)),)))</f>
        <v>131</v>
      </c>
      <c r="F40" s="691">
        <f ca="1">IF(ROWS($1:27)&gt;COUNT(Dong14),"",IF(OFFSET(TH!L$1,SMALL(Dong14,ROWS($1:27)),)="131",OFFSET(TH!K$1,SMALL(Dong14,ROWS($1:27)),),0))</f>
        <v>832000</v>
      </c>
      <c r="G40" s="691">
        <f ca="1">IF(ROWS($1:27)&gt;COUNT(Dong14),"",IF(OFFSET(TH!M$1,SMALL(Dong14,ROWS($1:27)),)="131",OFFSET(TH!K$1,SMALL(Dong14,ROWS($1:27)),),0))</f>
        <v>0</v>
      </c>
      <c r="H40" s="441">
        <f t="shared" ca="1" si="2"/>
        <v>112701116</v>
      </c>
      <c r="I40" s="441">
        <f t="shared" ca="1" si="3"/>
        <v>0</v>
      </c>
    </row>
    <row r="41" spans="1:9" ht="22.5" customHeight="1">
      <c r="A41" s="688">
        <f ca="1">IF(ROWS($1:28)&gt;COUNT(Dong14),"",OFFSET(TH!C$1,SMALL(Dong14,ROWS($1:28)),))</f>
        <v>42656</v>
      </c>
      <c r="B41" s="688" t="str">
        <f ca="1">IF(ROWS($1:28)&gt;COUNT(Dong14),"",OFFSET(TH!D$1,SMALL(Dong14,ROWS($1:28)),))</f>
        <v>X06</v>
      </c>
      <c r="C41" s="688">
        <f ca="1">IF(ROWS($1:28)&gt;COUNT(Dong14),"",OFFSET(TH!E$1,SMALL(Dong14,ROWS($1:28)),))</f>
        <v>42656</v>
      </c>
      <c r="D41" s="689" t="str">
        <f ca="1">IF(ROWS($1:28)&gt;COUNT(Dong14),"",OFFSET(TH!F$1,SMALL(Dong14,ROWS($1:28)),))</f>
        <v>Thùng carton 32x32x27</v>
      </c>
      <c r="E41" s="690" t="str">
        <f ca="1">IF(ROWS($1:28)&gt;COUNT(Dong14),"",IF(OFFSET(TH!L$1,SMALL(Dong14,ROWS($1:28)),)="331",OFFSET(TH!M$1,SMALL(Dong14,ROWS($1:28)),),OFFSET(TH!L$1,SMALL(Dong14,ROWS($1:28)),)))</f>
        <v>131</v>
      </c>
      <c r="F41" s="691">
        <f ca="1">IF(ROWS($1:28)&gt;COUNT(Dong14),"",IF(OFFSET(TH!L$1,SMALL(Dong14,ROWS($1:28)),)="131",OFFSET(TH!K$1,SMALL(Dong14,ROWS($1:28)),),0))</f>
        <v>15000000</v>
      </c>
      <c r="G41" s="691">
        <f ca="1">IF(ROWS($1:28)&gt;COUNT(Dong14),"",IF(OFFSET(TH!M$1,SMALL(Dong14,ROWS($1:28)),)="131",OFFSET(TH!K$1,SMALL(Dong14,ROWS($1:28)),),0))</f>
        <v>0</v>
      </c>
      <c r="H41" s="441">
        <f t="shared" ca="1" si="2"/>
        <v>127701116</v>
      </c>
      <c r="I41" s="441">
        <f t="shared" ca="1" si="3"/>
        <v>0</v>
      </c>
    </row>
    <row r="42" spans="1:9" ht="22.5" customHeight="1">
      <c r="A42" s="688">
        <f ca="1">IF(ROWS($1:29)&gt;COUNT(Dong14),"",OFFSET(TH!C$1,SMALL(Dong14,ROWS($1:29)),))</f>
        <v>42656</v>
      </c>
      <c r="B42" s="688" t="str">
        <f ca="1">IF(ROWS($1:29)&gt;COUNT(Dong14),"",OFFSET(TH!D$1,SMALL(Dong14,ROWS($1:29)),))</f>
        <v>X06</v>
      </c>
      <c r="C42" s="688">
        <f ca="1">IF(ROWS($1:29)&gt;COUNT(Dong14),"",OFFSET(TH!E$1,SMALL(Dong14,ROWS($1:29)),))</f>
        <v>42656</v>
      </c>
      <c r="D42" s="689" t="str">
        <f ca="1">IF(ROWS($1:29)&gt;COUNT(Dong14),"",OFFSET(TH!F$1,SMALL(Dong14,ROWS($1:29)),))</f>
        <v xml:space="preserve">VAT Thùng carton </v>
      </c>
      <c r="E42" s="690" t="str">
        <f ca="1">IF(ROWS($1:29)&gt;COUNT(Dong14),"",IF(OFFSET(TH!L$1,SMALL(Dong14,ROWS($1:29)),)="331",OFFSET(TH!M$1,SMALL(Dong14,ROWS($1:29)),),OFFSET(TH!L$1,SMALL(Dong14,ROWS($1:29)),)))</f>
        <v>131</v>
      </c>
      <c r="F42" s="691">
        <f ca="1">IF(ROWS($1:29)&gt;COUNT(Dong14),"",IF(OFFSET(TH!L$1,SMALL(Dong14,ROWS($1:29)),)="131",OFFSET(TH!K$1,SMALL(Dong14,ROWS($1:29)),),0))</f>
        <v>1500000</v>
      </c>
      <c r="G42" s="691">
        <f ca="1">IF(ROWS($1:29)&gt;COUNT(Dong14),"",IF(OFFSET(TH!M$1,SMALL(Dong14,ROWS($1:29)),)="131",OFFSET(TH!K$1,SMALL(Dong14,ROWS($1:29)),),0))</f>
        <v>0</v>
      </c>
      <c r="H42" s="441">
        <f t="shared" ca="1" si="2"/>
        <v>129201116</v>
      </c>
      <c r="I42" s="441">
        <f t="shared" ca="1" si="3"/>
        <v>0</v>
      </c>
    </row>
    <row r="43" spans="1:9" ht="22.5" customHeight="1">
      <c r="A43" s="688">
        <f ca="1">IF(ROWS($1:30)&gt;COUNT(Dong14),"",OFFSET(TH!C$1,SMALL(Dong14,ROWS($1:30)),))</f>
        <v>42672</v>
      </c>
      <c r="B43" s="688" t="str">
        <f ca="1">IF(ROWS($1:30)&gt;COUNT(Dong14),"",OFFSET(TH!D$1,SMALL(Dong14,ROWS($1:30)),))</f>
        <v>X16</v>
      </c>
      <c r="C43" s="688">
        <f ca="1">IF(ROWS($1:30)&gt;COUNT(Dong14),"",OFFSET(TH!E$1,SMALL(Dong14,ROWS($1:30)),))</f>
        <v>42672</v>
      </c>
      <c r="D43" s="689" t="str">
        <f ca="1">IF(ROWS($1:30)&gt;COUNT(Dong14),"",OFFSET(TH!F$1,SMALL(Dong14,ROWS($1:30)),))</f>
        <v>Giấy 5 lớp</v>
      </c>
      <c r="E43" s="690" t="str">
        <f ca="1">IF(ROWS($1:30)&gt;COUNT(Dong14),"",IF(OFFSET(TH!L$1,SMALL(Dong14,ROWS($1:30)),)="331",OFFSET(TH!M$1,SMALL(Dong14,ROWS($1:30)),),OFFSET(TH!L$1,SMALL(Dong14,ROWS($1:30)),)))</f>
        <v>131</v>
      </c>
      <c r="F43" s="691">
        <f ca="1">IF(ROWS($1:30)&gt;COUNT(Dong14),"",IF(OFFSET(TH!L$1,SMALL(Dong14,ROWS($1:30)),)="131",OFFSET(TH!K$1,SMALL(Dong14,ROWS($1:30)),),0))</f>
        <v>17000000</v>
      </c>
      <c r="G43" s="691">
        <f ca="1">IF(ROWS($1:30)&gt;COUNT(Dong14),"",IF(OFFSET(TH!M$1,SMALL(Dong14,ROWS($1:30)),)="131",OFFSET(TH!K$1,SMALL(Dong14,ROWS($1:30)),),0))</f>
        <v>0</v>
      </c>
      <c r="H43" s="441">
        <f t="shared" ca="1" si="2"/>
        <v>146201116</v>
      </c>
      <c r="I43" s="441">
        <f t="shared" ca="1" si="3"/>
        <v>0</v>
      </c>
    </row>
    <row r="44" spans="1:9" ht="22.5" customHeight="1">
      <c r="A44" s="688">
        <f ca="1">IF(ROWS($1:31)&gt;COUNT(Dong14),"",OFFSET(TH!C$1,SMALL(Dong14,ROWS($1:31)),))</f>
        <v>42672</v>
      </c>
      <c r="B44" s="688" t="str">
        <f ca="1">IF(ROWS($1:31)&gt;COUNT(Dong14),"",OFFSET(TH!D$1,SMALL(Dong14,ROWS($1:31)),))</f>
        <v>X16</v>
      </c>
      <c r="C44" s="688">
        <f ca="1">IF(ROWS($1:31)&gt;COUNT(Dong14),"",OFFSET(TH!E$1,SMALL(Dong14,ROWS($1:31)),))</f>
        <v>42672</v>
      </c>
      <c r="D44" s="689" t="str">
        <f ca="1">IF(ROWS($1:31)&gt;COUNT(Dong14),"",OFFSET(TH!F$1,SMALL(Dong14,ROWS($1:31)),))</f>
        <v>VAT Giấy</v>
      </c>
      <c r="E44" s="690" t="str">
        <f ca="1">IF(ROWS($1:31)&gt;COUNT(Dong14),"",IF(OFFSET(TH!L$1,SMALL(Dong14,ROWS($1:31)),)="331",OFFSET(TH!M$1,SMALL(Dong14,ROWS($1:31)),),OFFSET(TH!L$1,SMALL(Dong14,ROWS($1:31)),)))</f>
        <v>131</v>
      </c>
      <c r="F44" s="691">
        <f ca="1">IF(ROWS($1:31)&gt;COUNT(Dong14),"",IF(OFFSET(TH!L$1,SMALL(Dong14,ROWS($1:31)),)="131",OFFSET(TH!K$1,SMALL(Dong14,ROWS($1:31)),),0))</f>
        <v>1700000</v>
      </c>
      <c r="G44" s="691">
        <f ca="1">IF(ROWS($1:31)&gt;COUNT(Dong14),"",IF(OFFSET(TH!M$1,SMALL(Dong14,ROWS($1:31)),)="131",OFFSET(TH!K$1,SMALL(Dong14,ROWS($1:31)),),0))</f>
        <v>0</v>
      </c>
      <c r="H44" s="441">
        <f t="shared" ca="1" si="2"/>
        <v>147901116</v>
      </c>
      <c r="I44" s="441">
        <f t="shared" ca="1" si="3"/>
        <v>0</v>
      </c>
    </row>
    <row r="45" spans="1:9" ht="22.5" customHeight="1">
      <c r="A45" s="688">
        <f ca="1">IF(ROWS($1:32)&gt;COUNT(Dong14),"",OFFSET(TH!C$1,SMALL(Dong14,ROWS($1:32)),))</f>
        <v>42674</v>
      </c>
      <c r="B45" s="688" t="str">
        <f ca="1">IF(ROWS($1:32)&gt;COUNT(Dong14),"",OFFSET(TH!D$1,SMALL(Dong14,ROWS($1:32)),))</f>
        <v>X20</v>
      </c>
      <c r="C45" s="688">
        <f ca="1">IF(ROWS($1:32)&gt;COUNT(Dong14),"",OFFSET(TH!E$1,SMALL(Dong14,ROWS($1:32)),))</f>
        <v>42674</v>
      </c>
      <c r="D45" s="689" t="str">
        <f ca="1">IF(ROWS($1:32)&gt;COUNT(Dong14),"",OFFSET(TH!F$1,SMALL(Dong14,ROWS($1:32)),))</f>
        <v>Thùng carton 58x25.5x47</v>
      </c>
      <c r="E45" s="690" t="str">
        <f ca="1">IF(ROWS($1:32)&gt;COUNT(Dong14),"",IF(OFFSET(TH!L$1,SMALL(Dong14,ROWS($1:32)),)="331",OFFSET(TH!M$1,SMALL(Dong14,ROWS($1:32)),),OFFSET(TH!L$1,SMALL(Dong14,ROWS($1:32)),)))</f>
        <v>131</v>
      </c>
      <c r="F45" s="691">
        <f ca="1">IF(ROWS($1:32)&gt;COUNT(Dong14),"",IF(OFFSET(TH!L$1,SMALL(Dong14,ROWS($1:32)),)="131",OFFSET(TH!K$1,SMALL(Dong14,ROWS($1:32)),),0))</f>
        <v>14560000</v>
      </c>
      <c r="G45" s="691">
        <f ca="1">IF(ROWS($1:32)&gt;COUNT(Dong14),"",IF(OFFSET(TH!M$1,SMALL(Dong14,ROWS($1:32)),)="131",OFFSET(TH!K$1,SMALL(Dong14,ROWS($1:32)),),0))</f>
        <v>0</v>
      </c>
      <c r="H45" s="441">
        <f t="shared" ca="1" si="2"/>
        <v>162461116</v>
      </c>
      <c r="I45" s="441">
        <f t="shared" ca="1" si="3"/>
        <v>0</v>
      </c>
    </row>
    <row r="46" spans="1:9" ht="22.5" customHeight="1">
      <c r="A46" s="688">
        <f ca="1">IF(ROWS($1:33)&gt;COUNT(Dong14),"",OFFSET(TH!C$1,SMALL(Dong14,ROWS($1:33)),))</f>
        <v>42674</v>
      </c>
      <c r="B46" s="688" t="str">
        <f ca="1">IF(ROWS($1:33)&gt;COUNT(Dong14),"",OFFSET(TH!D$1,SMALL(Dong14,ROWS($1:33)),))</f>
        <v>X20</v>
      </c>
      <c r="C46" s="688">
        <f ca="1">IF(ROWS($1:33)&gt;COUNT(Dong14),"",OFFSET(TH!E$1,SMALL(Dong14,ROWS($1:33)),))</f>
        <v>42674</v>
      </c>
      <c r="D46" s="689" t="str">
        <f ca="1">IF(ROWS($1:33)&gt;COUNT(Dong14),"",OFFSET(TH!F$1,SMALL(Dong14,ROWS($1:33)),))</f>
        <v>Thùng carton 33x33x26</v>
      </c>
      <c r="E46" s="690" t="str">
        <f ca="1">IF(ROWS($1:33)&gt;COUNT(Dong14),"",IF(OFFSET(TH!L$1,SMALL(Dong14,ROWS($1:33)),)="331",OFFSET(TH!M$1,SMALL(Dong14,ROWS($1:33)),),OFFSET(TH!L$1,SMALL(Dong14,ROWS($1:33)),)))</f>
        <v>131</v>
      </c>
      <c r="F46" s="691">
        <f ca="1">IF(ROWS($1:33)&gt;COUNT(Dong14),"",IF(OFFSET(TH!L$1,SMALL(Dong14,ROWS($1:33)),)="131",OFFSET(TH!K$1,SMALL(Dong14,ROWS($1:33)),),0))</f>
        <v>1800000</v>
      </c>
      <c r="G46" s="691">
        <f ca="1">IF(ROWS($1:33)&gt;COUNT(Dong14),"",IF(OFFSET(TH!M$1,SMALL(Dong14,ROWS($1:33)),)="131",OFFSET(TH!K$1,SMALL(Dong14,ROWS($1:33)),),0))</f>
        <v>0</v>
      </c>
      <c r="H46" s="441">
        <f t="shared" ca="1" si="2"/>
        <v>164261116</v>
      </c>
      <c r="I46" s="441">
        <f t="shared" ca="1" si="3"/>
        <v>0</v>
      </c>
    </row>
    <row r="47" spans="1:9" ht="22.5" customHeight="1">
      <c r="A47" s="688">
        <f ca="1">IF(ROWS($1:34)&gt;COUNT(Dong14),"",OFFSET(TH!C$1,SMALL(Dong14,ROWS($1:34)),))</f>
        <v>42674</v>
      </c>
      <c r="B47" s="688" t="str">
        <f ca="1">IF(ROWS($1:34)&gt;COUNT(Dong14),"",OFFSET(TH!D$1,SMALL(Dong14,ROWS($1:34)),))</f>
        <v>X20</v>
      </c>
      <c r="C47" s="688">
        <f ca="1">IF(ROWS($1:34)&gt;COUNT(Dong14),"",OFFSET(TH!E$1,SMALL(Dong14,ROWS($1:34)),))</f>
        <v>42674</v>
      </c>
      <c r="D47" s="689" t="str">
        <f ca="1">IF(ROWS($1:34)&gt;COUNT(Dong14),"",OFFSET(TH!F$1,SMALL(Dong14,ROWS($1:34)),))</f>
        <v>Giấy đai 5 lớp</v>
      </c>
      <c r="E47" s="690" t="str">
        <f ca="1">IF(ROWS($1:34)&gt;COUNT(Dong14),"",IF(OFFSET(TH!L$1,SMALL(Dong14,ROWS($1:34)),)="331",OFFSET(TH!M$1,SMALL(Dong14,ROWS($1:34)),),OFFSET(TH!L$1,SMALL(Dong14,ROWS($1:34)),)))</f>
        <v>131</v>
      </c>
      <c r="F47" s="691">
        <f ca="1">IF(ROWS($1:34)&gt;COUNT(Dong14),"",IF(OFFSET(TH!L$1,SMALL(Dong14,ROWS($1:34)),)="131",OFFSET(TH!K$1,SMALL(Dong14,ROWS($1:34)),),0))</f>
        <v>1100000</v>
      </c>
      <c r="G47" s="691">
        <f ca="1">IF(ROWS($1:34)&gt;COUNT(Dong14),"",IF(OFFSET(TH!M$1,SMALL(Dong14,ROWS($1:34)),)="131",OFFSET(TH!K$1,SMALL(Dong14,ROWS($1:34)),),0))</f>
        <v>0</v>
      </c>
      <c r="H47" s="441">
        <f t="shared" ca="1" si="2"/>
        <v>165361116</v>
      </c>
      <c r="I47" s="441">
        <f t="shared" ca="1" si="3"/>
        <v>0</v>
      </c>
    </row>
    <row r="48" spans="1:9" ht="22.5" customHeight="1">
      <c r="A48" s="688">
        <f ca="1">IF(ROWS($1:35)&gt;COUNT(Dong14),"",OFFSET(TH!C$1,SMALL(Dong14,ROWS($1:35)),))</f>
        <v>42674</v>
      </c>
      <c r="B48" s="688" t="str">
        <f ca="1">IF(ROWS($1:35)&gt;COUNT(Dong14),"",OFFSET(TH!D$1,SMALL(Dong14,ROWS($1:35)),))</f>
        <v>X20</v>
      </c>
      <c r="C48" s="688">
        <f ca="1">IF(ROWS($1:35)&gt;COUNT(Dong14),"",OFFSET(TH!E$1,SMALL(Dong14,ROWS($1:35)),))</f>
        <v>42674</v>
      </c>
      <c r="D48" s="689" t="str">
        <f ca="1">IF(ROWS($1:35)&gt;COUNT(Dong14),"",OFFSET(TH!F$1,SMALL(Dong14,ROWS($1:35)),))</f>
        <v xml:space="preserve">VAT Thùng carton </v>
      </c>
      <c r="E48" s="690" t="str">
        <f ca="1">IF(ROWS($1:35)&gt;COUNT(Dong14),"",IF(OFFSET(TH!L$1,SMALL(Dong14,ROWS($1:35)),)="331",OFFSET(TH!M$1,SMALL(Dong14,ROWS($1:35)),),OFFSET(TH!L$1,SMALL(Dong14,ROWS($1:35)),)))</f>
        <v>131</v>
      </c>
      <c r="F48" s="691">
        <f ca="1">IF(ROWS($1:35)&gt;COUNT(Dong14),"",IF(OFFSET(TH!L$1,SMALL(Dong14,ROWS($1:35)),)="131",OFFSET(TH!K$1,SMALL(Dong14,ROWS($1:35)),),0))</f>
        <v>1746000</v>
      </c>
      <c r="G48" s="691">
        <f ca="1">IF(ROWS($1:35)&gt;COUNT(Dong14),"",IF(OFFSET(TH!M$1,SMALL(Dong14,ROWS($1:35)),)="131",OFFSET(TH!K$1,SMALL(Dong14,ROWS($1:35)),),0))</f>
        <v>0</v>
      </c>
      <c r="H48" s="441">
        <f t="shared" ca="1" si="2"/>
        <v>167107116</v>
      </c>
      <c r="I48" s="441">
        <f t="shared" ca="1" si="3"/>
        <v>0</v>
      </c>
    </row>
    <row r="49" spans="1:9" ht="22.5" customHeight="1">
      <c r="A49" s="688">
        <f ca="1">IF(ROWS($1:36)&gt;COUNT(Dong14),"",OFFSET(TH!C$1,SMALL(Dong14,ROWS($1:36)),))</f>
        <v>42681</v>
      </c>
      <c r="B49" s="688" t="str">
        <f ca="1">IF(ROWS($1:36)&gt;COUNT(Dong14),"",OFFSET(TH!D$1,SMALL(Dong14,ROWS($1:36)),))</f>
        <v>X27</v>
      </c>
      <c r="C49" s="688">
        <f ca="1">IF(ROWS($1:36)&gt;COUNT(Dong14),"",OFFSET(TH!E$1,SMALL(Dong14,ROWS($1:36)),))</f>
        <v>42681</v>
      </c>
      <c r="D49" s="689" t="str">
        <f ca="1">IF(ROWS($1:36)&gt;COUNT(Dong14),"",OFFSET(TH!F$1,SMALL(Dong14,ROWS($1:36)),))</f>
        <v>Giấy tấm 5 lớp</v>
      </c>
      <c r="E49" s="690" t="str">
        <f ca="1">IF(ROWS($1:36)&gt;COUNT(Dong14),"",IF(OFFSET(TH!L$1,SMALL(Dong14,ROWS($1:36)),)="331",OFFSET(TH!M$1,SMALL(Dong14,ROWS($1:36)),),OFFSET(TH!L$1,SMALL(Dong14,ROWS($1:36)),)))</f>
        <v>131</v>
      </c>
      <c r="F49" s="691">
        <f ca="1">IF(ROWS($1:36)&gt;COUNT(Dong14),"",IF(OFFSET(TH!L$1,SMALL(Dong14,ROWS($1:36)),)="131",OFFSET(TH!K$1,SMALL(Dong14,ROWS($1:36)),),0))</f>
        <v>17000000</v>
      </c>
      <c r="G49" s="691">
        <f ca="1">IF(ROWS($1:36)&gt;COUNT(Dong14),"",IF(OFFSET(TH!M$1,SMALL(Dong14,ROWS($1:36)),)="131",OFFSET(TH!K$1,SMALL(Dong14,ROWS($1:36)),),0))</f>
        <v>0</v>
      </c>
      <c r="H49" s="441">
        <f t="shared" ca="1" si="2"/>
        <v>184107116</v>
      </c>
      <c r="I49" s="441">
        <f t="shared" ca="1" si="3"/>
        <v>0</v>
      </c>
    </row>
    <row r="50" spans="1:9" ht="22.5" customHeight="1">
      <c r="A50" s="688">
        <f ca="1">IF(ROWS($1:37)&gt;COUNT(Dong14),"",OFFSET(TH!C$1,SMALL(Dong14,ROWS($1:37)),))</f>
        <v>42681</v>
      </c>
      <c r="B50" s="688" t="str">
        <f ca="1">IF(ROWS($1:37)&gt;COUNT(Dong14),"",OFFSET(TH!D$1,SMALL(Dong14,ROWS($1:37)),))</f>
        <v>X27</v>
      </c>
      <c r="C50" s="688">
        <f ca="1">IF(ROWS($1:37)&gt;COUNT(Dong14),"",OFFSET(TH!E$1,SMALL(Dong14,ROWS($1:37)),))</f>
        <v>42681</v>
      </c>
      <c r="D50" s="689" t="str">
        <f ca="1">IF(ROWS($1:37)&gt;COUNT(Dong14),"",OFFSET(TH!F$1,SMALL(Dong14,ROWS($1:37)),))</f>
        <v>VAT giấy</v>
      </c>
      <c r="E50" s="690" t="str">
        <f ca="1">IF(ROWS($1:37)&gt;COUNT(Dong14),"",IF(OFFSET(TH!L$1,SMALL(Dong14,ROWS($1:37)),)="331",OFFSET(TH!M$1,SMALL(Dong14,ROWS($1:37)),),OFFSET(TH!L$1,SMALL(Dong14,ROWS($1:37)),)))</f>
        <v>131</v>
      </c>
      <c r="F50" s="691">
        <f ca="1">IF(ROWS($1:37)&gt;COUNT(Dong14),"",IF(OFFSET(TH!L$1,SMALL(Dong14,ROWS($1:37)),)="131",OFFSET(TH!K$1,SMALL(Dong14,ROWS($1:37)),),0))</f>
        <v>1700000</v>
      </c>
      <c r="G50" s="691">
        <f ca="1">IF(ROWS($1:37)&gt;COUNT(Dong14),"",IF(OFFSET(TH!M$1,SMALL(Dong14,ROWS($1:37)),)="131",OFFSET(TH!K$1,SMALL(Dong14,ROWS($1:37)),),0))</f>
        <v>0</v>
      </c>
      <c r="H50" s="441">
        <f t="shared" ca="1" si="2"/>
        <v>185807116</v>
      </c>
      <c r="I50" s="441">
        <f t="shared" ca="1" si="3"/>
        <v>0</v>
      </c>
    </row>
    <row r="51" spans="1:9" ht="22.5" customHeight="1">
      <c r="A51" s="688"/>
      <c r="B51" s="688"/>
      <c r="C51" s="688"/>
      <c r="D51" s="689"/>
      <c r="E51" s="690"/>
      <c r="F51" s="691"/>
      <c r="G51" s="691"/>
      <c r="H51" s="441"/>
      <c r="I51" s="441"/>
    </row>
    <row r="52" spans="1:9" ht="22.5" customHeight="1">
      <c r="A52" s="687"/>
      <c r="B52" s="608"/>
      <c r="C52" s="692"/>
      <c r="D52" s="686" t="s">
        <v>32</v>
      </c>
      <c r="E52" s="608" t="s">
        <v>19</v>
      </c>
      <c r="F52" s="516">
        <f ca="1">SUM(F14:F51)</f>
        <v>185807116</v>
      </c>
      <c r="G52" s="516">
        <f ca="1">SUM(G14:G51)</f>
        <v>0</v>
      </c>
      <c r="H52" s="516" t="s">
        <v>19</v>
      </c>
      <c r="I52" s="516" t="s">
        <v>19</v>
      </c>
    </row>
    <row r="53" spans="1:9" ht="22.5" customHeight="1">
      <c r="A53" s="687"/>
      <c r="B53" s="608"/>
      <c r="C53" s="608"/>
      <c r="D53" s="686" t="s">
        <v>10</v>
      </c>
      <c r="E53" s="608" t="s">
        <v>19</v>
      </c>
      <c r="F53" s="516" t="s">
        <v>19</v>
      </c>
      <c r="G53" s="516" t="s">
        <v>19</v>
      </c>
      <c r="H53" s="516">
        <f ca="1">MAX(H13+F52-G52-I13,0)</f>
        <v>185807116</v>
      </c>
      <c r="I53" s="516">
        <f ca="1">MAX(I13+G52-F52-H13,0)</f>
        <v>0</v>
      </c>
    </row>
    <row r="54" spans="1:9" ht="3" customHeight="1">
      <c r="A54" s="3"/>
      <c r="B54" s="419"/>
      <c r="C54" s="419"/>
      <c r="D54" s="3"/>
      <c r="E54" s="419"/>
      <c r="F54" s="3"/>
      <c r="G54" s="3"/>
      <c r="H54" s="3"/>
      <c r="I54" s="3"/>
    </row>
    <row r="55" spans="1:9" ht="14.25" customHeight="1">
      <c r="A55" s="693" t="s">
        <v>2192</v>
      </c>
      <c r="B55" s="419"/>
      <c r="C55" s="419"/>
      <c r="D55" s="3"/>
      <c r="E55" s="419"/>
      <c r="F55" s="3"/>
      <c r="G55" s="3"/>
      <c r="H55" s="3"/>
      <c r="I55" s="3"/>
    </row>
    <row r="56" spans="1:9" ht="14.25" customHeight="1">
      <c r="A56" s="693" t="str">
        <f ca="1">"- Ngày mở sổ: "&amp;DAY($A$14)&amp;"/"&amp;MONTH($A$14)&amp;"/ " &amp;YEAR($A$14)</f>
        <v>- Ngày mở sổ: 29/7/ 2016</v>
      </c>
      <c r="B56" s="419"/>
      <c r="C56" s="419"/>
      <c r="D56" s="3"/>
      <c r="E56" s="419"/>
      <c r="F56" s="3"/>
      <c r="G56" s="3"/>
      <c r="H56" s="3"/>
      <c r="I56" s="3"/>
    </row>
    <row r="57" spans="1:9" ht="14.25" customHeight="1">
      <c r="A57" s="3"/>
      <c r="B57" s="419"/>
      <c r="C57" s="419"/>
      <c r="D57" s="3"/>
      <c r="E57" s="760" t="str">
        <f ca="1">"Ngày 31 tháng  12  năm  "&amp;YEAR($A$14)</f>
        <v>Ngày 31 tháng  12  năm  2016</v>
      </c>
      <c r="F57" s="760"/>
      <c r="G57" s="760"/>
      <c r="H57" s="760"/>
      <c r="I57" s="760"/>
    </row>
    <row r="58" spans="1:9" ht="14.25" customHeight="1">
      <c r="A58" s="3"/>
      <c r="B58" s="3"/>
      <c r="C58" s="419" t="s">
        <v>11</v>
      </c>
      <c r="D58" s="3"/>
      <c r="E58" s="760" t="s">
        <v>12</v>
      </c>
      <c r="F58" s="760"/>
      <c r="G58" s="760"/>
      <c r="H58" s="760"/>
      <c r="I58" s="760"/>
    </row>
    <row r="59" spans="1:9" ht="14.25" customHeight="1">
      <c r="A59" s="3"/>
      <c r="B59" s="3"/>
      <c r="C59" s="419" t="s">
        <v>13</v>
      </c>
      <c r="D59" s="3"/>
      <c r="E59" s="760" t="s">
        <v>13</v>
      </c>
      <c r="F59" s="760"/>
      <c r="G59" s="760"/>
      <c r="H59" s="760"/>
      <c r="I59" s="760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6.5"/>
  <cols>
    <col min="1" max="1" width="5.5703125" style="671" customWidth="1"/>
    <col min="2" max="2" width="39.7109375" style="671" customWidth="1"/>
    <col min="3" max="3" width="6.7109375" style="671" customWidth="1"/>
    <col min="4" max="6" width="15.7109375" style="671" customWidth="1"/>
    <col min="7" max="7" width="7.7109375" style="671" customWidth="1"/>
    <col min="8" max="8" width="15.7109375" style="671" customWidth="1"/>
    <col min="9" max="16384" width="8" style="671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91" t="s">
        <v>100</v>
      </c>
      <c r="B3" s="791"/>
      <c r="C3" s="791"/>
      <c r="D3" s="791"/>
      <c r="E3" s="791"/>
      <c r="F3" s="791"/>
      <c r="G3" s="791"/>
      <c r="H3" s="791"/>
    </row>
    <row r="4" spans="1:9" s="672" customFormat="1" ht="24.75" customHeight="1">
      <c r="A4" s="792" t="s">
        <v>33</v>
      </c>
      <c r="B4" s="794" t="s">
        <v>34</v>
      </c>
      <c r="C4" s="796" t="s">
        <v>35</v>
      </c>
      <c r="D4" s="797"/>
      <c r="E4" s="796" t="s">
        <v>36</v>
      </c>
      <c r="F4" s="797"/>
      <c r="G4" s="796" t="s">
        <v>39</v>
      </c>
      <c r="H4" s="797"/>
    </row>
    <row r="5" spans="1:9" s="672" customFormat="1" ht="24.75" customHeight="1">
      <c r="A5" s="793"/>
      <c r="B5" s="795"/>
      <c r="C5" s="673" t="s">
        <v>40</v>
      </c>
      <c r="D5" s="673" t="s">
        <v>41</v>
      </c>
      <c r="E5" s="673" t="s">
        <v>40</v>
      </c>
      <c r="F5" s="673" t="s">
        <v>41</v>
      </c>
      <c r="G5" s="673" t="s">
        <v>40</v>
      </c>
      <c r="H5" s="673" t="s">
        <v>41</v>
      </c>
    </row>
    <row r="6" spans="1:9" s="672" customFormat="1" ht="24.75" customHeight="1">
      <c r="A6" s="674">
        <f t="shared" ref="A6:A13" si="0">IF(B6&lt;&gt;"",ROW()-5,"")</f>
        <v>1</v>
      </c>
      <c r="B6" s="676" t="s">
        <v>299</v>
      </c>
      <c r="C6" s="486"/>
      <c r="D6" s="486">
        <v>219398840</v>
      </c>
      <c r="E6" s="486">
        <f t="array" ref="E6">SUM(IF("331"&amp;B6=KHN&amp;KH,TH))</f>
        <v>553808000</v>
      </c>
      <c r="F6" s="486">
        <f t="array" ref="F6">SUM(IF("331"&amp;B6=KHC&amp;KH,TH))</f>
        <v>553863730</v>
      </c>
      <c r="G6" s="481">
        <f t="shared" ref="G6:G13" si="1">ROUND(MAX(C6+E6-D6-F6,0),2)</f>
        <v>0</v>
      </c>
      <c r="H6" s="481">
        <f t="shared" ref="H6:H13" si="2">ROUND(MAX(D6+F6-C6-E6,0),2)</f>
        <v>219454570</v>
      </c>
      <c r="I6" s="672" t="str">
        <f>IF(ISNA(VLOOKUP(B6,'[2]331'!$B$4:$B$15,1,0)),"","x")</f>
        <v/>
      </c>
    </row>
    <row r="7" spans="1:9" s="672" customFormat="1" ht="24.75" customHeight="1">
      <c r="A7" s="674">
        <f t="shared" si="0"/>
        <v>2</v>
      </c>
      <c r="B7" s="676" t="s">
        <v>306</v>
      </c>
      <c r="C7" s="486"/>
      <c r="D7" s="486"/>
      <c r="E7" s="486">
        <f t="array" ref="E7">SUM(IF("331"&amp;B7=KHN&amp;KH,TH))</f>
        <v>172995773</v>
      </c>
      <c r="F7" s="486">
        <f t="array" ref="F7">SUM(IF("331"&amp;B7=KHC&amp;KH,TH))</f>
        <v>172995773</v>
      </c>
      <c r="G7" s="481">
        <f t="shared" si="1"/>
        <v>0</v>
      </c>
      <c r="H7" s="481">
        <f t="shared" si="2"/>
        <v>0</v>
      </c>
      <c r="I7" s="672" t="str">
        <f>IF(ISNA(VLOOKUP(B7,'[2]331'!$B$4:$B$15,1,0)),"","x")</f>
        <v/>
      </c>
    </row>
    <row r="8" spans="1:9" s="672" customFormat="1" ht="24.75" customHeight="1">
      <c r="A8" s="674">
        <f t="shared" si="0"/>
        <v>3</v>
      </c>
      <c r="B8" s="675" t="s">
        <v>979</v>
      </c>
      <c r="C8" s="486"/>
      <c r="D8" s="486">
        <v>162637223</v>
      </c>
      <c r="E8" s="486">
        <f t="array" ref="E8">SUM(IF("331"&amp;B8=KHN&amp;KH,TH))</f>
        <v>262756539</v>
      </c>
      <c r="F8" s="486">
        <f t="array" ref="F8">SUM(IF("331"&amp;B8=KHC&amp;KH,TH))</f>
        <v>100119316</v>
      </c>
      <c r="G8" s="481">
        <f t="shared" si="1"/>
        <v>0</v>
      </c>
      <c r="H8" s="481">
        <f t="shared" si="2"/>
        <v>0</v>
      </c>
      <c r="I8" s="672" t="str">
        <f>IF(ISNA(VLOOKUP(B8,'[2]331'!$B$4:$B$15,1,0)),"","x")</f>
        <v/>
      </c>
    </row>
    <row r="9" spans="1:9" s="672" customFormat="1" ht="24.75" customHeight="1">
      <c r="A9" s="674">
        <f t="shared" si="0"/>
        <v>4</v>
      </c>
      <c r="B9" s="676" t="s">
        <v>316</v>
      </c>
      <c r="C9" s="486"/>
      <c r="D9" s="486">
        <v>240559220</v>
      </c>
      <c r="E9" s="486">
        <f t="array" ref="E9">SUM(IF("331"&amp;B9=KHN&amp;KH,TH))</f>
        <v>3017126060</v>
      </c>
      <c r="F9" s="486">
        <f t="array" ref="F9">SUM(IF("331"&amp;B9=KHC&amp;KH,TH))</f>
        <v>5330229618</v>
      </c>
      <c r="G9" s="481">
        <f t="shared" si="1"/>
        <v>0</v>
      </c>
      <c r="H9" s="481">
        <f t="shared" si="2"/>
        <v>2553662778</v>
      </c>
      <c r="I9" s="672" t="str">
        <f>IF(ISNA(VLOOKUP(B9,'[2]331'!$B$4:$B$15,1,0)),"","x")</f>
        <v/>
      </c>
    </row>
    <row r="10" spans="1:9" s="672" customFormat="1" ht="24.75" customHeight="1">
      <c r="A10" s="674">
        <f t="shared" si="0"/>
        <v>5</v>
      </c>
      <c r="B10" s="675" t="s">
        <v>978</v>
      </c>
      <c r="C10" s="486"/>
      <c r="D10" s="486">
        <v>97640136</v>
      </c>
      <c r="E10" s="486">
        <f t="array" ref="E10">SUM(IF("331"&amp;B10=KHN&amp;KH,TH))</f>
        <v>97640136</v>
      </c>
      <c r="F10" s="486">
        <f t="array" ref="F10">SUM(IF("331"&amp;B10=KHC&amp;KH,TH))</f>
        <v>0</v>
      </c>
      <c r="G10" s="481">
        <f t="shared" si="1"/>
        <v>0</v>
      </c>
      <c r="H10" s="481">
        <f t="shared" si="2"/>
        <v>0</v>
      </c>
      <c r="I10" s="672" t="str">
        <f>IF(ISNA(VLOOKUP(B10,'[2]331'!$B$4:$B$15,1,0)),"","x")</f>
        <v/>
      </c>
    </row>
    <row r="11" spans="1:9" s="672" customFormat="1" ht="24.75" customHeight="1">
      <c r="A11" s="674">
        <f t="shared" si="0"/>
        <v>6</v>
      </c>
      <c r="B11" s="675" t="s">
        <v>977</v>
      </c>
      <c r="C11" s="486"/>
      <c r="D11" s="486">
        <v>71006528</v>
      </c>
      <c r="E11" s="486">
        <f t="array" ref="E11">SUM(IF("331"&amp;B11=KHN&amp;KH,TH))</f>
        <v>71006528</v>
      </c>
      <c r="F11" s="486">
        <f t="array" ref="F11">SUM(IF("331"&amp;B11=KHC&amp;KH,TH))</f>
        <v>0</v>
      </c>
      <c r="G11" s="481">
        <f t="shared" si="1"/>
        <v>0</v>
      </c>
      <c r="H11" s="481">
        <f t="shared" si="2"/>
        <v>0</v>
      </c>
      <c r="I11" s="672" t="str">
        <f>IF(ISNA(VLOOKUP(B11,'[2]331'!$B$4:$B$15,1,0)),"","x")</f>
        <v/>
      </c>
    </row>
    <row r="12" spans="1:9" s="672" customFormat="1" ht="24.75" customHeight="1">
      <c r="A12" s="674">
        <f t="shared" si="0"/>
        <v>7</v>
      </c>
      <c r="B12" s="676" t="s">
        <v>1266</v>
      </c>
      <c r="C12" s="486"/>
      <c r="D12" s="486"/>
      <c r="E12" s="486">
        <f t="array" ref="E12">SUM(IF("331"&amp;B12=KHN&amp;KH,TH))</f>
        <v>142069173</v>
      </c>
      <c r="F12" s="486">
        <f t="array" ref="F12">SUM(IF("331"&amp;B12=KHC&amp;KH,TH))</f>
        <v>346485803</v>
      </c>
      <c r="G12" s="481">
        <f t="shared" si="1"/>
        <v>0</v>
      </c>
      <c r="H12" s="481">
        <f t="shared" si="2"/>
        <v>204416630</v>
      </c>
      <c r="I12" s="672" t="str">
        <f>IF(ISNA(VLOOKUP(B12,'[2]331'!$B$4:$B$15,1,0)),"","x")</f>
        <v/>
      </c>
    </row>
    <row r="13" spans="1:9" s="672" customFormat="1" ht="24.75" customHeight="1">
      <c r="A13" s="674">
        <f t="shared" si="0"/>
        <v>8</v>
      </c>
      <c r="B13" s="676" t="s">
        <v>1827</v>
      </c>
      <c r="C13" s="486"/>
      <c r="D13" s="486"/>
      <c r="E13" s="486">
        <f t="array" ref="E13">SUM(IF("331"&amp;B13=KHN&amp;KH,TH))</f>
        <v>4950000</v>
      </c>
      <c r="F13" s="486">
        <f t="array" ref="F13">SUM(IF("331"&amp;B13=KHC&amp;KH,TH))</f>
        <v>4950000</v>
      </c>
      <c r="G13" s="481">
        <f t="shared" si="1"/>
        <v>0</v>
      </c>
      <c r="H13" s="481">
        <f t="shared" si="2"/>
        <v>0</v>
      </c>
      <c r="I13" s="672" t="str">
        <f>IF(ISNA(VLOOKUP(B13,'[2]331'!$B$4:$B$15,1,0)),"","x")</f>
        <v/>
      </c>
    </row>
    <row r="14" spans="1:9" s="672" customFormat="1" ht="24.75" customHeight="1">
      <c r="A14" s="674">
        <f t="shared" ref="A14" si="3">IF(B14&lt;&gt;"",ROW()-5,"")</f>
        <v>9</v>
      </c>
      <c r="B14" s="676" t="s">
        <v>2175</v>
      </c>
      <c r="C14" s="486"/>
      <c r="D14" s="486"/>
      <c r="E14" s="486">
        <f t="array" ref="E14">SUM(IF("331"&amp;B14=KHN&amp;KH,TH))</f>
        <v>0</v>
      </c>
      <c r="F14" s="486">
        <f t="array" ref="F14">SUM(IF("331"&amp;B14=KHC&amp;KH,TH))</f>
        <v>1141242308</v>
      </c>
      <c r="G14" s="481">
        <f t="shared" ref="G14" si="4">ROUND(MAX(C14+E14-D14-F14,0),2)</f>
        <v>0</v>
      </c>
      <c r="H14" s="481">
        <f t="shared" ref="H14" si="5">ROUND(MAX(D14+F14-C14-E14,0),2)</f>
        <v>1141242308</v>
      </c>
      <c r="I14" s="672" t="str">
        <f>IF(ISNA(VLOOKUP(B14,'[2]331'!$B$4:$B$15,1,0)),"","x")</f>
        <v/>
      </c>
    </row>
    <row r="15" spans="1:9" s="672" customFormat="1" ht="24.75" customHeight="1">
      <c r="A15" s="674" t="str">
        <f>IF(B15&lt;&gt;"",ROW()-3,"")</f>
        <v/>
      </c>
      <c r="B15" s="679"/>
      <c r="C15" s="486"/>
      <c r="D15" s="486"/>
      <c r="E15" s="513"/>
      <c r="F15" s="513"/>
      <c r="G15" s="694"/>
      <c r="H15" s="694"/>
      <c r="I15" s="672" t="str">
        <f>IF(ISNA(VLOOKUP(B15,'[2]331'!$B$4:$B$15,1,0)),"","x")</f>
        <v/>
      </c>
    </row>
    <row r="16" spans="1:9" s="682" customFormat="1" ht="24.75" customHeight="1">
      <c r="A16" s="680"/>
      <c r="B16" s="681" t="s">
        <v>37</v>
      </c>
      <c r="C16" s="451">
        <f t="shared" ref="C16:H16" si="6">SUM(C6:C15)</f>
        <v>0</v>
      </c>
      <c r="D16" s="451">
        <f t="shared" si="6"/>
        <v>791241947</v>
      </c>
      <c r="E16" s="451">
        <f t="shared" si="6"/>
        <v>4322352209</v>
      </c>
      <c r="F16" s="451">
        <f t="shared" si="6"/>
        <v>7649886548</v>
      </c>
      <c r="G16" s="451">
        <f t="shared" si="6"/>
        <v>0</v>
      </c>
      <c r="H16" s="451">
        <f t="shared" si="6"/>
        <v>4118776286</v>
      </c>
    </row>
    <row r="17" spans="5:8">
      <c r="E17" s="684">
        <f>E16-CDPS!E21</f>
        <v>-2000000000</v>
      </c>
      <c r="F17" s="684">
        <f>F16-CDPS!F21</f>
        <v>0</v>
      </c>
    </row>
    <row r="18" spans="5:8">
      <c r="E18" s="684"/>
      <c r="F18" s="790" t="str">
        <f>"Ngày  31  tháng   12  năm   "&amp;YEAR(TH!$C$10)</f>
        <v>Ngày  31  tháng   12  năm   2016</v>
      </c>
      <c r="G18" s="790"/>
      <c r="H18" s="790"/>
    </row>
    <row r="19" spans="5:8">
      <c r="F19" s="790" t="s">
        <v>107</v>
      </c>
      <c r="G19" s="790"/>
      <c r="H19" s="790"/>
    </row>
    <row r="20" spans="5:8">
      <c r="E20" s="683"/>
      <c r="F20" s="790" t="s">
        <v>134</v>
      </c>
      <c r="G20" s="790"/>
      <c r="H20" s="790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7" t="str">
        <f>TH!A1</f>
        <v>Đơn vị: CÔNG TY TNHH MỘT THÀNH VIÊN KHỞI NGUYÊN AN</v>
      </c>
      <c r="B1" s="417"/>
      <c r="C1" s="417"/>
      <c r="F1" s="2"/>
      <c r="G1" s="756" t="s">
        <v>44</v>
      </c>
      <c r="H1" s="756"/>
      <c r="I1" s="756"/>
    </row>
    <row r="2" spans="1:9" s="174" customFormat="1" ht="14.25" customHeight="1">
      <c r="A2" s="766" t="str">
        <f>TH!A2</f>
        <v>Địa chỉ: Thửa đất số 144, tờ bản đồ số 12TĐH.1, tổ 1, khu phố Đông Tác, Phường Tân Đông Hiệp, Thị Xã Dĩ An, Tỉnh Bình Dương, Việt Nam</v>
      </c>
      <c r="B2" s="766"/>
      <c r="C2" s="766"/>
      <c r="D2" s="766"/>
      <c r="E2" s="766"/>
      <c r="F2" s="766"/>
      <c r="G2" s="75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57"/>
      <c r="I2" s="757"/>
    </row>
    <row r="3" spans="1:9" s="174" customFormat="1" ht="14.25" customHeight="1">
      <c r="A3" s="766"/>
      <c r="B3" s="766"/>
      <c r="C3" s="766"/>
      <c r="D3" s="766"/>
      <c r="E3" s="766"/>
      <c r="F3" s="766"/>
      <c r="G3" s="757"/>
      <c r="H3" s="757"/>
      <c r="I3" s="757"/>
    </row>
    <row r="4" spans="1:9" s="3" customFormat="1" ht="31.5" customHeight="1">
      <c r="A4" s="758" t="s">
        <v>26</v>
      </c>
      <c r="B4" s="758"/>
      <c r="C4" s="758"/>
      <c r="D4" s="758"/>
      <c r="E4" s="758"/>
      <c r="F4" s="758"/>
      <c r="G4" s="758"/>
      <c r="H4" s="758"/>
      <c r="I4" s="758"/>
    </row>
    <row r="5" spans="1:9" s="3" customFormat="1" ht="14.25" customHeight="1">
      <c r="E5" s="419" t="s">
        <v>27</v>
      </c>
    </row>
    <row r="6" spans="1:9" s="3" customFormat="1" ht="14.25" customHeight="1">
      <c r="E6" s="419" t="s">
        <v>28</v>
      </c>
    </row>
    <row r="7" spans="1:9" s="3" customFormat="1" ht="14.25" customHeight="1">
      <c r="D7" s="107" t="s">
        <v>43</v>
      </c>
      <c r="E7" s="798" t="s">
        <v>1827</v>
      </c>
      <c r="F7" s="798"/>
      <c r="G7" s="798"/>
      <c r="H7" s="798"/>
    </row>
    <row r="8" spans="1:9" s="3" customFormat="1" ht="14.25" customHeight="1">
      <c r="E8" s="419" t="s">
        <v>29</v>
      </c>
    </row>
    <row r="9" spans="1:9" s="3" customFormat="1" ht="6.75" customHeight="1">
      <c r="B9" s="419"/>
      <c r="C9" s="763"/>
      <c r="D9" s="763"/>
      <c r="E9" s="763"/>
      <c r="F9" s="763"/>
      <c r="G9" s="763"/>
      <c r="H9" s="763"/>
      <c r="I9" s="763"/>
    </row>
    <row r="10" spans="1:9" s="3" customFormat="1" ht="20.25" customHeight="1">
      <c r="A10" s="764" t="s">
        <v>20</v>
      </c>
      <c r="B10" s="799" t="s">
        <v>1</v>
      </c>
      <c r="C10" s="799"/>
      <c r="D10" s="764" t="s">
        <v>0</v>
      </c>
      <c r="E10" s="764" t="s">
        <v>14</v>
      </c>
      <c r="F10" s="800" t="s">
        <v>21</v>
      </c>
      <c r="G10" s="801"/>
      <c r="H10" s="800" t="s">
        <v>30</v>
      </c>
      <c r="I10" s="801"/>
    </row>
    <row r="11" spans="1:9" s="3" customFormat="1" ht="31.5" customHeight="1">
      <c r="A11" s="764"/>
      <c r="B11" s="685" t="s">
        <v>15</v>
      </c>
      <c r="C11" s="685" t="s">
        <v>31</v>
      </c>
      <c r="D11" s="764"/>
      <c r="E11" s="764"/>
      <c r="F11" s="685" t="s">
        <v>22</v>
      </c>
      <c r="G11" s="685" t="s">
        <v>23</v>
      </c>
      <c r="H11" s="685" t="s">
        <v>22</v>
      </c>
      <c r="I11" s="685" t="s">
        <v>23</v>
      </c>
    </row>
    <row r="12" spans="1:9" s="3" customFormat="1" ht="11.25" customHeight="1">
      <c r="A12" s="608" t="s">
        <v>2</v>
      </c>
      <c r="B12" s="609" t="s">
        <v>3</v>
      </c>
      <c r="C12" s="608" t="s">
        <v>4</v>
      </c>
      <c r="D12" s="608" t="s">
        <v>5</v>
      </c>
      <c r="E12" s="608" t="s">
        <v>6</v>
      </c>
      <c r="F12" s="608">
        <v>2</v>
      </c>
      <c r="G12" s="608">
        <v>3</v>
      </c>
      <c r="H12" s="608">
        <v>4</v>
      </c>
      <c r="I12" s="608">
        <v>5</v>
      </c>
    </row>
    <row r="13" spans="1:9" s="3" customFormat="1" ht="20.25" customHeight="1">
      <c r="A13" s="608"/>
      <c r="B13" s="608"/>
      <c r="C13" s="608"/>
      <c r="D13" s="686" t="s">
        <v>7</v>
      </c>
      <c r="E13" s="608"/>
      <c r="F13" s="687"/>
      <c r="G13" s="687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88">
        <f ca="1">IF(ROWS($1:1)&gt;COUNT(Dong),"",OFFSET(TH!C$1,SMALL(Dong,ROWS($1:1)),))</f>
        <v>42676</v>
      </c>
      <c r="B14" s="688" t="str">
        <f ca="1">IF(ROWS($1:1)&gt;COUNT(Dong),"",OFFSET(TH!D$1,SMALL(Dong,ROWS($1:1)),))</f>
        <v>CTGS</v>
      </c>
      <c r="C14" s="688">
        <f ca="1">IF(ROWS($1:1)&gt;COUNT(Dong),"",OFFSET(TH!E$1,SMALL(Dong,ROWS($1:1)),))</f>
        <v>42676</v>
      </c>
      <c r="D14" s="689" t="str">
        <f ca="1">IF(ROWS($1:1)&gt;COUNT(Dong),"",OFFSET(TH!F$1,SMALL(Dong,ROWS($1:1)),))</f>
        <v>Quảng cáo trang vàng</v>
      </c>
      <c r="E14" s="690" t="str">
        <f ca="1">IF(ROWS($1:1)&gt;COUNT(Dong),"",IF(OFFSET(TH!L$1,SMALL(Dong,ROWS($1:1)),)="331",OFFSET(TH!M$1,SMALL(Dong,ROWS($1:1)),),OFFSET(TH!L$1,SMALL(Dong,ROWS($1:1)),)))</f>
        <v>642</v>
      </c>
      <c r="F14" s="691">
        <f ca="1">IF(ROWS($1:1)&gt;COUNT(Dong),"",IF(OFFSET(TH!L$1,SMALL(Dong,ROWS($1:1)),)="331",OFFSET(TH!K$1,SMALL(Dong,ROWS($1:1)),),0))</f>
        <v>0</v>
      </c>
      <c r="G14" s="691">
        <f ca="1">IF(ROWS($1:1)&gt;COUNT(Dong),"",IF(OFFSET(TH!M$1,SMALL(Dong,ROWS($1:1)),)="331",OFFSET(TH!K$1,SMALL(Dong,ROWS($1:1)),),0))</f>
        <v>4500000</v>
      </c>
      <c r="H14" s="441">
        <f t="shared" ref="H14:H30" ca="1" si="0">IF(D14&lt;&gt;"",MAX(H13+F14-G14-I13,0),0)</f>
        <v>0</v>
      </c>
      <c r="I14" s="441">
        <f t="shared" ref="I14:I30" ca="1" si="1">IF(D14&lt;&gt;"",MAX(I13+G14-H13-F14,0),0)</f>
        <v>4500000</v>
      </c>
    </row>
    <row r="15" spans="1:9" s="3" customFormat="1" ht="20.25" customHeight="1">
      <c r="A15" s="688">
        <f ca="1">IF(ROWS($1:2)&gt;COUNT(Dong),"",OFFSET(TH!C$1,SMALL(Dong,ROWS($1:2)),))</f>
        <v>42676</v>
      </c>
      <c r="B15" s="688" t="str">
        <f ca="1">IF(ROWS($1:2)&gt;COUNT(Dong),"",OFFSET(TH!D$1,SMALL(Dong,ROWS($1:2)),))</f>
        <v>CTGS</v>
      </c>
      <c r="C15" s="688">
        <f ca="1">IF(ROWS($1:2)&gt;COUNT(Dong),"",OFFSET(TH!E$1,SMALL(Dong,ROWS($1:2)),))</f>
        <v>42676</v>
      </c>
      <c r="D15" s="689" t="str">
        <f ca="1">IF(ROWS($1:2)&gt;COUNT(Dong),"",OFFSET(TH!F$1,SMALL(Dong,ROWS($1:2)),))</f>
        <v>VAT Quảng cáo trang vàng</v>
      </c>
      <c r="E15" s="690" t="str">
        <f ca="1">IF(ROWS($1:2)&gt;COUNT(Dong),"",IF(OFFSET(TH!L$1,SMALL(Dong,ROWS($1:2)),)="331",OFFSET(TH!M$1,SMALL(Dong,ROWS($1:2)),),OFFSET(TH!L$1,SMALL(Dong,ROWS($1:2)),)))</f>
        <v>1331</v>
      </c>
      <c r="F15" s="691">
        <f ca="1">IF(ROWS($1:2)&gt;COUNT(Dong),"",IF(OFFSET(TH!L$1,SMALL(Dong,ROWS($1:2)),)="331",OFFSET(TH!K$1,SMALL(Dong,ROWS($1:2)),),0))</f>
        <v>0</v>
      </c>
      <c r="G15" s="691">
        <f ca="1">IF(ROWS($1:2)&gt;COUNT(Dong),"",IF(OFFSET(TH!M$1,SMALL(Dong,ROWS($1:2)),)="331",OFFSET(TH!K$1,SMALL(Dong,ROWS($1:2)),),0))</f>
        <v>450000</v>
      </c>
      <c r="H15" s="441">
        <f t="shared" ca="1" si="0"/>
        <v>0</v>
      </c>
      <c r="I15" s="441">
        <f t="shared" ca="1" si="1"/>
        <v>4950000</v>
      </c>
    </row>
    <row r="16" spans="1:9" s="3" customFormat="1" ht="20.25" customHeight="1">
      <c r="A16" s="688">
        <f ca="1">IF(ROWS($1:3)&gt;COUNT(Dong),"",OFFSET(TH!C$1,SMALL(Dong,ROWS($1:3)),))</f>
        <v>42688</v>
      </c>
      <c r="B16" s="688" t="str">
        <f ca="1">IF(ROWS($1:3)&gt;COUNT(Dong),"",OFFSET(TH!D$1,SMALL(Dong,ROWS($1:3)),))</f>
        <v>GBN</v>
      </c>
      <c r="C16" s="688">
        <f ca="1">IF(ROWS($1:3)&gt;COUNT(Dong),"",OFFSET(TH!E$1,SMALL(Dong,ROWS($1:3)),))</f>
        <v>42688</v>
      </c>
      <c r="D16" s="689" t="str">
        <f ca="1">IF(ROWS($1:3)&gt;COUNT(Dong),"",OFFSET(TH!F$1,SMALL(Dong,ROWS($1:3)),))</f>
        <v>Thanh toán tiền hàng</v>
      </c>
      <c r="E16" s="690" t="str">
        <f ca="1">IF(ROWS($1:3)&gt;COUNT(Dong),"",IF(OFFSET(TH!L$1,SMALL(Dong,ROWS($1:3)),)="331",OFFSET(TH!M$1,SMALL(Dong,ROWS($1:3)),),OFFSET(TH!L$1,SMALL(Dong,ROWS($1:3)),)))</f>
        <v>1121</v>
      </c>
      <c r="F16" s="691">
        <f ca="1">IF(ROWS($1:3)&gt;COUNT(Dong),"",IF(OFFSET(TH!L$1,SMALL(Dong,ROWS($1:3)),)="331",OFFSET(TH!K$1,SMALL(Dong,ROWS($1:3)),),0))</f>
        <v>4950000</v>
      </c>
      <c r="G16" s="691">
        <f ca="1">IF(ROWS($1:3)&gt;COUNT(Dong),"",IF(OFFSET(TH!M$1,SMALL(Dong,ROWS($1:3)),)="331",OFFSET(TH!K$1,SMALL(Dong,ROWS($1:3)),),0))</f>
        <v>0</v>
      </c>
      <c r="H16" s="441">
        <f t="shared" ca="1" si="0"/>
        <v>0</v>
      </c>
      <c r="I16" s="441">
        <f t="shared" ca="1" si="1"/>
        <v>0</v>
      </c>
    </row>
    <row r="17" spans="1:9" s="3" customFormat="1" ht="20.25" customHeight="1">
      <c r="A17" s="688" t="str">
        <f ca="1">IF(ROWS($1:4)&gt;COUNT(Dong),"",OFFSET(TH!C$1,SMALL(Dong,ROWS($1:4)),))</f>
        <v/>
      </c>
      <c r="B17" s="688" t="str">
        <f ca="1">IF(ROWS($1:4)&gt;COUNT(Dong),"",OFFSET(TH!D$1,SMALL(Dong,ROWS($1:4)),))</f>
        <v/>
      </c>
      <c r="C17" s="688" t="str">
        <f ca="1">IF(ROWS($1:4)&gt;COUNT(Dong),"",OFFSET(TH!E$1,SMALL(Dong,ROWS($1:4)),))</f>
        <v/>
      </c>
      <c r="D17" s="689" t="str">
        <f ca="1">IF(ROWS($1:4)&gt;COUNT(Dong),"",OFFSET(TH!F$1,SMALL(Dong,ROWS($1:4)),))</f>
        <v/>
      </c>
      <c r="E17" s="690" t="str">
        <f ca="1">IF(ROWS($1:4)&gt;COUNT(Dong),"",IF(OFFSET(TH!L$1,SMALL(Dong,ROWS($1:4)),)="331",OFFSET(TH!M$1,SMALL(Dong,ROWS($1:4)),),OFFSET(TH!L$1,SMALL(Dong,ROWS($1:4)),)))</f>
        <v/>
      </c>
      <c r="F17" s="691" t="str">
        <f ca="1">IF(ROWS($1:4)&gt;COUNT(Dong),"",IF(OFFSET(TH!L$1,SMALL(Dong,ROWS($1:4)),)="331",OFFSET(TH!K$1,SMALL(Dong,ROWS($1:4)),),0))</f>
        <v/>
      </c>
      <c r="G17" s="691" t="str">
        <f ca="1">IF(ROWS($1:4)&gt;COUNT(Dong),"",IF(OFFSET(TH!M$1,SMALL(Dong,ROWS($1:4)),)="331",OFFSET(TH!K$1,SMALL(Dong,ROWS($1:4)),),0))</f>
        <v/>
      </c>
      <c r="H17" s="441">
        <f t="shared" ca="1" si="0"/>
        <v>0</v>
      </c>
      <c r="I17" s="441">
        <f t="shared" ca="1" si="1"/>
        <v>0</v>
      </c>
    </row>
    <row r="18" spans="1:9" s="3" customFormat="1" ht="20.25" customHeight="1">
      <c r="A18" s="688" t="str">
        <f ca="1">IF(ROWS($1:5)&gt;COUNT(Dong),"",OFFSET(TH!C$1,SMALL(Dong,ROWS($1:5)),))</f>
        <v/>
      </c>
      <c r="B18" s="688" t="str">
        <f ca="1">IF(ROWS($1:5)&gt;COUNT(Dong),"",OFFSET(TH!D$1,SMALL(Dong,ROWS($1:5)),))</f>
        <v/>
      </c>
      <c r="C18" s="688" t="str">
        <f ca="1">IF(ROWS($1:5)&gt;COUNT(Dong),"",OFFSET(TH!E$1,SMALL(Dong,ROWS($1:5)),))</f>
        <v/>
      </c>
      <c r="D18" s="689" t="str">
        <f ca="1">IF(ROWS($1:5)&gt;COUNT(Dong),"",OFFSET(TH!F$1,SMALL(Dong,ROWS($1:5)),))</f>
        <v/>
      </c>
      <c r="E18" s="690" t="str">
        <f ca="1">IF(ROWS($1:5)&gt;COUNT(Dong),"",IF(OFFSET(TH!L$1,SMALL(Dong,ROWS($1:5)),)="331",OFFSET(TH!M$1,SMALL(Dong,ROWS($1:5)),),OFFSET(TH!L$1,SMALL(Dong,ROWS($1:5)),)))</f>
        <v/>
      </c>
      <c r="F18" s="691" t="str">
        <f ca="1">IF(ROWS($1:5)&gt;COUNT(Dong),"",IF(OFFSET(TH!L$1,SMALL(Dong,ROWS($1:5)),)="331",OFFSET(TH!K$1,SMALL(Dong,ROWS($1:5)),),0))</f>
        <v/>
      </c>
      <c r="G18" s="691" t="str">
        <f ca="1">IF(ROWS($1:5)&gt;COUNT(Dong),"",IF(OFFSET(TH!M$1,SMALL(Dong,ROWS($1:5)),)="331",OFFSET(TH!K$1,SMALL(Dong,ROWS($1:5)),),0))</f>
        <v/>
      </c>
      <c r="H18" s="441">
        <f t="shared" ca="1" si="0"/>
        <v>0</v>
      </c>
      <c r="I18" s="441">
        <f t="shared" ca="1" si="1"/>
        <v>0</v>
      </c>
    </row>
    <row r="19" spans="1:9" s="3" customFormat="1" ht="20.25" customHeight="1">
      <c r="A19" s="688" t="str">
        <f ca="1">IF(ROWS($1:6)&gt;COUNT(Dong),"",OFFSET(TH!C$1,SMALL(Dong,ROWS($1:6)),))</f>
        <v/>
      </c>
      <c r="B19" s="688" t="str">
        <f ca="1">IF(ROWS($1:6)&gt;COUNT(Dong),"",OFFSET(TH!D$1,SMALL(Dong,ROWS($1:6)),))</f>
        <v/>
      </c>
      <c r="C19" s="688" t="str">
        <f ca="1">IF(ROWS($1:6)&gt;COUNT(Dong),"",OFFSET(TH!E$1,SMALL(Dong,ROWS($1:6)),))</f>
        <v/>
      </c>
      <c r="D19" s="689" t="str">
        <f ca="1">IF(ROWS($1:6)&gt;COUNT(Dong),"",OFFSET(TH!F$1,SMALL(Dong,ROWS($1:6)),))</f>
        <v/>
      </c>
      <c r="E19" s="690" t="str">
        <f ca="1">IF(ROWS($1:6)&gt;COUNT(Dong),"",IF(OFFSET(TH!L$1,SMALL(Dong,ROWS($1:6)),)="331",OFFSET(TH!M$1,SMALL(Dong,ROWS($1:6)),),OFFSET(TH!L$1,SMALL(Dong,ROWS($1:6)),)))</f>
        <v/>
      </c>
      <c r="F19" s="691" t="str">
        <f ca="1">IF(ROWS($1:6)&gt;COUNT(Dong),"",IF(OFFSET(TH!L$1,SMALL(Dong,ROWS($1:6)),)="331",OFFSET(TH!K$1,SMALL(Dong,ROWS($1:6)),),0))</f>
        <v/>
      </c>
      <c r="G19" s="691" t="str">
        <f ca="1">IF(ROWS($1:6)&gt;COUNT(Dong),"",IF(OFFSET(TH!M$1,SMALL(Dong,ROWS($1:6)),)="331",OFFSET(TH!K$1,SMALL(Dong,ROWS($1:6)),),0))</f>
        <v/>
      </c>
      <c r="H19" s="441">
        <f t="shared" ca="1" si="0"/>
        <v>0</v>
      </c>
      <c r="I19" s="441">
        <f t="shared" ca="1" si="1"/>
        <v>0</v>
      </c>
    </row>
    <row r="20" spans="1:9" s="3" customFormat="1" ht="20.25" customHeight="1">
      <c r="A20" s="688" t="str">
        <f ca="1">IF(ROWS($1:7)&gt;COUNT(Dong),"",OFFSET(TH!C$1,SMALL(Dong,ROWS($1:7)),))</f>
        <v/>
      </c>
      <c r="B20" s="688" t="str">
        <f ca="1">IF(ROWS($1:7)&gt;COUNT(Dong),"",OFFSET(TH!D$1,SMALL(Dong,ROWS($1:7)),))</f>
        <v/>
      </c>
      <c r="C20" s="688" t="str">
        <f ca="1">IF(ROWS($1:7)&gt;COUNT(Dong),"",OFFSET(TH!E$1,SMALL(Dong,ROWS($1:7)),))</f>
        <v/>
      </c>
      <c r="D20" s="689" t="str">
        <f ca="1">IF(ROWS($1:7)&gt;COUNT(Dong),"",OFFSET(TH!F$1,SMALL(Dong,ROWS($1:7)),))</f>
        <v/>
      </c>
      <c r="E20" s="690" t="str">
        <f ca="1">IF(ROWS($1:7)&gt;COUNT(Dong),"",IF(OFFSET(TH!L$1,SMALL(Dong,ROWS($1:7)),)="331",OFFSET(TH!M$1,SMALL(Dong,ROWS($1:7)),),OFFSET(TH!L$1,SMALL(Dong,ROWS($1:7)),)))</f>
        <v/>
      </c>
      <c r="F20" s="691" t="str">
        <f ca="1">IF(ROWS($1:7)&gt;COUNT(Dong),"",IF(OFFSET(TH!L$1,SMALL(Dong,ROWS($1:7)),)="331",OFFSET(TH!K$1,SMALL(Dong,ROWS($1:7)),),0))</f>
        <v/>
      </c>
      <c r="G20" s="691" t="str">
        <f ca="1">IF(ROWS($1:7)&gt;COUNT(Dong),"",IF(OFFSET(TH!M$1,SMALL(Dong,ROWS($1:7)),)="331",OFFSET(TH!K$1,SMALL(Dong,ROWS($1:7)),),0))</f>
        <v/>
      </c>
      <c r="H20" s="441">
        <f t="shared" ca="1" si="0"/>
        <v>0</v>
      </c>
      <c r="I20" s="441">
        <f t="shared" ca="1" si="1"/>
        <v>0</v>
      </c>
    </row>
    <row r="21" spans="1:9" s="3" customFormat="1" ht="20.25" customHeight="1">
      <c r="A21" s="688" t="str">
        <f ca="1">IF(ROWS($1:8)&gt;COUNT(Dong),"",OFFSET(TH!C$1,SMALL(Dong,ROWS($1:8)),))</f>
        <v/>
      </c>
      <c r="B21" s="688" t="str">
        <f ca="1">IF(ROWS($1:8)&gt;COUNT(Dong),"",OFFSET(TH!D$1,SMALL(Dong,ROWS($1:8)),))</f>
        <v/>
      </c>
      <c r="C21" s="688" t="str">
        <f ca="1">IF(ROWS($1:8)&gt;COUNT(Dong),"",OFFSET(TH!E$1,SMALL(Dong,ROWS($1:8)),))</f>
        <v/>
      </c>
      <c r="D21" s="689" t="str">
        <f ca="1">IF(ROWS($1:8)&gt;COUNT(Dong),"",OFFSET(TH!F$1,SMALL(Dong,ROWS($1:8)),))</f>
        <v/>
      </c>
      <c r="E21" s="690" t="str">
        <f ca="1">IF(ROWS($1:8)&gt;COUNT(Dong),"",IF(OFFSET(TH!L$1,SMALL(Dong,ROWS($1:8)),)="331",OFFSET(TH!M$1,SMALL(Dong,ROWS($1:8)),),OFFSET(TH!L$1,SMALL(Dong,ROWS($1:8)),)))</f>
        <v/>
      </c>
      <c r="F21" s="691" t="str">
        <f ca="1">IF(ROWS($1:8)&gt;COUNT(Dong),"",IF(OFFSET(TH!L$1,SMALL(Dong,ROWS($1:8)),)="331",OFFSET(TH!K$1,SMALL(Dong,ROWS($1:8)),),0))</f>
        <v/>
      </c>
      <c r="G21" s="691" t="str">
        <f ca="1">IF(ROWS($1:8)&gt;COUNT(Dong),"",IF(OFFSET(TH!M$1,SMALL(Dong,ROWS($1:8)),)="331",OFFSET(TH!K$1,SMALL(Dong,ROWS($1:8)),),0))</f>
        <v/>
      </c>
      <c r="H21" s="441">
        <f t="shared" ca="1" si="0"/>
        <v>0</v>
      </c>
      <c r="I21" s="441">
        <f t="shared" ca="1" si="1"/>
        <v>0</v>
      </c>
    </row>
    <row r="22" spans="1:9" s="3" customFormat="1" ht="20.25" customHeight="1">
      <c r="A22" s="688" t="str">
        <f ca="1">IF(ROWS($1:9)&gt;COUNT(Dong),"",OFFSET(TH!C$1,SMALL(Dong,ROWS($1:9)),))</f>
        <v/>
      </c>
      <c r="B22" s="688" t="str">
        <f ca="1">IF(ROWS($1:9)&gt;COUNT(Dong),"",OFFSET(TH!D$1,SMALL(Dong,ROWS($1:9)),))</f>
        <v/>
      </c>
      <c r="C22" s="688" t="str">
        <f ca="1">IF(ROWS($1:9)&gt;COUNT(Dong),"",OFFSET(TH!E$1,SMALL(Dong,ROWS($1:9)),))</f>
        <v/>
      </c>
      <c r="D22" s="689" t="str">
        <f ca="1">IF(ROWS($1:9)&gt;COUNT(Dong),"",OFFSET(TH!F$1,SMALL(Dong,ROWS($1:9)),))</f>
        <v/>
      </c>
      <c r="E22" s="690" t="str">
        <f ca="1">IF(ROWS($1:9)&gt;COUNT(Dong),"",IF(OFFSET(TH!L$1,SMALL(Dong,ROWS($1:9)),)="331",OFFSET(TH!M$1,SMALL(Dong,ROWS($1:9)),),OFFSET(TH!L$1,SMALL(Dong,ROWS($1:9)),)))</f>
        <v/>
      </c>
      <c r="F22" s="691" t="str">
        <f ca="1">IF(ROWS($1:9)&gt;COUNT(Dong),"",IF(OFFSET(TH!L$1,SMALL(Dong,ROWS($1:9)),)="331",OFFSET(TH!K$1,SMALL(Dong,ROWS($1:9)),),0))</f>
        <v/>
      </c>
      <c r="G22" s="691" t="str">
        <f ca="1">IF(ROWS($1:9)&gt;COUNT(Dong),"",IF(OFFSET(TH!M$1,SMALL(Dong,ROWS($1:9)),)="331",OFFSET(TH!K$1,SMALL(Dong,ROWS($1:9)),),0))</f>
        <v/>
      </c>
      <c r="H22" s="441">
        <f t="shared" ca="1" si="0"/>
        <v>0</v>
      </c>
      <c r="I22" s="441">
        <f t="shared" ca="1" si="1"/>
        <v>0</v>
      </c>
    </row>
    <row r="23" spans="1:9" s="3" customFormat="1" ht="20.25" customHeight="1">
      <c r="A23" s="688" t="str">
        <f ca="1">IF(ROWS($1:10)&gt;COUNT(Dong),"",OFFSET(TH!C$1,SMALL(Dong,ROWS($1:10)),))</f>
        <v/>
      </c>
      <c r="B23" s="688" t="str">
        <f ca="1">IF(ROWS($1:10)&gt;COUNT(Dong),"",OFFSET(TH!D$1,SMALL(Dong,ROWS($1:10)),))</f>
        <v/>
      </c>
      <c r="C23" s="688" t="str">
        <f ca="1">IF(ROWS($1:10)&gt;COUNT(Dong),"",OFFSET(TH!E$1,SMALL(Dong,ROWS($1:10)),))</f>
        <v/>
      </c>
      <c r="D23" s="689" t="str">
        <f ca="1">IF(ROWS($1:10)&gt;COUNT(Dong),"",OFFSET(TH!F$1,SMALL(Dong,ROWS($1:10)),))</f>
        <v/>
      </c>
      <c r="E23" s="690" t="str">
        <f ca="1">IF(ROWS($1:10)&gt;COUNT(Dong),"",IF(OFFSET(TH!L$1,SMALL(Dong,ROWS($1:10)),)="331",OFFSET(TH!M$1,SMALL(Dong,ROWS($1:10)),),OFFSET(TH!L$1,SMALL(Dong,ROWS($1:10)),)))</f>
        <v/>
      </c>
      <c r="F23" s="691" t="str">
        <f ca="1">IF(ROWS($1:10)&gt;COUNT(Dong),"",IF(OFFSET(TH!L$1,SMALL(Dong,ROWS($1:10)),)="331",OFFSET(TH!K$1,SMALL(Dong,ROWS($1:10)),),0))</f>
        <v/>
      </c>
      <c r="G23" s="691" t="str">
        <f ca="1">IF(ROWS($1:10)&gt;COUNT(Dong),"",IF(OFFSET(TH!M$1,SMALL(Dong,ROWS($1:10)),)="331",OFFSET(TH!K$1,SMALL(Dong,ROWS($1:10)),),0))</f>
        <v/>
      </c>
      <c r="H23" s="441">
        <f t="shared" ca="1" si="0"/>
        <v>0</v>
      </c>
      <c r="I23" s="441">
        <f t="shared" ca="1" si="1"/>
        <v>0</v>
      </c>
    </row>
    <row r="24" spans="1:9" s="3" customFormat="1" ht="20.25" customHeight="1">
      <c r="A24" s="688" t="str">
        <f ca="1">IF(ROWS($1:11)&gt;COUNT(Dong),"",OFFSET(TH!C$1,SMALL(Dong,ROWS($1:11)),))</f>
        <v/>
      </c>
      <c r="B24" s="688" t="str">
        <f ca="1">IF(ROWS($1:11)&gt;COUNT(Dong),"",OFFSET(TH!D$1,SMALL(Dong,ROWS($1:11)),))</f>
        <v/>
      </c>
      <c r="C24" s="688" t="str">
        <f ca="1">IF(ROWS($1:11)&gt;COUNT(Dong),"",OFFSET(TH!E$1,SMALL(Dong,ROWS($1:11)),))</f>
        <v/>
      </c>
      <c r="D24" s="689" t="str">
        <f ca="1">IF(ROWS($1:11)&gt;COUNT(Dong),"",OFFSET(TH!F$1,SMALL(Dong,ROWS($1:11)),))</f>
        <v/>
      </c>
      <c r="E24" s="690" t="str">
        <f ca="1">IF(ROWS($1:11)&gt;COUNT(Dong),"",IF(OFFSET(TH!L$1,SMALL(Dong,ROWS($1:11)),)="331",OFFSET(TH!M$1,SMALL(Dong,ROWS($1:11)),),OFFSET(TH!L$1,SMALL(Dong,ROWS($1:11)),)))</f>
        <v/>
      </c>
      <c r="F24" s="691" t="str">
        <f ca="1">IF(ROWS($1:11)&gt;COUNT(Dong),"",IF(OFFSET(TH!L$1,SMALL(Dong,ROWS($1:11)),)="331",OFFSET(TH!K$1,SMALL(Dong,ROWS($1:11)),),0))</f>
        <v/>
      </c>
      <c r="G24" s="691" t="str">
        <f ca="1">IF(ROWS($1:11)&gt;COUNT(Dong),"",IF(OFFSET(TH!M$1,SMALL(Dong,ROWS($1:11)),)="331",OFFSET(TH!K$1,SMALL(Dong,ROWS($1:11)),),0))</f>
        <v/>
      </c>
      <c r="H24" s="441">
        <f t="shared" ca="1" si="0"/>
        <v>0</v>
      </c>
      <c r="I24" s="441">
        <f t="shared" ca="1" si="1"/>
        <v>0</v>
      </c>
    </row>
    <row r="25" spans="1:9" s="3" customFormat="1" ht="20.25" customHeight="1">
      <c r="A25" s="688" t="str">
        <f ca="1">IF(ROWS($1:12)&gt;COUNT(Dong),"",OFFSET(TH!C$1,SMALL(Dong,ROWS($1:12)),))</f>
        <v/>
      </c>
      <c r="B25" s="688" t="str">
        <f ca="1">IF(ROWS($1:12)&gt;COUNT(Dong),"",OFFSET(TH!D$1,SMALL(Dong,ROWS($1:12)),))</f>
        <v/>
      </c>
      <c r="C25" s="688" t="str">
        <f ca="1">IF(ROWS($1:12)&gt;COUNT(Dong),"",OFFSET(TH!E$1,SMALL(Dong,ROWS($1:12)),))</f>
        <v/>
      </c>
      <c r="D25" s="689" t="str">
        <f ca="1">IF(ROWS($1:12)&gt;COUNT(Dong),"",OFFSET(TH!F$1,SMALL(Dong,ROWS($1:12)),))</f>
        <v/>
      </c>
      <c r="E25" s="690" t="str">
        <f ca="1">IF(ROWS($1:12)&gt;COUNT(Dong),"",IF(OFFSET(TH!L$1,SMALL(Dong,ROWS($1:12)),)="331",OFFSET(TH!M$1,SMALL(Dong,ROWS($1:12)),),OFFSET(TH!L$1,SMALL(Dong,ROWS($1:12)),)))</f>
        <v/>
      </c>
      <c r="F25" s="691" t="str">
        <f ca="1">IF(ROWS($1:12)&gt;COUNT(Dong),"",IF(OFFSET(TH!L$1,SMALL(Dong,ROWS($1:12)),)="331",OFFSET(TH!K$1,SMALL(Dong,ROWS($1:12)),),0))</f>
        <v/>
      </c>
      <c r="G25" s="691" t="str">
        <f ca="1">IF(ROWS($1:12)&gt;COUNT(Dong),"",IF(OFFSET(TH!M$1,SMALL(Dong,ROWS($1:12)),)="331",OFFSET(TH!K$1,SMALL(Dong,ROWS($1:12)),),0))</f>
        <v/>
      </c>
      <c r="H25" s="441">
        <f t="shared" ca="1" si="0"/>
        <v>0</v>
      </c>
      <c r="I25" s="441">
        <f t="shared" ca="1" si="1"/>
        <v>0</v>
      </c>
    </row>
    <row r="26" spans="1:9" s="3" customFormat="1" ht="20.25" customHeight="1">
      <c r="A26" s="688" t="str">
        <f ca="1">IF(ROWS($1:13)&gt;COUNT(Dong),"",OFFSET(TH!C$1,SMALL(Dong,ROWS($1:13)),))</f>
        <v/>
      </c>
      <c r="B26" s="688" t="str">
        <f ca="1">IF(ROWS($1:13)&gt;COUNT(Dong),"",OFFSET(TH!D$1,SMALL(Dong,ROWS($1:13)),))</f>
        <v/>
      </c>
      <c r="C26" s="688" t="str">
        <f ca="1">IF(ROWS($1:13)&gt;COUNT(Dong),"",OFFSET(TH!E$1,SMALL(Dong,ROWS($1:13)),))</f>
        <v/>
      </c>
      <c r="D26" s="689" t="str">
        <f ca="1">IF(ROWS($1:13)&gt;COUNT(Dong),"",OFFSET(TH!F$1,SMALL(Dong,ROWS($1:13)),))</f>
        <v/>
      </c>
      <c r="E26" s="690" t="str">
        <f ca="1">IF(ROWS($1:13)&gt;COUNT(Dong),"",IF(OFFSET(TH!L$1,SMALL(Dong,ROWS($1:13)),)="331",OFFSET(TH!M$1,SMALL(Dong,ROWS($1:13)),),OFFSET(TH!L$1,SMALL(Dong,ROWS($1:13)),)))</f>
        <v/>
      </c>
      <c r="F26" s="691" t="str">
        <f ca="1">IF(ROWS($1:13)&gt;COUNT(Dong),"",IF(OFFSET(TH!L$1,SMALL(Dong,ROWS($1:13)),)="331",OFFSET(TH!K$1,SMALL(Dong,ROWS($1:13)),),0))</f>
        <v/>
      </c>
      <c r="G26" s="691" t="str">
        <f ca="1">IF(ROWS($1:13)&gt;COUNT(Dong),"",IF(OFFSET(TH!M$1,SMALL(Dong,ROWS($1:13)),)="331",OFFSET(TH!K$1,SMALL(Dong,ROWS($1:13)),),0))</f>
        <v/>
      </c>
      <c r="H26" s="441">
        <f t="shared" ca="1" si="0"/>
        <v>0</v>
      </c>
      <c r="I26" s="441">
        <f t="shared" ca="1" si="1"/>
        <v>0</v>
      </c>
    </row>
    <row r="27" spans="1:9" s="3" customFormat="1" ht="20.25" customHeight="1">
      <c r="A27" s="688" t="str">
        <f ca="1">IF(ROWS($1:14)&gt;COUNT(Dong),"",OFFSET(TH!C$1,SMALL(Dong,ROWS($1:14)),))</f>
        <v/>
      </c>
      <c r="B27" s="688" t="str">
        <f ca="1">IF(ROWS($1:14)&gt;COUNT(Dong),"",OFFSET(TH!D$1,SMALL(Dong,ROWS($1:14)),))</f>
        <v/>
      </c>
      <c r="C27" s="688" t="str">
        <f ca="1">IF(ROWS($1:14)&gt;COUNT(Dong),"",OFFSET(TH!E$1,SMALL(Dong,ROWS($1:14)),))</f>
        <v/>
      </c>
      <c r="D27" s="689" t="str">
        <f ca="1">IF(ROWS($1:14)&gt;COUNT(Dong),"",OFFSET(TH!F$1,SMALL(Dong,ROWS($1:14)),))</f>
        <v/>
      </c>
      <c r="E27" s="690" t="str">
        <f ca="1">IF(ROWS($1:14)&gt;COUNT(Dong),"",IF(OFFSET(TH!L$1,SMALL(Dong,ROWS($1:14)),)="331",OFFSET(TH!M$1,SMALL(Dong,ROWS($1:14)),),OFFSET(TH!L$1,SMALL(Dong,ROWS($1:14)),)))</f>
        <v/>
      </c>
      <c r="F27" s="691" t="str">
        <f ca="1">IF(ROWS($1:14)&gt;COUNT(Dong),"",IF(OFFSET(TH!L$1,SMALL(Dong,ROWS($1:14)),)="331",OFFSET(TH!K$1,SMALL(Dong,ROWS($1:14)),),0))</f>
        <v/>
      </c>
      <c r="G27" s="691" t="str">
        <f ca="1">IF(ROWS($1:14)&gt;COUNT(Dong),"",IF(OFFSET(TH!M$1,SMALL(Dong,ROWS($1:14)),)="331",OFFSET(TH!K$1,SMALL(Dong,ROWS($1:14)),),0))</f>
        <v/>
      </c>
      <c r="H27" s="441">
        <f t="shared" ca="1" si="0"/>
        <v>0</v>
      </c>
      <c r="I27" s="441">
        <f t="shared" ca="1" si="1"/>
        <v>0</v>
      </c>
    </row>
    <row r="28" spans="1:9" s="3" customFormat="1" ht="20.25" customHeight="1">
      <c r="A28" s="688" t="str">
        <f ca="1">IF(ROWS($1:15)&gt;COUNT(Dong),"",OFFSET(TH!C$1,SMALL(Dong,ROWS($1:15)),))</f>
        <v/>
      </c>
      <c r="B28" s="688" t="str">
        <f ca="1">IF(ROWS($1:15)&gt;COUNT(Dong),"",OFFSET(TH!D$1,SMALL(Dong,ROWS($1:15)),))</f>
        <v/>
      </c>
      <c r="C28" s="688" t="str">
        <f ca="1">IF(ROWS($1:15)&gt;COUNT(Dong),"",OFFSET(TH!E$1,SMALL(Dong,ROWS($1:15)),))</f>
        <v/>
      </c>
      <c r="D28" s="689" t="str">
        <f ca="1">IF(ROWS($1:15)&gt;COUNT(Dong),"",OFFSET(TH!F$1,SMALL(Dong,ROWS($1:15)),))</f>
        <v/>
      </c>
      <c r="E28" s="690" t="str">
        <f ca="1">IF(ROWS($1:15)&gt;COUNT(Dong),"",IF(OFFSET(TH!L$1,SMALL(Dong,ROWS($1:15)),)="331",OFFSET(TH!M$1,SMALL(Dong,ROWS($1:15)),),OFFSET(TH!L$1,SMALL(Dong,ROWS($1:15)),)))</f>
        <v/>
      </c>
      <c r="F28" s="691" t="str">
        <f ca="1">IF(ROWS($1:15)&gt;COUNT(Dong),"",IF(OFFSET(TH!L$1,SMALL(Dong,ROWS($1:15)),)="331",OFFSET(TH!K$1,SMALL(Dong,ROWS($1:15)),),0))</f>
        <v/>
      </c>
      <c r="G28" s="691" t="str">
        <f ca="1">IF(ROWS($1:15)&gt;COUNT(Dong),"",IF(OFFSET(TH!M$1,SMALL(Dong,ROWS($1:15)),)="331",OFFSET(TH!K$1,SMALL(Dong,ROWS($1:15)),),0))</f>
        <v/>
      </c>
      <c r="H28" s="441">
        <f t="shared" ca="1" si="0"/>
        <v>0</v>
      </c>
      <c r="I28" s="441">
        <f t="shared" ca="1" si="1"/>
        <v>0</v>
      </c>
    </row>
    <row r="29" spans="1:9" s="3" customFormat="1" ht="20.25" customHeight="1">
      <c r="A29" s="688" t="str">
        <f ca="1">IF(ROWS($1:16)&gt;COUNT(Dong),"",OFFSET(TH!C$1,SMALL(Dong,ROWS($1:16)),))</f>
        <v/>
      </c>
      <c r="B29" s="688" t="str">
        <f ca="1">IF(ROWS($1:16)&gt;COUNT(Dong),"",OFFSET(TH!D$1,SMALL(Dong,ROWS($1:16)),))</f>
        <v/>
      </c>
      <c r="C29" s="688" t="str">
        <f ca="1">IF(ROWS($1:16)&gt;COUNT(Dong),"",OFFSET(TH!E$1,SMALL(Dong,ROWS($1:16)),))</f>
        <v/>
      </c>
      <c r="D29" s="689" t="str">
        <f ca="1">IF(ROWS($1:16)&gt;COUNT(Dong),"",OFFSET(TH!F$1,SMALL(Dong,ROWS($1:16)),))</f>
        <v/>
      </c>
      <c r="E29" s="690" t="str">
        <f ca="1">IF(ROWS($1:16)&gt;COUNT(Dong),"",IF(OFFSET(TH!L$1,SMALL(Dong,ROWS($1:16)),)="331",OFFSET(TH!M$1,SMALL(Dong,ROWS($1:16)),),OFFSET(TH!L$1,SMALL(Dong,ROWS($1:16)),)))</f>
        <v/>
      </c>
      <c r="F29" s="691" t="str">
        <f ca="1">IF(ROWS($1:16)&gt;COUNT(Dong),"",IF(OFFSET(TH!L$1,SMALL(Dong,ROWS($1:16)),)="331",OFFSET(TH!K$1,SMALL(Dong,ROWS($1:16)),),0))</f>
        <v/>
      </c>
      <c r="G29" s="691" t="str">
        <f ca="1">IF(ROWS($1:16)&gt;COUNT(Dong),"",IF(OFFSET(TH!M$1,SMALL(Dong,ROWS($1:16)),)="331",OFFSET(TH!K$1,SMALL(Dong,ROWS($1:16)),),0))</f>
        <v/>
      </c>
      <c r="H29" s="441">
        <f t="shared" ca="1" si="0"/>
        <v>0</v>
      </c>
      <c r="I29" s="441">
        <f t="shared" ca="1" si="1"/>
        <v>0</v>
      </c>
    </row>
    <row r="30" spans="1:9" s="3" customFormat="1" ht="20.25" customHeight="1">
      <c r="A30" s="688" t="str">
        <f ca="1">IF(ROWS($1:17)&gt;COUNT(Dong),"",OFFSET(TH!C$1,SMALL(Dong,ROWS($1:17)),))</f>
        <v/>
      </c>
      <c r="B30" s="688" t="str">
        <f ca="1">IF(ROWS($1:17)&gt;COUNT(Dong),"",OFFSET(TH!D$1,SMALL(Dong,ROWS($1:17)),))</f>
        <v/>
      </c>
      <c r="C30" s="688" t="str">
        <f ca="1">IF(ROWS($1:17)&gt;COUNT(Dong),"",OFFSET(TH!E$1,SMALL(Dong,ROWS($1:17)),))</f>
        <v/>
      </c>
      <c r="D30" s="689" t="str">
        <f ca="1">IF(ROWS($1:17)&gt;COUNT(Dong),"",OFFSET(TH!F$1,SMALL(Dong,ROWS($1:17)),))</f>
        <v/>
      </c>
      <c r="E30" s="690" t="str">
        <f ca="1">IF(ROWS($1:17)&gt;COUNT(Dong),"",IF(OFFSET(TH!L$1,SMALL(Dong,ROWS($1:17)),)="331",OFFSET(TH!M$1,SMALL(Dong,ROWS($1:17)),),OFFSET(TH!L$1,SMALL(Dong,ROWS($1:17)),)))</f>
        <v/>
      </c>
      <c r="F30" s="691" t="str">
        <f ca="1">IF(ROWS($1:17)&gt;COUNT(Dong),"",IF(OFFSET(TH!L$1,SMALL(Dong,ROWS($1:17)),)="331",OFFSET(TH!K$1,SMALL(Dong,ROWS($1:17)),),0))</f>
        <v/>
      </c>
      <c r="G30" s="691" t="str">
        <f ca="1">IF(ROWS($1:17)&gt;COUNT(Dong),"",IF(OFFSET(TH!M$1,SMALL(Dong,ROWS($1:17)),)="331",OFFSET(TH!K$1,SMALL(Dong,ROWS($1:17)),),0))</f>
        <v/>
      </c>
      <c r="H30" s="441">
        <f t="shared" ca="1" si="0"/>
        <v>0</v>
      </c>
      <c r="I30" s="441">
        <f t="shared" ca="1" si="1"/>
        <v>0</v>
      </c>
    </row>
    <row r="31" spans="1:9" s="3" customFormat="1" ht="20.25" customHeight="1">
      <c r="A31" s="687"/>
      <c r="B31" s="608"/>
      <c r="C31" s="692"/>
      <c r="D31" s="686" t="s">
        <v>32</v>
      </c>
      <c r="E31" s="608" t="s">
        <v>19</v>
      </c>
      <c r="F31" s="516">
        <f ca="1">SUM(F14:F30)</f>
        <v>4950000</v>
      </c>
      <c r="G31" s="516">
        <f ca="1">SUM(G14:G30)</f>
        <v>4950000</v>
      </c>
      <c r="H31" s="516" t="s">
        <v>19</v>
      </c>
      <c r="I31" s="516" t="s">
        <v>19</v>
      </c>
    </row>
    <row r="32" spans="1:9" s="3" customFormat="1" ht="20.25" customHeight="1">
      <c r="A32" s="687"/>
      <c r="B32" s="608"/>
      <c r="C32" s="608"/>
      <c r="D32" s="686" t="s">
        <v>10</v>
      </c>
      <c r="E32" s="608" t="s">
        <v>19</v>
      </c>
      <c r="F32" s="516" t="s">
        <v>19</v>
      </c>
      <c r="G32" s="516" t="s">
        <v>19</v>
      </c>
      <c r="H32" s="516">
        <f ca="1">MAX(H13+F31-G31-I13,0)</f>
        <v>0</v>
      </c>
      <c r="I32" s="516">
        <f ca="1">MAX(I13+G31-F31-H13,0)</f>
        <v>0</v>
      </c>
    </row>
    <row r="33" spans="1:9" s="3" customFormat="1" ht="6" customHeight="1">
      <c r="B33" s="419"/>
      <c r="C33" s="419"/>
      <c r="E33" s="419"/>
    </row>
    <row r="34" spans="1:9" s="3" customFormat="1" ht="14.25" customHeight="1">
      <c r="A34" s="693" t="s">
        <v>150</v>
      </c>
      <c r="B34" s="419"/>
      <c r="C34" s="419"/>
      <c r="E34" s="419"/>
    </row>
    <row r="35" spans="1:9" s="3" customFormat="1" ht="14.25" customHeight="1">
      <c r="A35" s="693" t="str">
        <f ca="1">"- Ngày mở sổ: "&amp;DAY($A$14)&amp;"/"&amp;MONTH($A$14)&amp;"/ " &amp;YEAR($A$14)</f>
        <v>- Ngày mở sổ: 2/11/ 2016</v>
      </c>
      <c r="B35" s="419"/>
      <c r="C35" s="419"/>
      <c r="E35" s="419"/>
    </row>
    <row r="36" spans="1:9" s="3" customFormat="1" ht="14.25" customHeight="1">
      <c r="B36" s="419"/>
      <c r="C36" s="419"/>
      <c r="E36" s="760" t="str">
        <f ca="1">"Ngày 31 tháng  12  năm  "&amp;YEAR($A$14)</f>
        <v>Ngày 31 tháng  12  năm  2016</v>
      </c>
      <c r="F36" s="760"/>
      <c r="G36" s="760"/>
      <c r="H36" s="760"/>
      <c r="I36" s="760"/>
    </row>
    <row r="37" spans="1:9" s="3" customFormat="1" ht="14.25" customHeight="1">
      <c r="C37" s="419" t="s">
        <v>11</v>
      </c>
      <c r="E37" s="760" t="s">
        <v>12</v>
      </c>
      <c r="F37" s="760"/>
      <c r="G37" s="760"/>
      <c r="H37" s="760"/>
      <c r="I37" s="760"/>
    </row>
    <row r="38" spans="1:9" s="3" customFormat="1" ht="14.25" customHeight="1">
      <c r="C38" s="419" t="s">
        <v>13</v>
      </c>
      <c r="E38" s="760" t="s">
        <v>13</v>
      </c>
      <c r="F38" s="760"/>
      <c r="G38" s="760"/>
      <c r="H38" s="760"/>
      <c r="I38" s="760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06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3" customWidth="1"/>
    <col min="2" max="2" width="28.7109375" style="433" customWidth="1"/>
    <col min="3" max="3" width="7.28515625" style="436" customWidth="1"/>
    <col min="4" max="4" width="7.7109375" style="455" customWidth="1"/>
    <col min="5" max="5" width="12.5703125" style="455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3" customWidth="1"/>
    <col min="13" max="13" width="11.140625" style="263" bestFit="1" customWidth="1"/>
    <col min="14" max="16384" width="9.140625" style="433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56" t="s">
        <v>165</v>
      </c>
      <c r="H1" s="756"/>
      <c r="I1" s="756"/>
      <c r="J1" s="756"/>
      <c r="K1" s="756"/>
      <c r="L1" s="417"/>
      <c r="M1" s="262"/>
    </row>
    <row r="2" spans="1:15" s="174" customFormat="1" ht="14.25" customHeight="1">
      <c r="A2" s="811" t="str">
        <f>TH!$A$2</f>
        <v>Địa chỉ: Thửa đất số 144, tờ bản đồ số 12TĐH.1, tổ 1, khu phố Đông Tác, Phường Tân Đông Hiệp, Thị Xã Dĩ An, Tỉnh Bình Dương, Việt Nam</v>
      </c>
      <c r="B2" s="811"/>
      <c r="C2" s="811"/>
      <c r="D2" s="811"/>
      <c r="E2" s="811"/>
      <c r="F2" s="811"/>
      <c r="G2" s="757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57"/>
      <c r="I2" s="757"/>
      <c r="J2" s="757"/>
      <c r="K2" s="757"/>
      <c r="L2" s="5"/>
      <c r="M2" s="262"/>
    </row>
    <row r="3" spans="1:15" s="174" customFormat="1" ht="14.25" customHeight="1">
      <c r="A3" s="811"/>
      <c r="B3" s="811"/>
      <c r="C3" s="811"/>
      <c r="D3" s="811"/>
      <c r="E3" s="811"/>
      <c r="F3" s="811"/>
      <c r="G3" s="757"/>
      <c r="H3" s="757"/>
      <c r="I3" s="757"/>
      <c r="J3" s="757"/>
      <c r="K3" s="757"/>
      <c r="L3" s="432"/>
      <c r="M3" s="262"/>
    </row>
    <row r="4" spans="1:15" s="137" customFormat="1" ht="50.25" customHeight="1">
      <c r="A4" s="810" t="s">
        <v>166</v>
      </c>
      <c r="B4" s="810"/>
      <c r="C4" s="810"/>
      <c r="D4" s="810"/>
      <c r="E4" s="810"/>
      <c r="F4" s="810"/>
      <c r="G4" s="810"/>
      <c r="H4" s="810"/>
      <c r="I4" s="810"/>
      <c r="J4" s="810"/>
      <c r="K4" s="810"/>
      <c r="M4" s="263"/>
    </row>
    <row r="5" spans="1:15" s="137" customFormat="1" ht="15" customHeight="1">
      <c r="A5" s="809" t="s">
        <v>2184</v>
      </c>
      <c r="B5" s="809"/>
      <c r="C5" s="809"/>
      <c r="D5" s="809"/>
      <c r="E5" s="809"/>
      <c r="F5" s="809"/>
      <c r="G5" s="809"/>
      <c r="H5" s="809"/>
      <c r="I5" s="809"/>
      <c r="J5" s="809"/>
      <c r="K5" s="809"/>
      <c r="M5" s="263"/>
    </row>
    <row r="6" spans="1:15" s="137" customFormat="1" ht="12.75" hidden="1" customHeight="1">
      <c r="A6" s="809" t="s">
        <v>167</v>
      </c>
      <c r="B6" s="809"/>
      <c r="C6" s="809"/>
      <c r="D6" s="809"/>
      <c r="E6" s="809"/>
      <c r="F6" s="809"/>
      <c r="G6" s="809"/>
      <c r="H6" s="809"/>
      <c r="I6" s="809"/>
      <c r="J6" s="809"/>
      <c r="K6" s="809"/>
      <c r="M6" s="263"/>
    </row>
    <row r="7" spans="1:15" ht="24" hidden="1" customHeight="1">
      <c r="B7" s="802" t="s">
        <v>168</v>
      </c>
      <c r="C7" s="802"/>
      <c r="D7" s="802"/>
      <c r="E7" s="802"/>
      <c r="F7" s="802"/>
      <c r="G7" s="802"/>
      <c r="H7" s="802"/>
      <c r="I7" s="802"/>
      <c r="J7" s="802"/>
      <c r="K7" s="802"/>
    </row>
    <row r="8" spans="1:15" ht="20.25" customHeight="1">
      <c r="A8" s="803" t="s">
        <v>33</v>
      </c>
      <c r="B8" s="804" t="s">
        <v>169</v>
      </c>
      <c r="C8" s="805" t="s">
        <v>170</v>
      </c>
      <c r="D8" s="807" t="s">
        <v>137</v>
      </c>
      <c r="E8" s="807"/>
      <c r="F8" s="807"/>
      <c r="G8" s="807"/>
      <c r="H8" s="807"/>
      <c r="I8" s="807"/>
      <c r="J8" s="807"/>
      <c r="K8" s="807"/>
    </row>
    <row r="9" spans="1:15" ht="20.25" customHeight="1">
      <c r="A9" s="803"/>
      <c r="B9" s="804"/>
      <c r="C9" s="806"/>
      <c r="D9" s="807" t="s">
        <v>171</v>
      </c>
      <c r="E9" s="807"/>
      <c r="F9" s="808" t="s">
        <v>172</v>
      </c>
      <c r="G9" s="808"/>
      <c r="H9" s="808" t="s">
        <v>173</v>
      </c>
      <c r="I9" s="808"/>
      <c r="J9" s="808" t="s">
        <v>174</v>
      </c>
      <c r="K9" s="808"/>
    </row>
    <row r="10" spans="1:15" ht="20.25" hidden="1" customHeight="1">
      <c r="A10" s="803"/>
      <c r="B10" s="804"/>
      <c r="C10" s="434"/>
      <c r="D10" s="435" t="s">
        <v>175</v>
      </c>
      <c r="E10" s="435" t="s">
        <v>176</v>
      </c>
      <c r="F10" s="435" t="s">
        <v>175</v>
      </c>
      <c r="G10" s="435" t="s">
        <v>176</v>
      </c>
      <c r="H10" s="435" t="s">
        <v>175</v>
      </c>
      <c r="I10" s="435" t="s">
        <v>176</v>
      </c>
      <c r="J10" s="435" t="s">
        <v>175</v>
      </c>
      <c r="K10" s="435" t="s">
        <v>176</v>
      </c>
    </row>
    <row r="11" spans="1:15" s="436" customFormat="1">
      <c r="A11" s="437" t="s">
        <v>2</v>
      </c>
      <c r="B11" s="434" t="s">
        <v>3</v>
      </c>
      <c r="C11" s="434"/>
      <c r="D11" s="435">
        <v>1</v>
      </c>
      <c r="E11" s="435">
        <v>1</v>
      </c>
      <c r="F11" s="435">
        <v>2</v>
      </c>
      <c r="G11" s="435">
        <v>2</v>
      </c>
      <c r="H11" s="435">
        <v>3</v>
      </c>
      <c r="I11" s="435">
        <v>3</v>
      </c>
      <c r="J11" s="435">
        <v>4</v>
      </c>
      <c r="K11" s="435">
        <v>4</v>
      </c>
      <c r="M11" s="262"/>
    </row>
    <row r="12" spans="1:15" ht="19.5" customHeight="1">
      <c r="A12" s="438">
        <f t="shared" ref="A12:A75" si="0">IF(B12&lt;&gt;"",ROW()-11,"")</f>
        <v>1</v>
      </c>
      <c r="B12" s="439" t="s">
        <v>322</v>
      </c>
      <c r="C12" s="440" t="s">
        <v>1842</v>
      </c>
      <c r="D12" s="441">
        <v>3500</v>
      </c>
      <c r="E12" s="441">
        <v>49875000</v>
      </c>
      <c r="F12" s="441">
        <f t="array" ref="F12">SUM(IF("156"&amp;B12=KHN&amp;MH,SL))</f>
        <v>58648</v>
      </c>
      <c r="G12" s="441">
        <f t="array" ref="G12">SUM(IF("156"&amp;B12=KHN&amp;MH,TH))</f>
        <v>896498361</v>
      </c>
      <c r="H12" s="441">
        <f t="array" ref="H12">SUM(IF("156"&amp;B12=KHC&amp;MH,SL))</f>
        <v>62148</v>
      </c>
      <c r="I12" s="441">
        <f t="array" ref="I12">SUM(IF("156"&amp;B12=KHC&amp;MH,TH))</f>
        <v>946373351</v>
      </c>
      <c r="J12" s="441">
        <f t="shared" ref="J12:J75" si="1">D12+F12-H12</f>
        <v>0</v>
      </c>
      <c r="K12" s="441">
        <f t="shared" ref="K12:K75" si="2">E12+G12-I12</f>
        <v>10</v>
      </c>
      <c r="L12" s="263"/>
      <c r="N12" s="442"/>
      <c r="O12" s="442"/>
    </row>
    <row r="13" spans="1:15" ht="19.5" customHeight="1">
      <c r="A13" s="438">
        <f t="shared" si="0"/>
        <v>2</v>
      </c>
      <c r="B13" s="439" t="s">
        <v>321</v>
      </c>
      <c r="C13" s="440" t="s">
        <v>1842</v>
      </c>
      <c r="D13" s="441">
        <v>1000</v>
      </c>
      <c r="E13" s="441">
        <v>15675000</v>
      </c>
      <c r="F13" s="441">
        <f t="array" ref="F13">SUM(IF("156"&amp;B13=KHN&amp;MH,SL))</f>
        <v>43150</v>
      </c>
      <c r="G13" s="441">
        <f t="array" ref="G13">SUM(IF("156"&amp;B13=KHN&amp;MH,TH))</f>
        <v>734727125</v>
      </c>
      <c r="H13" s="441">
        <f t="array" ref="H13">SUM(IF("156"&amp;B13=KHC&amp;MH,SL))</f>
        <v>44150</v>
      </c>
      <c r="I13" s="441">
        <f t="array" ref="I13">SUM(IF("156"&amp;B13=KHC&amp;MH,TH))</f>
        <v>750402125</v>
      </c>
      <c r="J13" s="441">
        <f t="shared" si="1"/>
        <v>0</v>
      </c>
      <c r="K13" s="441">
        <f t="shared" si="2"/>
        <v>0</v>
      </c>
      <c r="L13" s="263"/>
    </row>
    <row r="14" spans="1:15" ht="19.5" customHeight="1">
      <c r="A14" s="438">
        <f t="shared" si="0"/>
        <v>3</v>
      </c>
      <c r="B14" s="439" t="s">
        <v>1320</v>
      </c>
      <c r="C14" s="440" t="s">
        <v>273</v>
      </c>
      <c r="D14" s="441"/>
      <c r="E14" s="441"/>
      <c r="F14" s="441">
        <f t="array" ref="F14">SUM(IF("156"&amp;B14=KHN&amp;MH,SL))</f>
        <v>6100</v>
      </c>
      <c r="G14" s="441">
        <f t="array" ref="G14">SUM(IF("156"&amp;B14=KHN&amp;MH,TH))</f>
        <v>49606000</v>
      </c>
      <c r="H14" s="441">
        <f t="array" ref="H14">SUM(IF("156"&amp;B14=KHC&amp;MH,SL))</f>
        <v>6100</v>
      </c>
      <c r="I14" s="441">
        <f t="array" ref="I14">SUM(IF("156"&amp;B14=KHC&amp;MH,TH))</f>
        <v>49606000</v>
      </c>
      <c r="J14" s="441">
        <f t="shared" si="1"/>
        <v>0</v>
      </c>
      <c r="K14" s="441">
        <f t="shared" si="2"/>
        <v>0</v>
      </c>
      <c r="L14" s="263"/>
      <c r="N14" s="442"/>
      <c r="O14" s="442"/>
    </row>
    <row r="15" spans="1:15" ht="19.5" customHeight="1">
      <c r="A15" s="438">
        <f t="shared" si="0"/>
        <v>4</v>
      </c>
      <c r="B15" s="443" t="s">
        <v>1591</v>
      </c>
      <c r="C15" s="440" t="s">
        <v>1842</v>
      </c>
      <c r="D15" s="441"/>
      <c r="E15" s="441"/>
      <c r="F15" s="441">
        <f t="array" ref="F15">SUM(IF("156"&amp;B15=KHN&amp;MH,SL))</f>
        <v>143860</v>
      </c>
      <c r="G15" s="441">
        <f t="array" ref="G15">SUM(IF("156"&amp;B15=KHN&amp;MH,TH))</f>
        <v>1147268250</v>
      </c>
      <c r="H15" s="441">
        <f t="array" ref="H15">SUM(IF("156"&amp;B15=KHC&amp;MH,SL))</f>
        <v>118460</v>
      </c>
      <c r="I15" s="441">
        <f t="array" ref="I15">SUM(IF("156"&amp;B15=KHC&amp;MH,TH))</f>
        <v>936448250</v>
      </c>
      <c r="J15" s="441">
        <f t="shared" si="1"/>
        <v>25400</v>
      </c>
      <c r="K15" s="441">
        <f t="shared" si="2"/>
        <v>210820000</v>
      </c>
      <c r="L15" s="263"/>
    </row>
    <row r="16" spans="1:15" ht="19.5" customHeight="1">
      <c r="A16" s="438">
        <f t="shared" si="0"/>
        <v>5</v>
      </c>
      <c r="B16" s="444" t="s">
        <v>1835</v>
      </c>
      <c r="C16" s="440" t="s">
        <v>1842</v>
      </c>
      <c r="D16" s="441"/>
      <c r="E16" s="441"/>
      <c r="F16" s="441">
        <f t="array" ref="F16">SUM(IF("156"&amp;B16=KHN&amp;MH,SL))</f>
        <v>84</v>
      </c>
      <c r="G16" s="441">
        <f t="array" ref="G16">SUM(IF("156"&amp;B16=KHN&amp;MH,TH))</f>
        <v>1357440</v>
      </c>
      <c r="H16" s="441">
        <f t="array" ref="H16">SUM(IF("156"&amp;B16=KHC&amp;MH,SL))</f>
        <v>84</v>
      </c>
      <c r="I16" s="441">
        <f t="array" ref="I16">SUM(IF("156"&amp;B16=KHC&amp;MH,TH))</f>
        <v>1357440</v>
      </c>
      <c r="J16" s="441">
        <f t="shared" si="1"/>
        <v>0</v>
      </c>
      <c r="K16" s="441">
        <f t="shared" si="2"/>
        <v>0</v>
      </c>
      <c r="L16" s="263"/>
    </row>
    <row r="17" spans="1:12" ht="19.5" customHeight="1">
      <c r="A17" s="438">
        <f t="shared" si="0"/>
        <v>6</v>
      </c>
      <c r="B17" s="439" t="s">
        <v>976</v>
      </c>
      <c r="C17" s="440" t="s">
        <v>1842</v>
      </c>
      <c r="D17" s="441">
        <v>170</v>
      </c>
      <c r="E17" s="441">
        <v>1615000</v>
      </c>
      <c r="F17" s="441">
        <f t="array" ref="F17">SUM(IF("156"&amp;B17=KHN&amp;MH,SL))</f>
        <v>0</v>
      </c>
      <c r="G17" s="441">
        <f t="array" ref="G17">SUM(IF("156"&amp;B17=KHN&amp;MH,TH))</f>
        <v>0</v>
      </c>
      <c r="H17" s="441">
        <f t="array" ref="H17">SUM(IF("156"&amp;B17=KHC&amp;MH,SL))</f>
        <v>0</v>
      </c>
      <c r="I17" s="441">
        <f t="array" ref="I17">SUM(IF("156"&amp;B17=KHC&amp;MH,TH))</f>
        <v>0</v>
      </c>
      <c r="J17" s="441">
        <f t="shared" si="1"/>
        <v>170</v>
      </c>
      <c r="K17" s="441">
        <f t="shared" si="2"/>
        <v>1615000</v>
      </c>
      <c r="L17" s="263"/>
    </row>
    <row r="18" spans="1:12" ht="19.5" customHeight="1">
      <c r="A18" s="438">
        <f t="shared" si="0"/>
        <v>7</v>
      </c>
      <c r="B18" s="444" t="s">
        <v>1837</v>
      </c>
      <c r="C18" s="440" t="s">
        <v>273</v>
      </c>
      <c r="D18" s="441"/>
      <c r="E18" s="441"/>
      <c r="F18" s="441">
        <f t="array" ref="F18">SUM(IF("156"&amp;B18=KHN&amp;MH,SL))</f>
        <v>2800</v>
      </c>
      <c r="G18" s="441">
        <f t="array" ref="G18">SUM(IF("156"&amp;B18=KHN&amp;MH,TH))</f>
        <v>14795000</v>
      </c>
      <c r="H18" s="441">
        <f t="array" ref="H18">SUM(IF("156"&amp;B18=KHC&amp;MH,SL))</f>
        <v>2800</v>
      </c>
      <c r="I18" s="441">
        <f t="array" ref="I18">SUM(IF("156"&amp;B18=KHC&amp;MH,TH))</f>
        <v>14795000</v>
      </c>
      <c r="J18" s="441">
        <f t="shared" si="1"/>
        <v>0</v>
      </c>
      <c r="K18" s="441">
        <f t="shared" si="2"/>
        <v>0</v>
      </c>
      <c r="L18" s="263"/>
    </row>
    <row r="19" spans="1:12" ht="19.5" customHeight="1">
      <c r="A19" s="438">
        <f t="shared" si="0"/>
        <v>8</v>
      </c>
      <c r="B19" s="444" t="s">
        <v>1168</v>
      </c>
      <c r="C19" s="440" t="s">
        <v>273</v>
      </c>
      <c r="D19" s="441"/>
      <c r="E19" s="441"/>
      <c r="F19" s="441">
        <f t="array" ref="F19">SUM(IF("156"&amp;B19=KHN&amp;MH,SL))</f>
        <v>164</v>
      </c>
      <c r="G19" s="441">
        <f t="array" ref="G19">SUM(IF("156"&amp;B19=KHN&amp;MH,TH))</f>
        <v>7916362</v>
      </c>
      <c r="H19" s="441">
        <f t="array" ref="H19">SUM(IF("156"&amp;B19=KHC&amp;MH,SL))</f>
        <v>52</v>
      </c>
      <c r="I19" s="441">
        <f t="array" ref="I19">SUM(IF("156"&amp;B19=KHC&amp;MH,TH))</f>
        <v>2510067</v>
      </c>
      <c r="J19" s="441">
        <f t="shared" si="1"/>
        <v>112</v>
      </c>
      <c r="K19" s="441">
        <f t="shared" si="2"/>
        <v>5406295</v>
      </c>
      <c r="L19" s="263"/>
    </row>
    <row r="20" spans="1:12" ht="19.5" customHeight="1">
      <c r="A20" s="438">
        <f t="shared" si="0"/>
        <v>9</v>
      </c>
      <c r="B20" s="443" t="s">
        <v>671</v>
      </c>
      <c r="C20" s="440" t="s">
        <v>273</v>
      </c>
      <c r="D20" s="441"/>
      <c r="E20" s="441"/>
      <c r="F20" s="441">
        <f t="array" ref="F20">SUM(IF("156"&amp;B20=KHN&amp;MH,SL))</f>
        <v>1000</v>
      </c>
      <c r="G20" s="441">
        <f t="array" ref="G20">SUM(IF("156"&amp;B20=KHN&amp;MH,TH))</f>
        <v>1387015</v>
      </c>
      <c r="H20" s="441">
        <f t="array" ref="H20">SUM(IF("156"&amp;B20=KHC&amp;MH,SL))</f>
        <v>1000</v>
      </c>
      <c r="I20" s="441">
        <f t="array" ref="I20">SUM(IF("156"&amp;B20=KHC&amp;MH,TH))</f>
        <v>1387015</v>
      </c>
      <c r="J20" s="441">
        <f t="shared" si="1"/>
        <v>0</v>
      </c>
      <c r="K20" s="441">
        <f t="shared" si="2"/>
        <v>0</v>
      </c>
      <c r="L20" s="263"/>
    </row>
    <row r="21" spans="1:12" ht="19.5" customHeight="1">
      <c r="A21" s="438">
        <f t="shared" si="0"/>
        <v>10</v>
      </c>
      <c r="B21" s="444" t="s">
        <v>1294</v>
      </c>
      <c r="C21" s="440" t="s">
        <v>273</v>
      </c>
      <c r="D21" s="441"/>
      <c r="E21" s="441"/>
      <c r="F21" s="441">
        <f t="array" ref="F21">SUM(IF("156"&amp;B21=KHN&amp;MH,SL))</f>
        <v>259</v>
      </c>
      <c r="G21" s="441">
        <f t="array" ref="G21">SUM(IF("156"&amp;B21=KHN&amp;MH,TH))</f>
        <v>2195802</v>
      </c>
      <c r="H21" s="441">
        <f t="array" ref="H21">SUM(IF("156"&amp;B21=KHC&amp;MH,SL))</f>
        <v>259</v>
      </c>
      <c r="I21" s="441">
        <f t="array" ref="I21">SUM(IF("156"&amp;B21=KHC&amp;MH,TH))</f>
        <v>2195802</v>
      </c>
      <c r="J21" s="441">
        <f t="shared" si="1"/>
        <v>0</v>
      </c>
      <c r="K21" s="441">
        <f t="shared" si="2"/>
        <v>0</v>
      </c>
      <c r="L21" s="263"/>
    </row>
    <row r="22" spans="1:12" ht="19.5" customHeight="1">
      <c r="A22" s="438">
        <f t="shared" si="0"/>
        <v>11</v>
      </c>
      <c r="B22" s="444" t="s">
        <v>1293</v>
      </c>
      <c r="C22" s="440" t="s">
        <v>273</v>
      </c>
      <c r="D22" s="441"/>
      <c r="E22" s="441"/>
      <c r="F22" s="441">
        <f t="array" ref="F22">SUM(IF("156"&amp;B22=KHN&amp;MH,SL))</f>
        <v>139</v>
      </c>
      <c r="G22" s="441">
        <f t="array" ref="G22">SUM(IF("156"&amp;B22=KHN&amp;MH,TH))</f>
        <v>1233486</v>
      </c>
      <c r="H22" s="441">
        <f t="array" ref="H22">SUM(IF("156"&amp;B22=KHC&amp;MH,SL))</f>
        <v>139</v>
      </c>
      <c r="I22" s="441">
        <f t="array" ref="I22">SUM(IF("156"&amp;B22=KHC&amp;MH,TH))</f>
        <v>1233486</v>
      </c>
      <c r="J22" s="441">
        <f t="shared" si="1"/>
        <v>0</v>
      </c>
      <c r="K22" s="441">
        <f t="shared" si="2"/>
        <v>0</v>
      </c>
      <c r="L22" s="263"/>
    </row>
    <row r="23" spans="1:12" ht="19.5" customHeight="1">
      <c r="A23" s="438">
        <f t="shared" si="0"/>
        <v>12</v>
      </c>
      <c r="B23" s="444" t="s">
        <v>1288</v>
      </c>
      <c r="C23" s="440" t="s">
        <v>273</v>
      </c>
      <c r="D23" s="441"/>
      <c r="E23" s="441"/>
      <c r="F23" s="441">
        <f t="array" ref="F23">SUM(IF("156"&amp;B23=KHN&amp;MH,SL))</f>
        <v>154</v>
      </c>
      <c r="G23" s="441">
        <f t="array" ref="G23">SUM(IF("156"&amp;B23=KHN&amp;MH,TH))</f>
        <v>2124738</v>
      </c>
      <c r="H23" s="441">
        <f t="array" ref="H23">SUM(IF("156"&amp;B23=KHC&amp;MH,SL))</f>
        <v>154</v>
      </c>
      <c r="I23" s="441">
        <f t="array" ref="I23">SUM(IF("156"&amp;B23=KHC&amp;MH,TH))</f>
        <v>2124738</v>
      </c>
      <c r="J23" s="441">
        <f t="shared" si="1"/>
        <v>0</v>
      </c>
      <c r="K23" s="441">
        <f t="shared" si="2"/>
        <v>0</v>
      </c>
      <c r="L23" s="263"/>
    </row>
    <row r="24" spans="1:12" ht="19.5" customHeight="1">
      <c r="A24" s="438">
        <f t="shared" si="0"/>
        <v>13</v>
      </c>
      <c r="B24" s="445" t="s">
        <v>1267</v>
      </c>
      <c r="C24" s="440" t="s">
        <v>273</v>
      </c>
      <c r="D24" s="441"/>
      <c r="E24" s="441"/>
      <c r="F24" s="441">
        <f t="array" ref="F24">SUM(IF("156"&amp;B24=KHN&amp;MH,SL))</f>
        <v>151</v>
      </c>
      <c r="G24" s="441">
        <f t="array" ref="G24">SUM(IF("156"&amp;B24=KHN&amp;MH,TH))</f>
        <v>2568510</v>
      </c>
      <c r="H24" s="441">
        <f t="array" ref="H24">SUM(IF("156"&amp;B24=KHC&amp;MH,SL))</f>
        <v>151</v>
      </c>
      <c r="I24" s="441">
        <f t="array" ref="I24">SUM(IF("156"&amp;B24=KHC&amp;MH,TH))</f>
        <v>2568510</v>
      </c>
      <c r="J24" s="441">
        <f t="shared" si="1"/>
        <v>0</v>
      </c>
      <c r="K24" s="441">
        <f t="shared" si="2"/>
        <v>0</v>
      </c>
      <c r="L24" s="263"/>
    </row>
    <row r="25" spans="1:12" ht="19.5" customHeight="1">
      <c r="A25" s="438">
        <f t="shared" si="0"/>
        <v>14</v>
      </c>
      <c r="B25" s="445" t="s">
        <v>1272</v>
      </c>
      <c r="C25" s="440" t="s">
        <v>273</v>
      </c>
      <c r="D25" s="441"/>
      <c r="E25" s="441"/>
      <c r="F25" s="441">
        <f t="array" ref="F25">SUM(IF("156"&amp;B25=KHN&amp;MH,SL))</f>
        <v>350</v>
      </c>
      <c r="G25" s="441">
        <f t="array" ref="G25">SUM(IF("156"&amp;B25=KHN&amp;MH,TH))</f>
        <v>6979000</v>
      </c>
      <c r="H25" s="441">
        <f t="array" ref="H25">SUM(IF("156"&amp;B25=KHC&amp;MH,SL))</f>
        <v>350</v>
      </c>
      <c r="I25" s="441">
        <f t="array" ref="I25">SUM(IF("156"&amp;B25=KHC&amp;MH,TH))</f>
        <v>6979000</v>
      </c>
      <c r="J25" s="441">
        <f t="shared" si="1"/>
        <v>0</v>
      </c>
      <c r="K25" s="441">
        <f t="shared" si="2"/>
        <v>0</v>
      </c>
      <c r="L25" s="263"/>
    </row>
    <row r="26" spans="1:12" ht="19.5" customHeight="1">
      <c r="A26" s="438">
        <f t="shared" si="0"/>
        <v>15</v>
      </c>
      <c r="B26" s="446" t="s">
        <v>980</v>
      </c>
      <c r="C26" s="440" t="s">
        <v>273</v>
      </c>
      <c r="D26" s="441">
        <v>250</v>
      </c>
      <c r="E26" s="441">
        <v>2266250</v>
      </c>
      <c r="F26" s="441">
        <f t="array" ref="F26">SUM(IF("156"&amp;B26=KHN&amp;MH,SL))</f>
        <v>0</v>
      </c>
      <c r="G26" s="441">
        <f t="array" ref="G26">SUM(IF("156"&amp;B26=KHN&amp;MH,TH))</f>
        <v>0</v>
      </c>
      <c r="H26" s="441">
        <f t="array" ref="H26">SUM(IF("156"&amp;B26=KHC&amp;MH,SL))</f>
        <v>250</v>
      </c>
      <c r="I26" s="441">
        <f t="array" ref="I26">SUM(IF("156"&amp;B26=KHC&amp;MH,TH))</f>
        <v>2266250</v>
      </c>
      <c r="J26" s="441">
        <f t="shared" si="1"/>
        <v>0</v>
      </c>
      <c r="K26" s="441">
        <f t="shared" si="2"/>
        <v>0</v>
      </c>
      <c r="L26" s="263"/>
    </row>
    <row r="27" spans="1:12" ht="19.5" customHeight="1">
      <c r="A27" s="438">
        <f t="shared" si="0"/>
        <v>16</v>
      </c>
      <c r="B27" s="446" t="s">
        <v>981</v>
      </c>
      <c r="C27" s="440" t="s">
        <v>273</v>
      </c>
      <c r="D27" s="441">
        <v>144</v>
      </c>
      <c r="E27" s="441">
        <v>1317744</v>
      </c>
      <c r="F27" s="441">
        <f t="array" ref="F27">SUM(IF("156"&amp;B27=KHN&amp;MH,SL))</f>
        <v>0</v>
      </c>
      <c r="G27" s="441">
        <f t="array" ref="G27">SUM(IF("156"&amp;B27=KHN&amp;MH,TH))</f>
        <v>0</v>
      </c>
      <c r="H27" s="441">
        <f t="array" ref="H27">SUM(IF("156"&amp;B27=KHC&amp;MH,SL))</f>
        <v>0</v>
      </c>
      <c r="I27" s="441">
        <f t="array" ref="I27">SUM(IF("156"&amp;B27=KHC&amp;MH,TH))</f>
        <v>0</v>
      </c>
      <c r="J27" s="441">
        <f t="shared" si="1"/>
        <v>144</v>
      </c>
      <c r="K27" s="441">
        <f t="shared" si="2"/>
        <v>1317744</v>
      </c>
      <c r="L27" s="263"/>
    </row>
    <row r="28" spans="1:12" ht="19.5" customHeight="1">
      <c r="A28" s="438">
        <f t="shared" si="0"/>
        <v>17</v>
      </c>
      <c r="B28" s="445" t="s">
        <v>1274</v>
      </c>
      <c r="C28" s="440" t="s">
        <v>273</v>
      </c>
      <c r="D28" s="441"/>
      <c r="E28" s="441"/>
      <c r="F28" s="441">
        <f t="array" ref="F28">SUM(IF("156"&amp;B28=KHN&amp;MH,SL))</f>
        <v>118</v>
      </c>
      <c r="G28" s="441">
        <f t="array" ref="G28">SUM(IF("156"&amp;B28=KHN&amp;MH,TH))</f>
        <v>1635480</v>
      </c>
      <c r="H28" s="441">
        <f t="array" ref="H28">SUM(IF("156"&amp;B28=KHC&amp;MH,SL))</f>
        <v>0</v>
      </c>
      <c r="I28" s="441">
        <f t="array" ref="I28">SUM(IF("156"&amp;B28=KHC&amp;MH,TH))</f>
        <v>0</v>
      </c>
      <c r="J28" s="441">
        <f t="shared" si="1"/>
        <v>118</v>
      </c>
      <c r="K28" s="441">
        <f t="shared" si="2"/>
        <v>1635480</v>
      </c>
      <c r="L28" s="263"/>
    </row>
    <row r="29" spans="1:12" ht="19.5" customHeight="1">
      <c r="A29" s="438">
        <f t="shared" si="0"/>
        <v>18</v>
      </c>
      <c r="B29" s="445" t="s">
        <v>1275</v>
      </c>
      <c r="C29" s="440" t="s">
        <v>273</v>
      </c>
      <c r="D29" s="441"/>
      <c r="E29" s="441"/>
      <c r="F29" s="441">
        <f t="array" ref="F29">SUM(IF("156"&amp;B29=KHN&amp;MH,SL))</f>
        <v>124</v>
      </c>
      <c r="G29" s="441">
        <f t="array" ref="G29">SUM(IF("156"&amp;B29=KHN&amp;MH,TH))</f>
        <v>1890504</v>
      </c>
      <c r="H29" s="441">
        <f t="array" ref="H29">SUM(IF("156"&amp;B29=KHC&amp;MH,SL))</f>
        <v>0</v>
      </c>
      <c r="I29" s="441">
        <f t="array" ref="I29">SUM(IF("156"&amp;B29=KHC&amp;MH,TH))</f>
        <v>0</v>
      </c>
      <c r="J29" s="441">
        <f t="shared" si="1"/>
        <v>124</v>
      </c>
      <c r="K29" s="441">
        <f t="shared" si="2"/>
        <v>1890504</v>
      </c>
      <c r="L29" s="263"/>
    </row>
    <row r="30" spans="1:12" ht="19.5" customHeight="1">
      <c r="A30" s="438">
        <f t="shared" si="0"/>
        <v>19</v>
      </c>
      <c r="B30" s="445" t="s">
        <v>1273</v>
      </c>
      <c r="C30" s="440" t="s">
        <v>273</v>
      </c>
      <c r="D30" s="441"/>
      <c r="E30" s="441"/>
      <c r="F30" s="441">
        <f t="array" ref="F30">SUM(IF("156"&amp;B30=KHN&amp;MH,SL))</f>
        <v>400</v>
      </c>
      <c r="G30" s="441">
        <f t="array" ref="G30">SUM(IF("156"&amp;B30=KHN&amp;MH,TH))</f>
        <v>7286400</v>
      </c>
      <c r="H30" s="441">
        <f t="array" ref="H30">SUM(IF("156"&amp;B30=KHC&amp;MH,SL))</f>
        <v>0</v>
      </c>
      <c r="I30" s="441">
        <f t="array" ref="I30">SUM(IF("156"&amp;B30=KHC&amp;MH,TH))</f>
        <v>0</v>
      </c>
      <c r="J30" s="441">
        <f t="shared" si="1"/>
        <v>400</v>
      </c>
      <c r="K30" s="441">
        <f t="shared" si="2"/>
        <v>7286400</v>
      </c>
      <c r="L30" s="263"/>
    </row>
    <row r="31" spans="1:12" ht="19.5" customHeight="1">
      <c r="A31" s="438">
        <f t="shared" si="0"/>
        <v>20</v>
      </c>
      <c r="B31" s="445" t="s">
        <v>1283</v>
      </c>
      <c r="C31" s="440" t="s">
        <v>273</v>
      </c>
      <c r="D31" s="441"/>
      <c r="E31" s="441"/>
      <c r="F31" s="441">
        <f t="array" ref="F31">SUM(IF("156"&amp;B31=KHN&amp;MH,SL))</f>
        <v>100</v>
      </c>
      <c r="G31" s="441">
        <f t="array" ref="G31">SUM(IF("156"&amp;B31=KHN&amp;MH,TH))</f>
        <v>1861200</v>
      </c>
      <c r="H31" s="441">
        <f t="array" ref="H31">SUM(IF("156"&amp;B31=KHC&amp;MH,SL))</f>
        <v>0</v>
      </c>
      <c r="I31" s="441">
        <f t="array" ref="I31">SUM(IF("156"&amp;B31=KHC&amp;MH,TH))</f>
        <v>0</v>
      </c>
      <c r="J31" s="441">
        <f t="shared" si="1"/>
        <v>100</v>
      </c>
      <c r="K31" s="441">
        <f t="shared" si="2"/>
        <v>1861200</v>
      </c>
      <c r="L31" s="263"/>
    </row>
    <row r="32" spans="1:12" ht="19.5" customHeight="1">
      <c r="A32" s="438">
        <f t="shared" si="0"/>
        <v>21</v>
      </c>
      <c r="B32" s="445" t="s">
        <v>1287</v>
      </c>
      <c r="C32" s="440" t="s">
        <v>273</v>
      </c>
      <c r="D32" s="441"/>
      <c r="E32" s="441"/>
      <c r="F32" s="441">
        <f t="array" ref="F32">SUM(IF("156"&amp;B32=KHN&amp;MH,SL))</f>
        <v>183</v>
      </c>
      <c r="G32" s="441">
        <f t="array" ref="G32">SUM(IF("156"&amp;B32=KHN&amp;MH,TH))</f>
        <v>5811165</v>
      </c>
      <c r="H32" s="441">
        <f t="array" ref="H32">SUM(IF("156"&amp;B32=KHC&amp;MH,SL))</f>
        <v>0</v>
      </c>
      <c r="I32" s="441">
        <f t="array" ref="I32">SUM(IF("156"&amp;B32=KHC&amp;MH,TH))</f>
        <v>0</v>
      </c>
      <c r="J32" s="441">
        <f t="shared" si="1"/>
        <v>183</v>
      </c>
      <c r="K32" s="441">
        <f t="shared" si="2"/>
        <v>5811165</v>
      </c>
      <c r="L32" s="263"/>
    </row>
    <row r="33" spans="1:12" ht="19.5" customHeight="1">
      <c r="A33" s="438">
        <f t="shared" si="0"/>
        <v>22</v>
      </c>
      <c r="B33" s="445" t="s">
        <v>1290</v>
      </c>
      <c r="C33" s="440" t="s">
        <v>273</v>
      </c>
      <c r="D33" s="441"/>
      <c r="E33" s="441"/>
      <c r="F33" s="441">
        <f t="array" ref="F33">SUM(IF("156"&amp;B33=KHN&amp;MH,SL))</f>
        <v>123</v>
      </c>
      <c r="G33" s="441">
        <f t="array" ref="G33">SUM(IF("156"&amp;B33=KHN&amp;MH,TH))</f>
        <v>3092958</v>
      </c>
      <c r="H33" s="441">
        <f t="array" ref="H33">SUM(IF("156"&amp;B33=KHC&amp;MH,SL))</f>
        <v>0</v>
      </c>
      <c r="I33" s="441">
        <f t="array" ref="I33">SUM(IF("156"&amp;B33=KHC&amp;MH,TH))</f>
        <v>0</v>
      </c>
      <c r="J33" s="441">
        <f t="shared" si="1"/>
        <v>123</v>
      </c>
      <c r="K33" s="441">
        <f t="shared" si="2"/>
        <v>3092958</v>
      </c>
      <c r="L33" s="263"/>
    </row>
    <row r="34" spans="1:12" ht="19.5" customHeight="1">
      <c r="A34" s="438">
        <f t="shared" si="0"/>
        <v>23</v>
      </c>
      <c r="B34" s="445" t="s">
        <v>319</v>
      </c>
      <c r="C34" s="440" t="s">
        <v>273</v>
      </c>
      <c r="D34" s="441"/>
      <c r="E34" s="441"/>
      <c r="F34" s="441">
        <f t="array" ref="F34">SUM(IF("156"&amp;B34=KHN&amp;MH,SL))</f>
        <v>4000</v>
      </c>
      <c r="G34" s="441">
        <f t="array" ref="G34">SUM(IF("156"&amp;B34=KHN&amp;MH,TH))</f>
        <v>42423894</v>
      </c>
      <c r="H34" s="441">
        <f t="array" ref="H34">SUM(IF("156"&amp;B34=KHC&amp;MH,SL))</f>
        <v>4000</v>
      </c>
      <c r="I34" s="441">
        <f t="array" ref="I34">SUM(IF("156"&amp;B34=KHC&amp;MH,TH))</f>
        <v>42423894</v>
      </c>
      <c r="J34" s="441">
        <f t="shared" si="1"/>
        <v>0</v>
      </c>
      <c r="K34" s="441">
        <f t="shared" si="2"/>
        <v>0</v>
      </c>
      <c r="L34" s="263"/>
    </row>
    <row r="35" spans="1:12" ht="19.5" customHeight="1">
      <c r="A35" s="438">
        <f t="shared" si="0"/>
        <v>24</v>
      </c>
      <c r="B35" s="446" t="s">
        <v>982</v>
      </c>
      <c r="C35" s="440" t="s">
        <v>273</v>
      </c>
      <c r="D35" s="441">
        <v>200</v>
      </c>
      <c r="E35" s="441">
        <v>1983200</v>
      </c>
      <c r="F35" s="441">
        <f t="array" ref="F35">SUM(IF("156"&amp;B35=KHN&amp;MH,SL))</f>
        <v>0</v>
      </c>
      <c r="G35" s="441">
        <f t="array" ref="G35">SUM(IF("156"&amp;B35=KHN&amp;MH,TH))</f>
        <v>0</v>
      </c>
      <c r="H35" s="441">
        <f t="array" ref="H35">SUM(IF("156"&amp;B35=KHC&amp;MH,SL))</f>
        <v>0</v>
      </c>
      <c r="I35" s="441">
        <f t="array" ref="I35">SUM(IF("156"&amp;B35=KHC&amp;MH,TH))</f>
        <v>0</v>
      </c>
      <c r="J35" s="441">
        <f t="shared" si="1"/>
        <v>200</v>
      </c>
      <c r="K35" s="441">
        <f t="shared" si="2"/>
        <v>1983200</v>
      </c>
      <c r="L35" s="263"/>
    </row>
    <row r="36" spans="1:12" ht="19.5" customHeight="1">
      <c r="A36" s="438">
        <f t="shared" si="0"/>
        <v>25</v>
      </c>
      <c r="B36" s="446" t="s">
        <v>983</v>
      </c>
      <c r="C36" s="440" t="s">
        <v>273</v>
      </c>
      <c r="D36" s="441">
        <v>180</v>
      </c>
      <c r="E36" s="441">
        <v>1907460</v>
      </c>
      <c r="F36" s="441">
        <f t="array" ref="F36">SUM(IF("156"&amp;B36=KHN&amp;MH,SL))</f>
        <v>0</v>
      </c>
      <c r="G36" s="441">
        <f t="array" ref="G36">SUM(IF("156"&amp;B36=KHN&amp;MH,TH))</f>
        <v>0</v>
      </c>
      <c r="H36" s="441">
        <f t="array" ref="H36">SUM(IF("156"&amp;B36=KHC&amp;MH,SL))</f>
        <v>0</v>
      </c>
      <c r="I36" s="441">
        <f t="array" ref="I36">SUM(IF("156"&amp;B36=KHC&amp;MH,TH))</f>
        <v>0</v>
      </c>
      <c r="J36" s="441">
        <f t="shared" si="1"/>
        <v>180</v>
      </c>
      <c r="K36" s="441">
        <f t="shared" si="2"/>
        <v>1907460</v>
      </c>
      <c r="L36" s="263"/>
    </row>
    <row r="37" spans="1:12" ht="19.5" customHeight="1">
      <c r="A37" s="438">
        <f t="shared" si="0"/>
        <v>26</v>
      </c>
      <c r="B37" s="446" t="s">
        <v>984</v>
      </c>
      <c r="C37" s="440" t="s">
        <v>273</v>
      </c>
      <c r="D37" s="441">
        <v>40</v>
      </c>
      <c r="E37" s="441">
        <v>574560</v>
      </c>
      <c r="F37" s="441">
        <f t="array" ref="F37">SUM(IF("156"&amp;B37=KHN&amp;MH,SL))</f>
        <v>0</v>
      </c>
      <c r="G37" s="441">
        <f t="array" ref="G37">SUM(IF("156"&amp;B37=KHN&amp;MH,TH))</f>
        <v>0</v>
      </c>
      <c r="H37" s="441">
        <f t="array" ref="H37">SUM(IF("156"&amp;B37=KHC&amp;MH,SL))</f>
        <v>40</v>
      </c>
      <c r="I37" s="441">
        <f t="array" ref="I37">SUM(IF("156"&amp;B37=KHC&amp;MH,TH))</f>
        <v>574560</v>
      </c>
      <c r="J37" s="441">
        <f t="shared" si="1"/>
        <v>0</v>
      </c>
      <c r="K37" s="441">
        <f t="shared" si="2"/>
        <v>0</v>
      </c>
      <c r="L37" s="263"/>
    </row>
    <row r="38" spans="1:12" ht="19.5" customHeight="1">
      <c r="A38" s="438">
        <f t="shared" si="0"/>
        <v>27</v>
      </c>
      <c r="B38" s="447" t="s">
        <v>985</v>
      </c>
      <c r="C38" s="440" t="s">
        <v>273</v>
      </c>
      <c r="D38" s="441">
        <v>28</v>
      </c>
      <c r="E38" s="441">
        <v>391664</v>
      </c>
      <c r="F38" s="441">
        <f t="array" ref="F38">SUM(IF("156"&amp;B38=KHN&amp;MH,SL))</f>
        <v>0</v>
      </c>
      <c r="G38" s="441">
        <f t="array" ref="G38">SUM(IF("156"&amp;B38=KHN&amp;MH,TH))</f>
        <v>0</v>
      </c>
      <c r="H38" s="441">
        <f t="array" ref="H38">SUM(IF("156"&amp;B38=KHC&amp;MH,SL))</f>
        <v>28</v>
      </c>
      <c r="I38" s="441">
        <f t="array" ref="I38">SUM(IF("156"&amp;B38=KHC&amp;MH,TH))</f>
        <v>391664</v>
      </c>
      <c r="J38" s="441">
        <f t="shared" si="1"/>
        <v>0</v>
      </c>
      <c r="K38" s="441">
        <f t="shared" si="2"/>
        <v>0</v>
      </c>
      <c r="L38" s="263"/>
    </row>
    <row r="39" spans="1:12" ht="19.5" customHeight="1">
      <c r="A39" s="438">
        <f t="shared" si="0"/>
        <v>28</v>
      </c>
      <c r="B39" s="445" t="s">
        <v>986</v>
      </c>
      <c r="C39" s="440" t="s">
        <v>273</v>
      </c>
      <c r="D39" s="441">
        <v>144</v>
      </c>
      <c r="E39" s="441">
        <v>1416240</v>
      </c>
      <c r="F39" s="441">
        <f t="array" ref="F39">SUM(IF("156"&amp;B39=KHN&amp;MH,SL))</f>
        <v>0</v>
      </c>
      <c r="G39" s="441">
        <f t="array" ref="G39">SUM(IF("156"&amp;B39=KHN&amp;MH,TH))</f>
        <v>0</v>
      </c>
      <c r="H39" s="441">
        <f t="array" ref="H39">SUM(IF("156"&amp;B39=KHC&amp;MH,SL))</f>
        <v>0</v>
      </c>
      <c r="I39" s="441">
        <f t="array" ref="I39">SUM(IF("156"&amp;B39=KHC&amp;MH,TH))</f>
        <v>0</v>
      </c>
      <c r="J39" s="441">
        <f t="shared" si="1"/>
        <v>144</v>
      </c>
      <c r="K39" s="441">
        <f t="shared" si="2"/>
        <v>1416240</v>
      </c>
      <c r="L39" s="263"/>
    </row>
    <row r="40" spans="1:12" ht="19.5" customHeight="1">
      <c r="A40" s="438">
        <f t="shared" si="0"/>
        <v>29</v>
      </c>
      <c r="B40" s="445" t="s">
        <v>1163</v>
      </c>
      <c r="C40" s="440" t="s">
        <v>273</v>
      </c>
      <c r="D40" s="441"/>
      <c r="E40" s="441"/>
      <c r="F40" s="441">
        <f t="array" ref="F40">SUM(IF("156"&amp;B40=KHN&amp;MH,SL))</f>
        <v>505</v>
      </c>
      <c r="G40" s="441">
        <f t="array" ref="G40">SUM(IF("156"&amp;B40=KHN&amp;MH,TH))</f>
        <v>9213725</v>
      </c>
      <c r="H40" s="441">
        <f t="array" ref="H40">SUM(IF("156"&amp;B40=KHC&amp;MH,SL))</f>
        <v>0</v>
      </c>
      <c r="I40" s="441">
        <f t="array" ref="I40">SUM(IF("156"&amp;B40=KHC&amp;MH,TH))</f>
        <v>0</v>
      </c>
      <c r="J40" s="441">
        <f t="shared" si="1"/>
        <v>505</v>
      </c>
      <c r="K40" s="441">
        <f t="shared" si="2"/>
        <v>9213725</v>
      </c>
      <c r="L40" s="263"/>
    </row>
    <row r="41" spans="1:12" ht="19.5" customHeight="1">
      <c r="A41" s="438">
        <f t="shared" si="0"/>
        <v>30</v>
      </c>
      <c r="B41" s="446" t="s">
        <v>987</v>
      </c>
      <c r="C41" s="440" t="s">
        <v>273</v>
      </c>
      <c r="D41" s="441">
        <v>2</v>
      </c>
      <c r="E41" s="441">
        <v>70876</v>
      </c>
      <c r="F41" s="441">
        <f t="array" ref="F41">SUM(IF("156"&amp;B41=KHN&amp;MH,SL))</f>
        <v>0</v>
      </c>
      <c r="G41" s="441">
        <f t="array" ref="G41">SUM(IF("156"&amp;B41=KHN&amp;MH,TH))</f>
        <v>0</v>
      </c>
      <c r="H41" s="441">
        <f t="array" ref="H41">SUM(IF("156"&amp;B41=KHC&amp;MH,SL))</f>
        <v>2</v>
      </c>
      <c r="I41" s="441">
        <f t="array" ref="I41">SUM(IF("156"&amp;B41=KHC&amp;MH,TH))</f>
        <v>70876</v>
      </c>
      <c r="J41" s="441">
        <f t="shared" si="1"/>
        <v>0</v>
      </c>
      <c r="K41" s="441">
        <f t="shared" si="2"/>
        <v>0</v>
      </c>
      <c r="L41" s="263"/>
    </row>
    <row r="42" spans="1:12" ht="19.5" customHeight="1">
      <c r="A42" s="438">
        <f t="shared" si="0"/>
        <v>31</v>
      </c>
      <c r="B42" s="445" t="s">
        <v>1271</v>
      </c>
      <c r="C42" s="440" t="s">
        <v>273</v>
      </c>
      <c r="D42" s="441"/>
      <c r="E42" s="441"/>
      <c r="F42" s="441">
        <f t="array" ref="F42">SUM(IF("156"&amp;B42=KHN&amp;MH,SL))</f>
        <v>49</v>
      </c>
      <c r="G42" s="441">
        <f t="array" ref="G42">SUM(IF("156"&amp;B42=KHN&amp;MH,TH))</f>
        <v>892584</v>
      </c>
      <c r="H42" s="441">
        <f t="array" ref="H42">SUM(IF("156"&amp;B42=KHC&amp;MH,SL))</f>
        <v>0</v>
      </c>
      <c r="I42" s="441">
        <f t="array" ref="I42">SUM(IF("156"&amp;B42=KHC&amp;MH,TH))</f>
        <v>0</v>
      </c>
      <c r="J42" s="441">
        <f t="shared" si="1"/>
        <v>49</v>
      </c>
      <c r="K42" s="441">
        <f t="shared" si="2"/>
        <v>892584</v>
      </c>
      <c r="L42" s="263"/>
    </row>
    <row r="43" spans="1:12" ht="19.5" customHeight="1">
      <c r="A43" s="438">
        <f t="shared" si="0"/>
        <v>32</v>
      </c>
      <c r="B43" s="445" t="s">
        <v>1276</v>
      </c>
      <c r="C43" s="440" t="s">
        <v>273</v>
      </c>
      <c r="D43" s="441"/>
      <c r="E43" s="441"/>
      <c r="F43" s="441">
        <f t="array" ref="F43">SUM(IF("156"&amp;B43=KHN&amp;MH,SL))</f>
        <v>138</v>
      </c>
      <c r="G43" s="441">
        <f t="array" ref="G43">SUM(IF("156"&amp;B43=KHN&amp;MH,TH))</f>
        <v>2457642</v>
      </c>
      <c r="H43" s="441">
        <f t="array" ref="H43">SUM(IF("156"&amp;B43=KHC&amp;MH,SL))</f>
        <v>0</v>
      </c>
      <c r="I43" s="441">
        <f t="array" ref="I43">SUM(IF("156"&amp;B43=KHC&amp;MH,TH))</f>
        <v>0</v>
      </c>
      <c r="J43" s="441">
        <f t="shared" si="1"/>
        <v>138</v>
      </c>
      <c r="K43" s="441">
        <f t="shared" si="2"/>
        <v>2457642</v>
      </c>
      <c r="L43" s="263"/>
    </row>
    <row r="44" spans="1:12" ht="19.5" customHeight="1">
      <c r="A44" s="438">
        <f t="shared" si="0"/>
        <v>33</v>
      </c>
      <c r="B44" s="445" t="s">
        <v>1268</v>
      </c>
      <c r="C44" s="440" t="s">
        <v>273</v>
      </c>
      <c r="D44" s="441"/>
      <c r="E44" s="441"/>
      <c r="F44" s="441">
        <f t="array" ref="F44">SUM(IF("156"&amp;B44=KHN&amp;MH,SL))</f>
        <v>200</v>
      </c>
      <c r="G44" s="441">
        <f t="array" ref="G44">SUM(IF("156"&amp;B44=KHN&amp;MH,TH))</f>
        <v>3850200</v>
      </c>
      <c r="H44" s="441">
        <f t="array" ref="H44">SUM(IF("156"&amp;B44=KHC&amp;MH,SL))</f>
        <v>0</v>
      </c>
      <c r="I44" s="441">
        <f t="array" ref="I44">SUM(IF("156"&amp;B44=KHC&amp;MH,TH))</f>
        <v>0</v>
      </c>
      <c r="J44" s="441">
        <f t="shared" si="1"/>
        <v>200</v>
      </c>
      <c r="K44" s="441">
        <f t="shared" si="2"/>
        <v>3850200</v>
      </c>
      <c r="L44" s="263"/>
    </row>
    <row r="45" spans="1:12" ht="19.5" customHeight="1">
      <c r="A45" s="438">
        <f t="shared" si="0"/>
        <v>34</v>
      </c>
      <c r="B45" s="445" t="s">
        <v>1277</v>
      </c>
      <c r="C45" s="440" t="s">
        <v>273</v>
      </c>
      <c r="D45" s="441"/>
      <c r="E45" s="441"/>
      <c r="F45" s="441">
        <f t="array" ref="F45">SUM(IF("156"&amp;B45=KHN&amp;MH,SL))</f>
        <v>99</v>
      </c>
      <c r="G45" s="441">
        <f t="array" ref="G45">SUM(IF("156"&amp;B45=KHN&amp;MH,TH))</f>
        <v>1961190</v>
      </c>
      <c r="H45" s="441">
        <f t="array" ref="H45">SUM(IF("156"&amp;B45=KHC&amp;MH,SL))</f>
        <v>0</v>
      </c>
      <c r="I45" s="441">
        <f t="array" ref="I45">SUM(IF("156"&amp;B45=KHC&amp;MH,TH))</f>
        <v>0</v>
      </c>
      <c r="J45" s="441">
        <f t="shared" si="1"/>
        <v>99</v>
      </c>
      <c r="K45" s="441">
        <f t="shared" si="2"/>
        <v>1961190</v>
      </c>
      <c r="L45" s="263"/>
    </row>
    <row r="46" spans="1:12" ht="19.5" customHeight="1">
      <c r="A46" s="438">
        <f t="shared" si="0"/>
        <v>35</v>
      </c>
      <c r="B46" s="445" t="s">
        <v>1296</v>
      </c>
      <c r="C46" s="440" t="s">
        <v>273</v>
      </c>
      <c r="D46" s="441"/>
      <c r="E46" s="441"/>
      <c r="F46" s="441">
        <f t="array" ref="F46">SUM(IF("156"&amp;B46=KHN&amp;MH,SL))</f>
        <v>140</v>
      </c>
      <c r="G46" s="441">
        <f t="array" ref="G46">SUM(IF("156"&amp;B46=KHN&amp;MH,TH))</f>
        <v>3071880</v>
      </c>
      <c r="H46" s="441">
        <f t="array" ref="H46">SUM(IF("156"&amp;B46=KHC&amp;MH,SL))</f>
        <v>0</v>
      </c>
      <c r="I46" s="441">
        <f t="array" ref="I46">SUM(IF("156"&amp;B46=KHC&amp;MH,TH))</f>
        <v>0</v>
      </c>
      <c r="J46" s="441">
        <f t="shared" si="1"/>
        <v>140</v>
      </c>
      <c r="K46" s="441">
        <f t="shared" si="2"/>
        <v>3071880</v>
      </c>
      <c r="L46" s="263"/>
    </row>
    <row r="47" spans="1:12" ht="19.5" customHeight="1">
      <c r="A47" s="438">
        <f t="shared" si="0"/>
        <v>36</v>
      </c>
      <c r="B47" s="447" t="s">
        <v>988</v>
      </c>
      <c r="C47" s="440" t="s">
        <v>273</v>
      </c>
      <c r="D47" s="441">
        <v>16</v>
      </c>
      <c r="E47" s="441">
        <v>242420</v>
      </c>
      <c r="F47" s="441">
        <f t="array" ref="F47">SUM(IF("156"&amp;B47=KHN&amp;MH,SL))</f>
        <v>0</v>
      </c>
      <c r="G47" s="441">
        <f t="array" ref="G47">SUM(IF("156"&amp;B47=KHN&amp;MH,TH))</f>
        <v>0</v>
      </c>
      <c r="H47" s="441">
        <f t="array" ref="H47">SUM(IF("156"&amp;B47=KHC&amp;MH,SL))</f>
        <v>16</v>
      </c>
      <c r="I47" s="441">
        <f t="array" ref="I47">SUM(IF("156"&amp;B47=KHC&amp;MH,TH))</f>
        <v>242420</v>
      </c>
      <c r="J47" s="441">
        <f t="shared" si="1"/>
        <v>0</v>
      </c>
      <c r="K47" s="441">
        <f t="shared" si="2"/>
        <v>0</v>
      </c>
      <c r="L47" s="263"/>
    </row>
    <row r="48" spans="1:12" ht="19.5" customHeight="1">
      <c r="A48" s="438">
        <f t="shared" si="0"/>
        <v>37</v>
      </c>
      <c r="B48" s="445" t="s">
        <v>989</v>
      </c>
      <c r="C48" s="440" t="s">
        <v>273</v>
      </c>
      <c r="D48" s="441">
        <v>10</v>
      </c>
      <c r="E48" s="441">
        <v>158355</v>
      </c>
      <c r="F48" s="441">
        <f t="array" ref="F48">SUM(IF("156"&amp;B48=KHN&amp;MH,SL))</f>
        <v>0</v>
      </c>
      <c r="G48" s="441">
        <f t="array" ref="G48">SUM(IF("156"&amp;B48=KHN&amp;MH,TH))</f>
        <v>0</v>
      </c>
      <c r="H48" s="441">
        <f t="array" ref="H48">SUM(IF("156"&amp;B48=KHC&amp;MH,SL))</f>
        <v>10</v>
      </c>
      <c r="I48" s="441">
        <f t="array" ref="I48">SUM(IF("156"&amp;B48=KHC&amp;MH,TH))</f>
        <v>158355</v>
      </c>
      <c r="J48" s="441">
        <f t="shared" si="1"/>
        <v>0</v>
      </c>
      <c r="K48" s="441">
        <f t="shared" si="2"/>
        <v>0</v>
      </c>
      <c r="L48" s="263"/>
    </row>
    <row r="49" spans="1:12" ht="19.5" customHeight="1">
      <c r="A49" s="438">
        <f t="shared" si="0"/>
        <v>38</v>
      </c>
      <c r="B49" s="447" t="s">
        <v>990</v>
      </c>
      <c r="C49" s="440" t="s">
        <v>273</v>
      </c>
      <c r="D49" s="441">
        <v>16</v>
      </c>
      <c r="E49" s="441">
        <v>287776</v>
      </c>
      <c r="F49" s="441">
        <f t="array" ref="F49">SUM(IF("156"&amp;B49=KHN&amp;MH,SL))</f>
        <v>0</v>
      </c>
      <c r="G49" s="441">
        <f t="array" ref="G49">SUM(IF("156"&amp;B49=KHN&amp;MH,TH))</f>
        <v>0</v>
      </c>
      <c r="H49" s="441">
        <f t="array" ref="H49">SUM(IF("156"&amp;B49=KHC&amp;MH,SL))</f>
        <v>16</v>
      </c>
      <c r="I49" s="441">
        <f t="array" ref="I49">SUM(IF("156"&amp;B49=KHC&amp;MH,TH))</f>
        <v>287776</v>
      </c>
      <c r="J49" s="441">
        <f t="shared" si="1"/>
        <v>0</v>
      </c>
      <c r="K49" s="441">
        <f t="shared" si="2"/>
        <v>0</v>
      </c>
      <c r="L49" s="263"/>
    </row>
    <row r="50" spans="1:12" ht="19.5" customHeight="1">
      <c r="A50" s="438">
        <f t="shared" si="0"/>
        <v>39</v>
      </c>
      <c r="B50" s="447" t="s">
        <v>991</v>
      </c>
      <c r="C50" s="440" t="s">
        <v>273</v>
      </c>
      <c r="D50" s="441">
        <v>40</v>
      </c>
      <c r="E50" s="441">
        <v>605520</v>
      </c>
      <c r="F50" s="441">
        <f t="array" ref="F50">SUM(IF("156"&amp;B50=KHN&amp;MH,SL))</f>
        <v>0</v>
      </c>
      <c r="G50" s="441">
        <f t="array" ref="G50">SUM(IF("156"&amp;B50=KHN&amp;MH,TH))</f>
        <v>0</v>
      </c>
      <c r="H50" s="441">
        <f t="array" ref="H50">SUM(IF("156"&amp;B50=KHC&amp;MH,SL))</f>
        <v>40</v>
      </c>
      <c r="I50" s="441">
        <f t="array" ref="I50">SUM(IF("156"&amp;B50=KHC&amp;MH,TH))</f>
        <v>605520</v>
      </c>
      <c r="J50" s="441">
        <f t="shared" si="1"/>
        <v>0</v>
      </c>
      <c r="K50" s="441">
        <f t="shared" si="2"/>
        <v>0</v>
      </c>
      <c r="L50" s="263"/>
    </row>
    <row r="51" spans="1:12" ht="19.5" customHeight="1">
      <c r="A51" s="438">
        <f t="shared" si="0"/>
        <v>40</v>
      </c>
      <c r="B51" s="447" t="s">
        <v>992</v>
      </c>
      <c r="C51" s="440" t="s">
        <v>273</v>
      </c>
      <c r="D51" s="441">
        <v>40</v>
      </c>
      <c r="E51" s="441">
        <v>496800</v>
      </c>
      <c r="F51" s="441">
        <f t="array" ref="F51">SUM(IF("156"&amp;B51=KHN&amp;MH,SL))</f>
        <v>0</v>
      </c>
      <c r="G51" s="441">
        <f t="array" ref="G51">SUM(IF("156"&amp;B51=KHN&amp;MH,TH))</f>
        <v>0</v>
      </c>
      <c r="H51" s="441">
        <f t="array" ref="H51">SUM(IF("156"&amp;B51=KHC&amp;MH,SL))</f>
        <v>40</v>
      </c>
      <c r="I51" s="441">
        <f t="array" ref="I51">SUM(IF("156"&amp;B51=KHC&amp;MH,TH))</f>
        <v>496800</v>
      </c>
      <c r="J51" s="441">
        <f t="shared" si="1"/>
        <v>0</v>
      </c>
      <c r="K51" s="441">
        <f t="shared" si="2"/>
        <v>0</v>
      </c>
      <c r="L51" s="263"/>
    </row>
    <row r="52" spans="1:12" ht="19.5" customHeight="1">
      <c r="A52" s="438">
        <f t="shared" si="0"/>
        <v>41</v>
      </c>
      <c r="B52" s="445" t="s">
        <v>993</v>
      </c>
      <c r="C52" s="440" t="s">
        <v>273</v>
      </c>
      <c r="D52" s="441">
        <v>132</v>
      </c>
      <c r="E52" s="441">
        <v>1472460</v>
      </c>
      <c r="F52" s="441">
        <f t="array" ref="F52">SUM(IF("156"&amp;B52=KHN&amp;MH,SL))</f>
        <v>0</v>
      </c>
      <c r="G52" s="441">
        <f t="array" ref="G52">SUM(IF("156"&amp;B52=KHN&amp;MH,TH))</f>
        <v>0</v>
      </c>
      <c r="H52" s="441">
        <f t="array" ref="H52">SUM(IF("156"&amp;B52=KHC&amp;MH,SL))</f>
        <v>0</v>
      </c>
      <c r="I52" s="441">
        <f t="array" ref="I52">SUM(IF("156"&amp;B52=KHC&amp;MH,TH))</f>
        <v>0</v>
      </c>
      <c r="J52" s="441">
        <f t="shared" si="1"/>
        <v>132</v>
      </c>
      <c r="K52" s="441">
        <f t="shared" si="2"/>
        <v>1472460</v>
      </c>
      <c r="L52" s="263"/>
    </row>
    <row r="53" spans="1:12" ht="19.5" customHeight="1">
      <c r="A53" s="438">
        <f t="shared" si="0"/>
        <v>42</v>
      </c>
      <c r="B53" s="445" t="s">
        <v>1292</v>
      </c>
      <c r="C53" s="440" t="s">
        <v>273</v>
      </c>
      <c r="D53" s="441"/>
      <c r="E53" s="441"/>
      <c r="F53" s="441">
        <f t="array" ref="F53">SUM(IF("156"&amp;B53=KHN&amp;MH,SL))</f>
        <v>249</v>
      </c>
      <c r="G53" s="441">
        <f t="array" ref="G53">SUM(IF("156"&amp;B53=KHN&amp;MH,TH))</f>
        <v>5663505</v>
      </c>
      <c r="H53" s="441">
        <f t="array" ref="H53">SUM(IF("156"&amp;B53=KHC&amp;MH,SL))</f>
        <v>0</v>
      </c>
      <c r="I53" s="441">
        <f t="array" ref="I53">SUM(IF("156"&amp;B53=KHC&amp;MH,TH))</f>
        <v>0</v>
      </c>
      <c r="J53" s="441">
        <f t="shared" si="1"/>
        <v>249</v>
      </c>
      <c r="K53" s="441">
        <f t="shared" si="2"/>
        <v>5663505</v>
      </c>
      <c r="L53" s="263"/>
    </row>
    <row r="54" spans="1:12" ht="19.5" customHeight="1">
      <c r="A54" s="438">
        <f t="shared" si="0"/>
        <v>43</v>
      </c>
      <c r="B54" s="445" t="s">
        <v>1247</v>
      </c>
      <c r="C54" s="440" t="s">
        <v>273</v>
      </c>
      <c r="D54" s="441"/>
      <c r="E54" s="441"/>
      <c r="F54" s="441">
        <f t="array" ref="F54">SUM(IF("156"&amp;B54=KHN&amp;MH,SL))</f>
        <v>195</v>
      </c>
      <c r="G54" s="441">
        <f t="array" ref="G54">SUM(IF("156"&amp;B54=KHN&amp;MH,TH))</f>
        <v>4003740</v>
      </c>
      <c r="H54" s="441">
        <f t="array" ref="H54">SUM(IF("156"&amp;B54=KHC&amp;MH,SL))</f>
        <v>0</v>
      </c>
      <c r="I54" s="441">
        <f t="array" ref="I54">SUM(IF("156"&amp;B54=KHC&amp;MH,TH))</f>
        <v>0</v>
      </c>
      <c r="J54" s="441">
        <f t="shared" si="1"/>
        <v>195</v>
      </c>
      <c r="K54" s="441">
        <f t="shared" si="2"/>
        <v>4003740</v>
      </c>
      <c r="L54" s="263"/>
    </row>
    <row r="55" spans="1:12" ht="19.5" customHeight="1">
      <c r="A55" s="438">
        <f t="shared" si="0"/>
        <v>44</v>
      </c>
      <c r="B55" s="445" t="s">
        <v>1810</v>
      </c>
      <c r="C55" s="440" t="s">
        <v>273</v>
      </c>
      <c r="D55" s="441"/>
      <c r="E55" s="441"/>
      <c r="F55" s="441">
        <f t="array" ref="F55">SUM(IF("156"&amp;B55=KHN&amp;MH,SL))</f>
        <v>147</v>
      </c>
      <c r="G55" s="441">
        <f t="array" ref="G55">SUM(IF("156"&amp;B55=KHN&amp;MH,TH))</f>
        <v>2427264</v>
      </c>
      <c r="H55" s="441">
        <f t="array" ref="H55">SUM(IF("156"&amp;B55=KHC&amp;MH,SL))</f>
        <v>0</v>
      </c>
      <c r="I55" s="441">
        <f t="array" ref="I55">SUM(IF("156"&amp;B55=KHC&amp;MH,TH))</f>
        <v>0</v>
      </c>
      <c r="J55" s="441">
        <f t="shared" si="1"/>
        <v>147</v>
      </c>
      <c r="K55" s="441">
        <f t="shared" si="2"/>
        <v>2427264</v>
      </c>
      <c r="L55" s="263"/>
    </row>
    <row r="56" spans="1:12" ht="19.5" customHeight="1">
      <c r="A56" s="438">
        <f t="shared" si="0"/>
        <v>45</v>
      </c>
      <c r="B56" s="445" t="s">
        <v>1809</v>
      </c>
      <c r="C56" s="440" t="s">
        <v>273</v>
      </c>
      <c r="D56" s="441"/>
      <c r="E56" s="441"/>
      <c r="F56" s="441">
        <f t="array" ref="F56">SUM(IF("156"&amp;B56=KHN&amp;MH,SL))</f>
        <v>114</v>
      </c>
      <c r="G56" s="441">
        <f t="array" ref="G56">SUM(IF("156"&amp;B56=KHN&amp;MH,TH))</f>
        <v>2917716</v>
      </c>
      <c r="H56" s="441">
        <f t="array" ref="H56">SUM(IF("156"&amp;B56=KHC&amp;MH,SL))</f>
        <v>0</v>
      </c>
      <c r="I56" s="441">
        <f t="array" ref="I56">SUM(IF("156"&amp;B56=KHC&amp;MH,TH))</f>
        <v>0</v>
      </c>
      <c r="J56" s="441">
        <f t="shared" si="1"/>
        <v>114</v>
      </c>
      <c r="K56" s="441">
        <f t="shared" si="2"/>
        <v>2917716</v>
      </c>
      <c r="L56" s="263"/>
    </row>
    <row r="57" spans="1:12" ht="19.5" customHeight="1">
      <c r="A57" s="438">
        <f t="shared" si="0"/>
        <v>46</v>
      </c>
      <c r="B57" s="447" t="s">
        <v>994</v>
      </c>
      <c r="C57" s="440" t="s">
        <v>273</v>
      </c>
      <c r="D57" s="441">
        <v>10</v>
      </c>
      <c r="E57" s="441">
        <v>171120</v>
      </c>
      <c r="F57" s="441">
        <f t="array" ref="F57">SUM(IF("156"&amp;B57=KHN&amp;MH,SL))</f>
        <v>0</v>
      </c>
      <c r="G57" s="441">
        <f t="array" ref="G57">SUM(IF("156"&amp;B57=KHN&amp;MH,TH))</f>
        <v>0</v>
      </c>
      <c r="H57" s="441">
        <f t="array" ref="H57">SUM(IF("156"&amp;B57=KHC&amp;MH,SL))</f>
        <v>10</v>
      </c>
      <c r="I57" s="441">
        <f t="array" ref="I57">SUM(IF("156"&amp;B57=KHC&amp;MH,TH))</f>
        <v>171120</v>
      </c>
      <c r="J57" s="441">
        <f t="shared" si="1"/>
        <v>0</v>
      </c>
      <c r="K57" s="441">
        <f t="shared" si="2"/>
        <v>0</v>
      </c>
      <c r="L57" s="263"/>
    </row>
    <row r="58" spans="1:12" ht="19.5" customHeight="1">
      <c r="A58" s="438">
        <f t="shared" si="0"/>
        <v>47</v>
      </c>
      <c r="B58" s="447" t="s">
        <v>995</v>
      </c>
      <c r="C58" s="440" t="s">
        <v>273</v>
      </c>
      <c r="D58" s="441">
        <v>72</v>
      </c>
      <c r="E58" s="441">
        <v>1247976</v>
      </c>
      <c r="F58" s="441">
        <f t="array" ref="F58">SUM(IF("156"&amp;B58=KHN&amp;MH,SL))</f>
        <v>0</v>
      </c>
      <c r="G58" s="441">
        <f t="array" ref="G58">SUM(IF("156"&amp;B58=KHN&amp;MH,TH))</f>
        <v>0</v>
      </c>
      <c r="H58" s="441">
        <f t="array" ref="H58">SUM(IF("156"&amp;B58=KHC&amp;MH,SL))</f>
        <v>72</v>
      </c>
      <c r="I58" s="441">
        <f t="array" ref="I58">SUM(IF("156"&amp;B58=KHC&amp;MH,TH))</f>
        <v>1247976</v>
      </c>
      <c r="J58" s="441">
        <f t="shared" si="1"/>
        <v>0</v>
      </c>
      <c r="K58" s="441">
        <f t="shared" si="2"/>
        <v>0</v>
      </c>
      <c r="L58" s="263"/>
    </row>
    <row r="59" spans="1:12" ht="19.5" customHeight="1">
      <c r="A59" s="438">
        <f t="shared" si="0"/>
        <v>48</v>
      </c>
      <c r="B59" s="446" t="s">
        <v>996</v>
      </c>
      <c r="C59" s="440" t="s">
        <v>273</v>
      </c>
      <c r="D59" s="441">
        <v>33</v>
      </c>
      <c r="E59" s="441">
        <v>699501</v>
      </c>
      <c r="F59" s="441">
        <f t="array" ref="F59">SUM(IF("156"&amp;B59=KHN&amp;MH,SL))</f>
        <v>0</v>
      </c>
      <c r="G59" s="441">
        <f t="array" ref="G59">SUM(IF("156"&amp;B59=KHN&amp;MH,TH))</f>
        <v>0</v>
      </c>
      <c r="H59" s="441">
        <f t="array" ref="H59">SUM(IF("156"&amp;B59=KHC&amp;MH,SL))</f>
        <v>33</v>
      </c>
      <c r="I59" s="441">
        <f t="array" ref="I59">SUM(IF("156"&amp;B59=KHC&amp;MH,TH))</f>
        <v>699501</v>
      </c>
      <c r="J59" s="441">
        <f t="shared" si="1"/>
        <v>0</v>
      </c>
      <c r="K59" s="441">
        <f t="shared" si="2"/>
        <v>0</v>
      </c>
      <c r="L59" s="263"/>
    </row>
    <row r="60" spans="1:12" ht="19.5" customHeight="1">
      <c r="A60" s="438">
        <f t="shared" si="0"/>
        <v>49</v>
      </c>
      <c r="B60" s="447" t="s">
        <v>997</v>
      </c>
      <c r="C60" s="440" t="s">
        <v>273</v>
      </c>
      <c r="D60" s="441">
        <v>6</v>
      </c>
      <c r="E60" s="441">
        <v>137118</v>
      </c>
      <c r="F60" s="441">
        <f t="array" ref="F60">SUM(IF("156"&amp;B60=KHN&amp;MH,SL))</f>
        <v>0</v>
      </c>
      <c r="G60" s="441">
        <f t="array" ref="G60">SUM(IF("156"&amp;B60=KHN&amp;MH,TH))</f>
        <v>0</v>
      </c>
      <c r="H60" s="441">
        <f t="array" ref="H60">SUM(IF("156"&amp;B60=KHC&amp;MH,SL))</f>
        <v>6</v>
      </c>
      <c r="I60" s="441">
        <f t="array" ref="I60">SUM(IF("156"&amp;B60=KHC&amp;MH,TH))</f>
        <v>137118</v>
      </c>
      <c r="J60" s="441">
        <f t="shared" si="1"/>
        <v>0</v>
      </c>
      <c r="K60" s="441">
        <f t="shared" si="2"/>
        <v>0</v>
      </c>
      <c r="L60" s="263"/>
    </row>
    <row r="61" spans="1:12" ht="19.5" customHeight="1">
      <c r="A61" s="438">
        <f t="shared" si="0"/>
        <v>50</v>
      </c>
      <c r="B61" s="445" t="s">
        <v>998</v>
      </c>
      <c r="C61" s="440" t="s">
        <v>273</v>
      </c>
      <c r="D61" s="441">
        <v>17</v>
      </c>
      <c r="E61" s="441">
        <v>427907</v>
      </c>
      <c r="F61" s="441">
        <f t="array" ref="F61">SUM(IF("156"&amp;B61=KHN&amp;MH,SL))</f>
        <v>0</v>
      </c>
      <c r="G61" s="441">
        <f t="array" ref="G61">SUM(IF("156"&amp;B61=KHN&amp;MH,TH))</f>
        <v>0</v>
      </c>
      <c r="H61" s="441">
        <f t="array" ref="H61">SUM(IF("156"&amp;B61=KHC&amp;MH,SL))</f>
        <v>17</v>
      </c>
      <c r="I61" s="441">
        <f t="array" ref="I61">SUM(IF("156"&amp;B61=KHC&amp;MH,TH))</f>
        <v>427907</v>
      </c>
      <c r="J61" s="441">
        <f t="shared" si="1"/>
        <v>0</v>
      </c>
      <c r="K61" s="441">
        <f t="shared" si="2"/>
        <v>0</v>
      </c>
      <c r="L61" s="263"/>
    </row>
    <row r="62" spans="1:12" ht="19.5" customHeight="1">
      <c r="A62" s="438">
        <f t="shared" si="0"/>
        <v>51</v>
      </c>
      <c r="B62" s="446" t="s">
        <v>1541</v>
      </c>
      <c r="C62" s="440" t="s">
        <v>273</v>
      </c>
      <c r="D62" s="441"/>
      <c r="E62" s="441"/>
      <c r="F62" s="441">
        <f t="array" ref="F62">SUM(IF("156"&amp;B62=KHN&amp;MH,SL))</f>
        <v>1000</v>
      </c>
      <c r="G62" s="441">
        <f t="array" ref="G62">SUM(IF("156"&amp;B62=KHN&amp;MH,TH))</f>
        <v>16806000</v>
      </c>
      <c r="H62" s="441">
        <f t="array" ref="H62">SUM(IF("156"&amp;B62=KHC&amp;MH,SL))</f>
        <v>1000</v>
      </c>
      <c r="I62" s="441">
        <f t="array" ref="I62">SUM(IF("156"&amp;B62=KHC&amp;MH,TH))</f>
        <v>16806000</v>
      </c>
      <c r="J62" s="441">
        <f t="shared" si="1"/>
        <v>0</v>
      </c>
      <c r="K62" s="441">
        <f t="shared" si="2"/>
        <v>0</v>
      </c>
      <c r="L62" s="263"/>
    </row>
    <row r="63" spans="1:12" ht="19.5" customHeight="1">
      <c r="A63" s="438">
        <f t="shared" si="0"/>
        <v>52</v>
      </c>
      <c r="B63" s="445" t="s">
        <v>999</v>
      </c>
      <c r="C63" s="440" t="s">
        <v>273</v>
      </c>
      <c r="D63" s="441">
        <v>140</v>
      </c>
      <c r="E63" s="441">
        <v>1259720</v>
      </c>
      <c r="F63" s="441">
        <f t="array" ref="F63">SUM(IF("156"&amp;B63=KHN&amp;MH,SL))</f>
        <v>0</v>
      </c>
      <c r="G63" s="441">
        <f t="array" ref="G63">SUM(IF("156"&amp;B63=KHN&amp;MH,TH))</f>
        <v>0</v>
      </c>
      <c r="H63" s="441">
        <f t="array" ref="H63">SUM(IF("156"&amp;B63=KHC&amp;MH,SL))</f>
        <v>140</v>
      </c>
      <c r="I63" s="441">
        <f t="array" ref="I63">SUM(IF("156"&amp;B63=KHC&amp;MH,TH))</f>
        <v>1259720</v>
      </c>
      <c r="J63" s="441">
        <f t="shared" si="1"/>
        <v>0</v>
      </c>
      <c r="K63" s="441">
        <f t="shared" si="2"/>
        <v>0</v>
      </c>
      <c r="L63" s="263"/>
    </row>
    <row r="64" spans="1:12" ht="19.5" customHeight="1">
      <c r="A64" s="438">
        <f t="shared" si="0"/>
        <v>53</v>
      </c>
      <c r="B64" s="445" t="s">
        <v>1000</v>
      </c>
      <c r="C64" s="440" t="s">
        <v>273</v>
      </c>
      <c r="D64" s="441">
        <v>240</v>
      </c>
      <c r="E64" s="441">
        <v>2715840</v>
      </c>
      <c r="F64" s="441">
        <f t="array" ref="F64">SUM(IF("156"&amp;B64=KHN&amp;MH,SL))</f>
        <v>0</v>
      </c>
      <c r="G64" s="441">
        <f t="array" ref="G64">SUM(IF("156"&amp;B64=KHN&amp;MH,TH))</f>
        <v>0</v>
      </c>
      <c r="H64" s="441">
        <f t="array" ref="H64">SUM(IF("156"&amp;B64=KHC&amp;MH,SL))</f>
        <v>0</v>
      </c>
      <c r="I64" s="441">
        <f t="array" ref="I64">SUM(IF("156"&amp;B64=KHC&amp;MH,TH))</f>
        <v>0</v>
      </c>
      <c r="J64" s="441">
        <f t="shared" si="1"/>
        <v>240</v>
      </c>
      <c r="K64" s="441">
        <f t="shared" si="2"/>
        <v>2715840</v>
      </c>
      <c r="L64" s="263"/>
    </row>
    <row r="65" spans="1:12" ht="19.5" customHeight="1">
      <c r="A65" s="438">
        <f t="shared" si="0"/>
        <v>54</v>
      </c>
      <c r="B65" s="445" t="s">
        <v>1001</v>
      </c>
      <c r="C65" s="440" t="s">
        <v>273</v>
      </c>
      <c r="D65" s="441">
        <v>170</v>
      </c>
      <c r="E65" s="441">
        <v>3542630</v>
      </c>
      <c r="F65" s="441">
        <f t="array" ref="F65">SUM(IF("156"&amp;B65=KHN&amp;MH,SL))</f>
        <v>0</v>
      </c>
      <c r="G65" s="441">
        <f t="array" ref="G65">SUM(IF("156"&amp;B65=KHN&amp;MH,TH))</f>
        <v>0</v>
      </c>
      <c r="H65" s="441">
        <f t="array" ref="H65">SUM(IF("156"&amp;B65=KHC&amp;MH,SL))</f>
        <v>0</v>
      </c>
      <c r="I65" s="441">
        <f t="array" ref="I65">SUM(IF("156"&amp;B65=KHC&amp;MH,TH))</f>
        <v>0</v>
      </c>
      <c r="J65" s="441">
        <f t="shared" si="1"/>
        <v>170</v>
      </c>
      <c r="K65" s="441">
        <f t="shared" si="2"/>
        <v>3542630</v>
      </c>
      <c r="L65" s="263"/>
    </row>
    <row r="66" spans="1:12" ht="19.5" customHeight="1">
      <c r="A66" s="438">
        <f t="shared" si="0"/>
        <v>55</v>
      </c>
      <c r="B66" s="445" t="s">
        <v>1002</v>
      </c>
      <c r="C66" s="440" t="s">
        <v>273</v>
      </c>
      <c r="D66" s="441">
        <v>125</v>
      </c>
      <c r="E66" s="441">
        <v>2701375</v>
      </c>
      <c r="F66" s="441">
        <f t="array" ref="F66">SUM(IF("156"&amp;B66=KHN&amp;MH,SL))</f>
        <v>0</v>
      </c>
      <c r="G66" s="441">
        <f t="array" ref="G66">SUM(IF("156"&amp;B66=KHN&amp;MH,TH))</f>
        <v>0</v>
      </c>
      <c r="H66" s="441">
        <f t="array" ref="H66">SUM(IF("156"&amp;B66=KHC&amp;MH,SL))</f>
        <v>0</v>
      </c>
      <c r="I66" s="441">
        <f t="array" ref="I66">SUM(IF("156"&amp;B66=KHC&amp;MH,TH))</f>
        <v>0</v>
      </c>
      <c r="J66" s="441">
        <f t="shared" si="1"/>
        <v>125</v>
      </c>
      <c r="K66" s="441">
        <f t="shared" si="2"/>
        <v>2701375</v>
      </c>
      <c r="L66" s="263"/>
    </row>
    <row r="67" spans="1:12" ht="19.5" customHeight="1">
      <c r="A67" s="438">
        <f t="shared" si="0"/>
        <v>56</v>
      </c>
      <c r="B67" s="445" t="s">
        <v>1003</v>
      </c>
      <c r="C67" s="440" t="s">
        <v>273</v>
      </c>
      <c r="D67" s="441">
        <v>200</v>
      </c>
      <c r="E67" s="441">
        <v>2195600</v>
      </c>
      <c r="F67" s="441">
        <f t="array" ref="F67">SUM(IF("156"&amp;B67=KHN&amp;MH,SL))</f>
        <v>0</v>
      </c>
      <c r="G67" s="441">
        <f t="array" ref="G67">SUM(IF("156"&amp;B67=KHN&amp;MH,TH))</f>
        <v>0</v>
      </c>
      <c r="H67" s="441">
        <f t="array" ref="H67">SUM(IF("156"&amp;B67=KHC&amp;MH,SL))</f>
        <v>0</v>
      </c>
      <c r="I67" s="441">
        <f t="array" ref="I67">SUM(IF("156"&amp;B67=KHC&amp;MH,TH))</f>
        <v>0</v>
      </c>
      <c r="J67" s="441">
        <f t="shared" si="1"/>
        <v>200</v>
      </c>
      <c r="K67" s="441">
        <f t="shared" si="2"/>
        <v>2195600</v>
      </c>
      <c r="L67" s="263"/>
    </row>
    <row r="68" spans="1:12" ht="19.5" customHeight="1">
      <c r="A68" s="438">
        <f t="shared" si="0"/>
        <v>57</v>
      </c>
      <c r="B68" s="445" t="s">
        <v>1280</v>
      </c>
      <c r="C68" s="440" t="s">
        <v>273</v>
      </c>
      <c r="D68" s="441"/>
      <c r="E68" s="441"/>
      <c r="F68" s="441">
        <f t="array" ref="F68">SUM(IF("156"&amp;B68=KHN&amp;MH,SL))</f>
        <v>151</v>
      </c>
      <c r="G68" s="441">
        <f t="array" ref="G68">SUM(IF("156"&amp;B68=KHN&amp;MH,TH))</f>
        <v>2726003</v>
      </c>
      <c r="H68" s="441">
        <f t="array" ref="H68">SUM(IF("156"&amp;B68=KHC&amp;MH,SL))</f>
        <v>0</v>
      </c>
      <c r="I68" s="441">
        <f t="array" ref="I68">SUM(IF("156"&amp;B68=KHC&amp;MH,TH))</f>
        <v>0</v>
      </c>
      <c r="J68" s="441">
        <f t="shared" si="1"/>
        <v>151</v>
      </c>
      <c r="K68" s="441">
        <f t="shared" si="2"/>
        <v>2726003</v>
      </c>
      <c r="L68" s="263"/>
    </row>
    <row r="69" spans="1:12" ht="19.5" customHeight="1">
      <c r="A69" s="438">
        <f t="shared" si="0"/>
        <v>58</v>
      </c>
      <c r="B69" s="445" t="s">
        <v>1282</v>
      </c>
      <c r="C69" s="440" t="s">
        <v>273</v>
      </c>
      <c r="D69" s="441"/>
      <c r="E69" s="441"/>
      <c r="F69" s="441">
        <f t="array" ref="F69">SUM(IF("156"&amp;B69=KHN&amp;MH,SL))</f>
        <v>250</v>
      </c>
      <c r="G69" s="441">
        <f t="array" ref="G69">SUM(IF("156"&amp;B69=KHN&amp;MH,TH))</f>
        <v>3179250</v>
      </c>
      <c r="H69" s="441">
        <f t="array" ref="H69">SUM(IF("156"&amp;B69=KHC&amp;MH,SL))</f>
        <v>0</v>
      </c>
      <c r="I69" s="441">
        <f t="array" ref="I69">SUM(IF("156"&amp;B69=KHC&amp;MH,TH))</f>
        <v>0</v>
      </c>
      <c r="J69" s="441">
        <f t="shared" si="1"/>
        <v>250</v>
      </c>
      <c r="K69" s="441">
        <f t="shared" si="2"/>
        <v>3179250</v>
      </c>
      <c r="L69" s="263"/>
    </row>
    <row r="70" spans="1:12" ht="19.5" customHeight="1">
      <c r="A70" s="438">
        <f t="shared" si="0"/>
        <v>59</v>
      </c>
      <c r="B70" s="445" t="s">
        <v>1269</v>
      </c>
      <c r="C70" s="440" t="s">
        <v>273</v>
      </c>
      <c r="D70" s="441"/>
      <c r="E70" s="441"/>
      <c r="F70" s="441">
        <f t="array" ref="F70">SUM(IF("156"&amp;B70=KHN&amp;MH,SL))</f>
        <v>40</v>
      </c>
      <c r="G70" s="441">
        <f t="array" ref="G70">SUM(IF("156"&amp;B70=KHN&amp;MH,TH))</f>
        <v>855000</v>
      </c>
      <c r="H70" s="441">
        <f t="array" ref="H70">SUM(IF("156"&amp;B70=KHC&amp;MH,SL))</f>
        <v>0</v>
      </c>
      <c r="I70" s="441">
        <f t="array" ref="I70">SUM(IF("156"&amp;B70=KHC&amp;MH,TH))</f>
        <v>0</v>
      </c>
      <c r="J70" s="441">
        <f t="shared" si="1"/>
        <v>40</v>
      </c>
      <c r="K70" s="441">
        <f t="shared" si="2"/>
        <v>855000</v>
      </c>
      <c r="L70" s="263"/>
    </row>
    <row r="71" spans="1:12" ht="19.5" customHeight="1">
      <c r="A71" s="438">
        <f t="shared" si="0"/>
        <v>60</v>
      </c>
      <c r="B71" s="445" t="s">
        <v>1270</v>
      </c>
      <c r="C71" s="440" t="s">
        <v>273</v>
      </c>
      <c r="D71" s="441"/>
      <c r="E71" s="441"/>
      <c r="F71" s="441">
        <f t="array" ref="F71">SUM(IF("156"&amp;B71=KHN&amp;MH,SL))</f>
        <v>18</v>
      </c>
      <c r="G71" s="441">
        <f t="array" ref="G71">SUM(IF("156"&amp;B71=KHN&amp;MH,TH))</f>
        <v>473850</v>
      </c>
      <c r="H71" s="441">
        <f t="array" ref="H71">SUM(IF("156"&amp;B71=KHC&amp;MH,SL))</f>
        <v>0</v>
      </c>
      <c r="I71" s="441">
        <f t="array" ref="I71">SUM(IF("156"&amp;B71=KHC&amp;MH,TH))</f>
        <v>0</v>
      </c>
      <c r="J71" s="441">
        <f t="shared" si="1"/>
        <v>18</v>
      </c>
      <c r="K71" s="441">
        <f t="shared" si="2"/>
        <v>473850</v>
      </c>
      <c r="L71" s="263"/>
    </row>
    <row r="72" spans="1:12" ht="19.5" customHeight="1">
      <c r="A72" s="438">
        <f t="shared" si="0"/>
        <v>61</v>
      </c>
      <c r="B72" s="445" t="s">
        <v>1004</v>
      </c>
      <c r="C72" s="440" t="s">
        <v>273</v>
      </c>
      <c r="D72" s="441">
        <v>140</v>
      </c>
      <c r="E72" s="441">
        <v>2173920</v>
      </c>
      <c r="F72" s="441">
        <f t="array" ref="F72">SUM(IF("156"&amp;B72=KHN&amp;MH,SL))</f>
        <v>0</v>
      </c>
      <c r="G72" s="441">
        <f t="array" ref="G72">SUM(IF("156"&amp;B72=KHN&amp;MH,TH))</f>
        <v>0</v>
      </c>
      <c r="H72" s="441">
        <f t="array" ref="H72">SUM(IF("156"&amp;B72=KHC&amp;MH,SL))</f>
        <v>0</v>
      </c>
      <c r="I72" s="441">
        <f t="array" ref="I72">SUM(IF("156"&amp;B72=KHC&amp;MH,TH))</f>
        <v>0</v>
      </c>
      <c r="J72" s="441">
        <f t="shared" si="1"/>
        <v>140</v>
      </c>
      <c r="K72" s="441">
        <f t="shared" si="2"/>
        <v>2173920</v>
      </c>
      <c r="L72" s="263"/>
    </row>
    <row r="73" spans="1:12" ht="19.5" customHeight="1">
      <c r="A73" s="438">
        <f t="shared" si="0"/>
        <v>62</v>
      </c>
      <c r="B73" s="447" t="s">
        <v>1005</v>
      </c>
      <c r="C73" s="440" t="s">
        <v>273</v>
      </c>
      <c r="D73" s="441">
        <v>200</v>
      </c>
      <c r="E73" s="441">
        <v>2284200</v>
      </c>
      <c r="F73" s="441">
        <f t="array" ref="F73">SUM(IF("156"&amp;B73=KHN&amp;MH,SL))</f>
        <v>0</v>
      </c>
      <c r="G73" s="441">
        <f t="array" ref="G73">SUM(IF("156"&amp;B73=KHN&amp;MH,TH))</f>
        <v>0</v>
      </c>
      <c r="H73" s="441">
        <f t="array" ref="H73">SUM(IF("156"&amp;B73=KHC&amp;MH,SL))</f>
        <v>0</v>
      </c>
      <c r="I73" s="441">
        <f t="array" ref="I73">SUM(IF("156"&amp;B73=KHC&amp;MH,TH))</f>
        <v>0</v>
      </c>
      <c r="J73" s="441">
        <f t="shared" si="1"/>
        <v>200</v>
      </c>
      <c r="K73" s="441">
        <f t="shared" si="2"/>
        <v>2284200</v>
      </c>
      <c r="L73" s="263"/>
    </row>
    <row r="74" spans="1:12" ht="19.5" customHeight="1">
      <c r="A74" s="438">
        <f t="shared" si="0"/>
        <v>63</v>
      </c>
      <c r="B74" s="445" t="s">
        <v>1657</v>
      </c>
      <c r="C74" s="440" t="s">
        <v>273</v>
      </c>
      <c r="D74" s="441"/>
      <c r="E74" s="441"/>
      <c r="F74" s="441">
        <f t="array" ref="F74">SUM(IF("156"&amp;B74=KHN&amp;MH,SL))</f>
        <v>167</v>
      </c>
      <c r="G74" s="441">
        <f t="array" ref="G74">SUM(IF("156"&amp;B74=KHN&amp;MH,TH))</f>
        <v>2109544</v>
      </c>
      <c r="H74" s="441">
        <f t="array" ref="H74">SUM(IF("156"&amp;B74=KHC&amp;MH,SL))</f>
        <v>0</v>
      </c>
      <c r="I74" s="441">
        <f t="array" ref="I74">SUM(IF("156"&amp;B74=KHC&amp;MH,TH))</f>
        <v>0</v>
      </c>
      <c r="J74" s="441">
        <f t="shared" si="1"/>
        <v>167</v>
      </c>
      <c r="K74" s="441">
        <f t="shared" si="2"/>
        <v>2109544</v>
      </c>
      <c r="L74" s="263"/>
    </row>
    <row r="75" spans="1:12" ht="19.5" customHeight="1">
      <c r="A75" s="438">
        <f t="shared" si="0"/>
        <v>64</v>
      </c>
      <c r="B75" s="445" t="s">
        <v>1295</v>
      </c>
      <c r="C75" s="440" t="s">
        <v>273</v>
      </c>
      <c r="D75" s="441"/>
      <c r="E75" s="441"/>
      <c r="F75" s="441">
        <f t="array" ref="F75">SUM(IF("156"&amp;B75=KHN&amp;MH,SL))</f>
        <v>123</v>
      </c>
      <c r="G75" s="441">
        <f t="array" ref="G75">SUM(IF("156"&amp;B75=KHN&amp;MH,TH))</f>
        <v>1717080</v>
      </c>
      <c r="H75" s="441">
        <f t="array" ref="H75">SUM(IF("156"&amp;B75=KHC&amp;MH,SL))</f>
        <v>0</v>
      </c>
      <c r="I75" s="441">
        <f t="array" ref="I75">SUM(IF("156"&amp;B75=KHC&amp;MH,TH))</f>
        <v>0</v>
      </c>
      <c r="J75" s="441">
        <f t="shared" si="1"/>
        <v>123</v>
      </c>
      <c r="K75" s="441">
        <f t="shared" si="2"/>
        <v>1717080</v>
      </c>
      <c r="L75" s="263"/>
    </row>
    <row r="76" spans="1:12" ht="19.5" customHeight="1">
      <c r="A76" s="438">
        <f t="shared" ref="A76:A139" si="3">IF(B76&lt;&gt;"",ROW()-11,"")</f>
        <v>65</v>
      </c>
      <c r="B76" s="445" t="s">
        <v>1278</v>
      </c>
      <c r="C76" s="440" t="s">
        <v>273</v>
      </c>
      <c r="D76" s="441"/>
      <c r="E76" s="441"/>
      <c r="F76" s="441">
        <f t="array" ref="F76">SUM(IF("156"&amp;B76=KHN&amp;MH,SL))</f>
        <v>275</v>
      </c>
      <c r="G76" s="441">
        <f t="array" ref="G76">SUM(IF("156"&amp;B76=KHN&amp;MH,TH))</f>
        <v>5746658</v>
      </c>
      <c r="H76" s="441">
        <f t="array" ref="H76">SUM(IF("156"&amp;B76=KHC&amp;MH,SL))</f>
        <v>0</v>
      </c>
      <c r="I76" s="441">
        <f t="array" ref="I76">SUM(IF("156"&amp;B76=KHC&amp;MH,TH))</f>
        <v>0</v>
      </c>
      <c r="J76" s="441">
        <f t="shared" ref="J76:J139" si="4">D76+F76-H76</f>
        <v>275</v>
      </c>
      <c r="K76" s="441">
        <f t="shared" ref="K76:K139" si="5">E76+G76-I76</f>
        <v>5746658</v>
      </c>
      <c r="L76" s="263"/>
    </row>
    <row r="77" spans="1:12" ht="19.5" customHeight="1">
      <c r="A77" s="438">
        <f t="shared" si="3"/>
        <v>66</v>
      </c>
      <c r="B77" s="445" t="s">
        <v>1291</v>
      </c>
      <c r="C77" s="440" t="s">
        <v>273</v>
      </c>
      <c r="D77" s="441"/>
      <c r="E77" s="441"/>
      <c r="F77" s="441">
        <f t="array" ref="F77">SUM(IF("156"&amp;B77=KHN&amp;MH,SL))</f>
        <v>251</v>
      </c>
      <c r="G77" s="441">
        <f t="array" ref="G77">SUM(IF("156"&amp;B77=KHN&amp;MH,TH))</f>
        <v>6959979</v>
      </c>
      <c r="H77" s="441">
        <f t="array" ref="H77">SUM(IF("156"&amp;B77=KHC&amp;MH,SL))</f>
        <v>0</v>
      </c>
      <c r="I77" s="441">
        <f t="array" ref="I77">SUM(IF("156"&amp;B77=KHC&amp;MH,TH))</f>
        <v>0</v>
      </c>
      <c r="J77" s="441">
        <f t="shared" si="4"/>
        <v>251</v>
      </c>
      <c r="K77" s="441">
        <f t="shared" si="5"/>
        <v>6959979</v>
      </c>
      <c r="L77" s="263"/>
    </row>
    <row r="78" spans="1:12" ht="19.5" customHeight="1">
      <c r="A78" s="438">
        <f t="shared" si="3"/>
        <v>67</v>
      </c>
      <c r="B78" s="446" t="s">
        <v>1006</v>
      </c>
      <c r="C78" s="440" t="s">
        <v>273</v>
      </c>
      <c r="D78" s="441">
        <v>2</v>
      </c>
      <c r="E78" s="441">
        <v>34697</v>
      </c>
      <c r="F78" s="441">
        <f t="array" ref="F78">SUM(IF("156"&amp;B78=KHN&amp;MH,SL))</f>
        <v>0</v>
      </c>
      <c r="G78" s="441">
        <f t="array" ref="G78">SUM(IF("156"&amp;B78=KHN&amp;MH,TH))</f>
        <v>0</v>
      </c>
      <c r="H78" s="441">
        <f t="array" ref="H78">SUM(IF("156"&amp;B78=KHC&amp;MH,SL))</f>
        <v>2</v>
      </c>
      <c r="I78" s="441">
        <f t="array" ref="I78">SUM(IF("156"&amp;B78=KHC&amp;MH,TH))</f>
        <v>34697</v>
      </c>
      <c r="J78" s="441">
        <f t="shared" si="4"/>
        <v>0</v>
      </c>
      <c r="K78" s="441">
        <f t="shared" si="5"/>
        <v>0</v>
      </c>
      <c r="L78" s="263"/>
    </row>
    <row r="79" spans="1:12" ht="19.5" customHeight="1">
      <c r="A79" s="438">
        <f t="shared" si="3"/>
        <v>68</v>
      </c>
      <c r="B79" s="445" t="s">
        <v>1007</v>
      </c>
      <c r="C79" s="440" t="s">
        <v>273</v>
      </c>
      <c r="D79" s="441">
        <v>16</v>
      </c>
      <c r="E79" s="441">
        <v>337688</v>
      </c>
      <c r="F79" s="441">
        <f t="array" ref="F79">SUM(IF("156"&amp;B79=KHN&amp;MH,SL))</f>
        <v>0</v>
      </c>
      <c r="G79" s="441">
        <f t="array" ref="G79">SUM(IF("156"&amp;B79=KHN&amp;MH,TH))</f>
        <v>0</v>
      </c>
      <c r="H79" s="441">
        <f t="array" ref="H79">SUM(IF("156"&amp;B79=KHC&amp;MH,SL))</f>
        <v>16</v>
      </c>
      <c r="I79" s="441">
        <f t="array" ref="I79">SUM(IF("156"&amp;B79=KHC&amp;MH,TH))</f>
        <v>337688</v>
      </c>
      <c r="J79" s="441">
        <f t="shared" si="4"/>
        <v>0</v>
      </c>
      <c r="K79" s="441">
        <f t="shared" si="5"/>
        <v>0</v>
      </c>
      <c r="L79" s="263"/>
    </row>
    <row r="80" spans="1:12" ht="19.5" customHeight="1">
      <c r="A80" s="438">
        <f t="shared" si="3"/>
        <v>69</v>
      </c>
      <c r="B80" s="446" t="s">
        <v>1008</v>
      </c>
      <c r="C80" s="440" t="s">
        <v>273</v>
      </c>
      <c r="D80" s="441">
        <v>16</v>
      </c>
      <c r="E80" s="441">
        <v>344760</v>
      </c>
      <c r="F80" s="441">
        <f t="array" ref="F80">SUM(IF("156"&amp;B80=KHN&amp;MH,SL))</f>
        <v>0</v>
      </c>
      <c r="G80" s="441">
        <f t="array" ref="G80">SUM(IF("156"&amp;B80=KHN&amp;MH,TH))</f>
        <v>0</v>
      </c>
      <c r="H80" s="441">
        <f t="array" ref="H80">SUM(IF("156"&amp;B80=KHC&amp;MH,SL))</f>
        <v>16</v>
      </c>
      <c r="I80" s="441">
        <f t="array" ref="I80">SUM(IF("156"&amp;B80=KHC&amp;MH,TH))</f>
        <v>344760</v>
      </c>
      <c r="J80" s="441">
        <f t="shared" si="4"/>
        <v>0</v>
      </c>
      <c r="K80" s="441">
        <f t="shared" si="5"/>
        <v>0</v>
      </c>
      <c r="L80" s="263"/>
    </row>
    <row r="81" spans="1:15" ht="19.5" customHeight="1">
      <c r="A81" s="438">
        <f t="shared" si="3"/>
        <v>70</v>
      </c>
      <c r="B81" s="448" t="s">
        <v>1009</v>
      </c>
      <c r="C81" s="440" t="s">
        <v>273</v>
      </c>
      <c r="D81" s="441">
        <v>10</v>
      </c>
      <c r="E81" s="441">
        <v>216580</v>
      </c>
      <c r="F81" s="441">
        <f t="array" ref="F81">SUM(IF("156"&amp;B81=KHN&amp;MH,SL))</f>
        <v>0</v>
      </c>
      <c r="G81" s="441">
        <f t="array" ref="G81">SUM(IF("156"&amp;B81=KHN&amp;MH,TH))</f>
        <v>0</v>
      </c>
      <c r="H81" s="441">
        <f t="array" ref="H81">SUM(IF("156"&amp;B81=KHC&amp;MH,SL))</f>
        <v>10</v>
      </c>
      <c r="I81" s="441">
        <f t="array" ref="I81">SUM(IF("156"&amp;B81=KHC&amp;MH,TH))</f>
        <v>216580</v>
      </c>
      <c r="J81" s="441">
        <f t="shared" si="4"/>
        <v>0</v>
      </c>
      <c r="K81" s="441">
        <f t="shared" si="5"/>
        <v>0</v>
      </c>
      <c r="L81" s="263"/>
    </row>
    <row r="82" spans="1:15" ht="19.5" customHeight="1">
      <c r="A82" s="438">
        <f t="shared" si="3"/>
        <v>71</v>
      </c>
      <c r="B82" s="445" t="s">
        <v>1010</v>
      </c>
      <c r="C82" s="440" t="s">
        <v>273</v>
      </c>
      <c r="D82" s="441">
        <v>2</v>
      </c>
      <c r="E82" s="441">
        <v>45747</v>
      </c>
      <c r="F82" s="441">
        <f t="array" ref="F82">SUM(IF("156"&amp;B82=KHN&amp;MH,SL))</f>
        <v>0</v>
      </c>
      <c r="G82" s="441">
        <f t="array" ref="G82">SUM(IF("156"&amp;B82=KHN&amp;MH,TH))</f>
        <v>0</v>
      </c>
      <c r="H82" s="441">
        <f t="array" ref="H82">SUM(IF("156"&amp;B82=KHC&amp;MH,SL))</f>
        <v>2</v>
      </c>
      <c r="I82" s="441">
        <f t="array" ref="I82">SUM(IF("156"&amp;B82=KHC&amp;MH,TH))</f>
        <v>45747</v>
      </c>
      <c r="J82" s="441">
        <f t="shared" si="4"/>
        <v>0</v>
      </c>
      <c r="K82" s="441">
        <f t="shared" si="5"/>
        <v>0</v>
      </c>
      <c r="L82" s="263"/>
    </row>
    <row r="83" spans="1:15" ht="19.5" customHeight="1">
      <c r="A83" s="438">
        <f t="shared" si="3"/>
        <v>72</v>
      </c>
      <c r="B83" s="447" t="s">
        <v>1011</v>
      </c>
      <c r="C83" s="440" t="s">
        <v>273</v>
      </c>
      <c r="D83" s="441">
        <v>112</v>
      </c>
      <c r="E83" s="441">
        <v>1099392</v>
      </c>
      <c r="F83" s="441">
        <f t="array" ref="F83">SUM(IF("156"&amp;B83=KHN&amp;MH,SL))</f>
        <v>0</v>
      </c>
      <c r="G83" s="441">
        <f t="array" ref="G83">SUM(IF("156"&amp;B83=KHN&amp;MH,TH))</f>
        <v>0</v>
      </c>
      <c r="H83" s="441">
        <f t="array" ref="H83">SUM(IF("156"&amp;B83=KHC&amp;MH,SL))</f>
        <v>0</v>
      </c>
      <c r="I83" s="441">
        <f t="array" ref="I83">SUM(IF("156"&amp;B83=KHC&amp;MH,TH))</f>
        <v>0</v>
      </c>
      <c r="J83" s="441">
        <f t="shared" si="4"/>
        <v>112</v>
      </c>
      <c r="K83" s="441">
        <f t="shared" si="5"/>
        <v>1099392</v>
      </c>
      <c r="L83" s="263"/>
    </row>
    <row r="84" spans="1:15" ht="19.5" customHeight="1">
      <c r="A84" s="438">
        <f t="shared" si="3"/>
        <v>73</v>
      </c>
      <c r="B84" s="445" t="s">
        <v>2033</v>
      </c>
      <c r="C84" s="440" t="s">
        <v>273</v>
      </c>
      <c r="D84" s="441"/>
      <c r="E84" s="441"/>
      <c r="F84" s="441">
        <f t="array" ref="F84">SUM(IF("156"&amp;B84=KHN&amp;MH,SL))</f>
        <v>167</v>
      </c>
      <c r="G84" s="441">
        <f t="array" ref="G84">SUM(IF("156"&amp;B84=KHN&amp;MH,TH))</f>
        <v>2804932</v>
      </c>
      <c r="H84" s="441">
        <f t="array" ref="H84">SUM(IF("156"&amp;B84=KHC&amp;MH,SL))</f>
        <v>0</v>
      </c>
      <c r="I84" s="441">
        <f t="array" ref="I84">SUM(IF("156"&amp;B84=KHC&amp;MH,TH))</f>
        <v>0</v>
      </c>
      <c r="J84" s="441">
        <f t="shared" si="4"/>
        <v>167</v>
      </c>
      <c r="K84" s="441">
        <f t="shared" si="5"/>
        <v>2804932</v>
      </c>
      <c r="L84" s="263"/>
      <c r="N84" s="442"/>
      <c r="O84" s="442"/>
    </row>
    <row r="85" spans="1:15" ht="19.5" customHeight="1">
      <c r="A85" s="438">
        <f t="shared" si="3"/>
        <v>74</v>
      </c>
      <c r="B85" s="445" t="s">
        <v>1012</v>
      </c>
      <c r="C85" s="440" t="s">
        <v>273</v>
      </c>
      <c r="D85" s="441">
        <v>96</v>
      </c>
      <c r="E85" s="441">
        <v>1445664</v>
      </c>
      <c r="F85" s="441">
        <f t="array" ref="F85">SUM(IF("156"&amp;B85=KHN&amp;MH,SL))</f>
        <v>0</v>
      </c>
      <c r="G85" s="441">
        <f t="array" ref="G85">SUM(IF("156"&amp;B85=KHN&amp;MH,TH))</f>
        <v>0</v>
      </c>
      <c r="H85" s="441">
        <f t="array" ref="H85">SUM(IF("156"&amp;B85=KHC&amp;MH,SL))</f>
        <v>96</v>
      </c>
      <c r="I85" s="441">
        <f t="array" ref="I85">SUM(IF("156"&amp;B85=KHC&amp;MH,TH))</f>
        <v>1445664</v>
      </c>
      <c r="J85" s="441">
        <f t="shared" si="4"/>
        <v>0</v>
      </c>
      <c r="K85" s="441">
        <f t="shared" si="5"/>
        <v>0</v>
      </c>
      <c r="L85" s="263"/>
    </row>
    <row r="86" spans="1:15" ht="19.5" customHeight="1">
      <c r="A86" s="438">
        <f t="shared" si="3"/>
        <v>75</v>
      </c>
      <c r="B86" s="445" t="s">
        <v>1281</v>
      </c>
      <c r="C86" s="440" t="s">
        <v>273</v>
      </c>
      <c r="D86" s="441"/>
      <c r="E86" s="441"/>
      <c r="F86" s="441">
        <f t="array" ref="F86">SUM(IF("156"&amp;B86=KHN&amp;MH,SL))</f>
        <v>30</v>
      </c>
      <c r="G86" s="441">
        <f t="array" ref="G86">SUM(IF("156"&amp;B86=KHN&amp;MH,TH))</f>
        <v>599010</v>
      </c>
      <c r="H86" s="441">
        <f t="array" ref="H86">SUM(IF("156"&amp;B86=KHC&amp;MH,SL))</f>
        <v>0</v>
      </c>
      <c r="I86" s="441">
        <f t="array" ref="I86">SUM(IF("156"&amp;B86=KHC&amp;MH,TH))</f>
        <v>0</v>
      </c>
      <c r="J86" s="441">
        <f t="shared" si="4"/>
        <v>30</v>
      </c>
      <c r="K86" s="441">
        <f t="shared" si="5"/>
        <v>599010</v>
      </c>
      <c r="L86" s="263"/>
    </row>
    <row r="87" spans="1:15" ht="19.5" customHeight="1">
      <c r="A87" s="438">
        <f t="shared" si="3"/>
        <v>76</v>
      </c>
      <c r="B87" s="445" t="s">
        <v>1286</v>
      </c>
      <c r="C87" s="440" t="s">
        <v>273</v>
      </c>
      <c r="D87" s="441"/>
      <c r="E87" s="441"/>
      <c r="F87" s="441">
        <f t="array" ref="F87">SUM(IF("156"&amp;B87=KHN&amp;MH,SL))</f>
        <v>800</v>
      </c>
      <c r="G87" s="441">
        <f t="array" ref="G87">SUM(IF("156"&amp;B87=KHN&amp;MH,TH))</f>
        <v>35587200</v>
      </c>
      <c r="H87" s="441">
        <f t="array" ref="H87">SUM(IF("156"&amp;B87=KHC&amp;MH,SL))</f>
        <v>0</v>
      </c>
      <c r="I87" s="441">
        <f t="array" ref="I87">SUM(IF("156"&amp;B87=KHC&amp;MH,TH))</f>
        <v>0</v>
      </c>
      <c r="J87" s="441">
        <f t="shared" si="4"/>
        <v>800</v>
      </c>
      <c r="K87" s="441">
        <f t="shared" si="5"/>
        <v>35587200</v>
      </c>
      <c r="L87" s="263"/>
    </row>
    <row r="88" spans="1:15" ht="19.5" customHeight="1">
      <c r="A88" s="438">
        <f t="shared" si="3"/>
        <v>77</v>
      </c>
      <c r="B88" s="445" t="s">
        <v>1285</v>
      </c>
      <c r="C88" s="440" t="s">
        <v>273</v>
      </c>
      <c r="D88" s="441"/>
      <c r="E88" s="441"/>
      <c r="F88" s="441">
        <f t="array" ref="F88">SUM(IF("156"&amp;B88=KHN&amp;MH,SL))</f>
        <v>136</v>
      </c>
      <c r="G88" s="441">
        <f t="array" ref="G88">SUM(IF("156"&amp;B88=KHN&amp;MH,TH))</f>
        <v>6799320</v>
      </c>
      <c r="H88" s="441">
        <f t="array" ref="H88">SUM(IF("156"&amp;B88=KHC&amp;MH,SL))</f>
        <v>0</v>
      </c>
      <c r="I88" s="441">
        <f t="array" ref="I88">SUM(IF("156"&amp;B88=KHC&amp;MH,TH))</f>
        <v>0</v>
      </c>
      <c r="J88" s="441">
        <f t="shared" si="4"/>
        <v>136</v>
      </c>
      <c r="K88" s="441">
        <f t="shared" si="5"/>
        <v>6799320</v>
      </c>
      <c r="L88" s="263"/>
    </row>
    <row r="89" spans="1:15" ht="19.5" customHeight="1">
      <c r="A89" s="438">
        <f t="shared" si="3"/>
        <v>78</v>
      </c>
      <c r="B89" s="447" t="s">
        <v>1013</v>
      </c>
      <c r="C89" s="440" t="s">
        <v>273</v>
      </c>
      <c r="D89" s="441">
        <v>500</v>
      </c>
      <c r="E89" s="441">
        <v>6119000</v>
      </c>
      <c r="F89" s="441">
        <f t="array" ref="F89">SUM(IF("156"&amp;B89=KHN&amp;MH,SL))</f>
        <v>0</v>
      </c>
      <c r="G89" s="441">
        <f t="array" ref="G89">SUM(IF("156"&amp;B89=KHN&amp;MH,TH))</f>
        <v>0</v>
      </c>
      <c r="H89" s="441">
        <f t="array" ref="H89">SUM(IF("156"&amp;B89=KHC&amp;MH,SL))</f>
        <v>0</v>
      </c>
      <c r="I89" s="441">
        <f t="array" ref="I89">SUM(IF("156"&amp;B89=KHC&amp;MH,TH))</f>
        <v>0</v>
      </c>
      <c r="J89" s="441">
        <f t="shared" si="4"/>
        <v>500</v>
      </c>
      <c r="K89" s="441">
        <f t="shared" si="5"/>
        <v>6119000</v>
      </c>
      <c r="L89" s="263"/>
    </row>
    <row r="90" spans="1:15" ht="19.5" customHeight="1">
      <c r="A90" s="438">
        <f t="shared" si="3"/>
        <v>79</v>
      </c>
      <c r="B90" s="445" t="s">
        <v>1264</v>
      </c>
      <c r="C90" s="440" t="s">
        <v>273</v>
      </c>
      <c r="D90" s="441"/>
      <c r="E90" s="441"/>
      <c r="F90" s="441">
        <f t="array" ref="F90">SUM(IF("156"&amp;B90=KHN&amp;MH,SL))</f>
        <v>579</v>
      </c>
      <c r="G90" s="441">
        <f t="array" ref="G90">SUM(IF("156"&amp;B90=KHN&amp;MH,TH))</f>
        <v>7435882</v>
      </c>
      <c r="H90" s="441">
        <f t="array" ref="H90">SUM(IF("156"&amp;B90=KHC&amp;MH,SL))</f>
        <v>0</v>
      </c>
      <c r="I90" s="441">
        <f t="array" ref="I90">SUM(IF("156"&amp;B90=KHC&amp;MH,TH))</f>
        <v>0</v>
      </c>
      <c r="J90" s="441">
        <f t="shared" si="4"/>
        <v>579</v>
      </c>
      <c r="K90" s="441">
        <f t="shared" si="5"/>
        <v>7435882</v>
      </c>
      <c r="L90" s="263"/>
    </row>
    <row r="91" spans="1:15" ht="19.5" customHeight="1">
      <c r="A91" s="438">
        <f t="shared" si="3"/>
        <v>80</v>
      </c>
      <c r="B91" s="447" t="s">
        <v>1014</v>
      </c>
      <c r="C91" s="440" t="s">
        <v>273</v>
      </c>
      <c r="D91" s="441">
        <v>70</v>
      </c>
      <c r="E91" s="441">
        <v>1146600</v>
      </c>
      <c r="F91" s="441">
        <f t="array" ref="F91">SUM(IF("156"&amp;B91=KHN&amp;MH,SL))</f>
        <v>0</v>
      </c>
      <c r="G91" s="441">
        <f t="array" ref="G91">SUM(IF("156"&amp;B91=KHN&amp;MH,TH))</f>
        <v>0</v>
      </c>
      <c r="H91" s="441">
        <f t="array" ref="H91">SUM(IF("156"&amp;B91=KHC&amp;MH,SL))</f>
        <v>70</v>
      </c>
      <c r="I91" s="441">
        <f t="array" ref="I91">SUM(IF("156"&amp;B91=KHC&amp;MH,TH))</f>
        <v>1146600</v>
      </c>
      <c r="J91" s="441">
        <f t="shared" si="4"/>
        <v>0</v>
      </c>
      <c r="K91" s="441">
        <f t="shared" si="5"/>
        <v>0</v>
      </c>
      <c r="L91" s="263"/>
    </row>
    <row r="92" spans="1:15" ht="19.5" customHeight="1">
      <c r="A92" s="438">
        <f t="shared" si="3"/>
        <v>81</v>
      </c>
      <c r="B92" s="445" t="s">
        <v>1284</v>
      </c>
      <c r="C92" s="440" t="s">
        <v>273</v>
      </c>
      <c r="D92" s="441"/>
      <c r="E92" s="441"/>
      <c r="F92" s="441">
        <f t="array" ref="F92">SUM(IF("156"&amp;B92=KHN&amp;MH,SL))</f>
        <v>76</v>
      </c>
      <c r="G92" s="441">
        <f t="array" ref="G92">SUM(IF("156"&amp;B92=KHN&amp;MH,TH))</f>
        <v>2202860</v>
      </c>
      <c r="H92" s="441">
        <f t="array" ref="H92">SUM(IF("156"&amp;B92=KHC&amp;MH,SL))</f>
        <v>0</v>
      </c>
      <c r="I92" s="441">
        <f t="array" ref="I92">SUM(IF("156"&amp;B92=KHC&amp;MH,TH))</f>
        <v>0</v>
      </c>
      <c r="J92" s="441">
        <f t="shared" si="4"/>
        <v>76</v>
      </c>
      <c r="K92" s="441">
        <f t="shared" si="5"/>
        <v>2202860</v>
      </c>
      <c r="L92" s="263"/>
    </row>
    <row r="93" spans="1:15" ht="19.5" customHeight="1">
      <c r="A93" s="438">
        <f t="shared" si="3"/>
        <v>82</v>
      </c>
      <c r="B93" s="445" t="s">
        <v>1289</v>
      </c>
      <c r="C93" s="440" t="s">
        <v>273</v>
      </c>
      <c r="D93" s="441"/>
      <c r="E93" s="441"/>
      <c r="F93" s="441">
        <f t="array" ref="F93">SUM(IF("156"&amp;B93=KHN&amp;MH,SL))</f>
        <v>125</v>
      </c>
      <c r="G93" s="441">
        <f t="array" ref="G93">SUM(IF("156"&amp;B93=KHN&amp;MH,TH))</f>
        <v>3559500</v>
      </c>
      <c r="H93" s="441">
        <f t="array" ref="H93">SUM(IF("156"&amp;B93=KHC&amp;MH,SL))</f>
        <v>0</v>
      </c>
      <c r="I93" s="441">
        <f t="array" ref="I93">SUM(IF("156"&amp;B93=KHC&amp;MH,TH))</f>
        <v>0</v>
      </c>
      <c r="J93" s="441">
        <f t="shared" si="4"/>
        <v>125</v>
      </c>
      <c r="K93" s="441">
        <f t="shared" si="5"/>
        <v>3559500</v>
      </c>
      <c r="L93" s="263"/>
    </row>
    <row r="94" spans="1:15" ht="19.5" customHeight="1">
      <c r="A94" s="438">
        <f t="shared" si="3"/>
        <v>83</v>
      </c>
      <c r="B94" s="447" t="s">
        <v>1015</v>
      </c>
      <c r="C94" s="440" t="s">
        <v>273</v>
      </c>
      <c r="D94" s="441">
        <v>30</v>
      </c>
      <c r="E94" s="441">
        <v>606900</v>
      </c>
      <c r="F94" s="441">
        <f t="array" ref="F94">SUM(IF("156"&amp;B94=KHN&amp;MH,SL))</f>
        <v>0</v>
      </c>
      <c r="G94" s="441">
        <f t="array" ref="G94">SUM(IF("156"&amp;B94=KHN&amp;MH,TH))</f>
        <v>0</v>
      </c>
      <c r="H94" s="441">
        <f t="array" ref="H94">SUM(IF("156"&amp;B94=KHC&amp;MH,SL))</f>
        <v>30</v>
      </c>
      <c r="I94" s="441">
        <f t="array" ref="I94">SUM(IF("156"&amp;B94=KHC&amp;MH,TH))</f>
        <v>606900</v>
      </c>
      <c r="J94" s="441">
        <f t="shared" si="4"/>
        <v>0</v>
      </c>
      <c r="K94" s="441">
        <f t="shared" si="5"/>
        <v>0</v>
      </c>
      <c r="L94" s="263"/>
    </row>
    <row r="95" spans="1:15" ht="19.5" customHeight="1">
      <c r="A95" s="438">
        <f t="shared" si="3"/>
        <v>84</v>
      </c>
      <c r="B95" s="447" t="s">
        <v>1016</v>
      </c>
      <c r="C95" s="440" t="s">
        <v>273</v>
      </c>
      <c r="D95" s="441">
        <v>20</v>
      </c>
      <c r="E95" s="441">
        <v>280140</v>
      </c>
      <c r="F95" s="441">
        <f t="array" ref="F95">SUM(IF("156"&amp;B95=KHN&amp;MH,SL))</f>
        <v>0</v>
      </c>
      <c r="G95" s="441">
        <f t="array" ref="G95">SUM(IF("156"&amp;B95=KHN&amp;MH,TH))</f>
        <v>0</v>
      </c>
      <c r="H95" s="441">
        <f t="array" ref="H95">SUM(IF("156"&amp;B95=KHC&amp;MH,SL))</f>
        <v>20</v>
      </c>
      <c r="I95" s="441">
        <f t="array" ref="I95">SUM(IF("156"&amp;B95=KHC&amp;MH,TH))</f>
        <v>280140</v>
      </c>
      <c r="J95" s="441">
        <f t="shared" si="4"/>
        <v>0</v>
      </c>
      <c r="K95" s="441">
        <f t="shared" si="5"/>
        <v>0</v>
      </c>
      <c r="L95" s="263"/>
    </row>
    <row r="96" spans="1:15" ht="19.5" customHeight="1">
      <c r="A96" s="438">
        <f t="shared" si="3"/>
        <v>85</v>
      </c>
      <c r="B96" s="447" t="s">
        <v>1017</v>
      </c>
      <c r="C96" s="440" t="s">
        <v>273</v>
      </c>
      <c r="D96" s="441">
        <v>52</v>
      </c>
      <c r="E96" s="441">
        <v>876408</v>
      </c>
      <c r="F96" s="441">
        <f t="array" ref="F96">SUM(IF("156"&amp;B96=KHN&amp;MH,SL))</f>
        <v>0</v>
      </c>
      <c r="G96" s="441">
        <f t="array" ref="G96">SUM(IF("156"&amp;B96=KHN&amp;MH,TH))</f>
        <v>0</v>
      </c>
      <c r="H96" s="441">
        <f t="array" ref="H96">SUM(IF("156"&amp;B96=KHC&amp;MH,SL))</f>
        <v>52</v>
      </c>
      <c r="I96" s="441">
        <f t="array" ref="I96">SUM(IF("156"&amp;B96=KHC&amp;MH,TH))</f>
        <v>876408</v>
      </c>
      <c r="J96" s="441">
        <f t="shared" si="4"/>
        <v>0</v>
      </c>
      <c r="K96" s="441">
        <f t="shared" si="5"/>
        <v>0</v>
      </c>
      <c r="L96" s="263"/>
    </row>
    <row r="97" spans="1:15" ht="19.5" customHeight="1">
      <c r="A97" s="438">
        <f t="shared" si="3"/>
        <v>86</v>
      </c>
      <c r="B97" s="445" t="s">
        <v>1260</v>
      </c>
      <c r="C97" s="440" t="s">
        <v>273</v>
      </c>
      <c r="D97" s="441"/>
      <c r="E97" s="441"/>
      <c r="F97" s="441">
        <f t="array" ref="F97">SUM(IF("156"&amp;B97=KHN&amp;MH,SL))</f>
        <v>130</v>
      </c>
      <c r="G97" s="441">
        <f t="array" ref="G97">SUM(IF("156"&amp;B97=KHN&amp;MH,TH))</f>
        <v>1906060</v>
      </c>
      <c r="H97" s="441">
        <f t="array" ref="H97">SUM(IF("156"&amp;B97=KHC&amp;MH,SL))</f>
        <v>0</v>
      </c>
      <c r="I97" s="441">
        <f t="array" ref="I97">SUM(IF("156"&amp;B97=KHC&amp;MH,TH))</f>
        <v>0</v>
      </c>
      <c r="J97" s="441">
        <f t="shared" si="4"/>
        <v>130</v>
      </c>
      <c r="K97" s="441">
        <f t="shared" si="5"/>
        <v>1906060</v>
      </c>
      <c r="L97" s="263"/>
    </row>
    <row r="98" spans="1:15" ht="19.5" customHeight="1">
      <c r="A98" s="438">
        <f t="shared" si="3"/>
        <v>87</v>
      </c>
      <c r="B98" s="447" t="s">
        <v>785</v>
      </c>
      <c r="C98" s="440" t="s">
        <v>273</v>
      </c>
      <c r="D98" s="441"/>
      <c r="E98" s="441"/>
      <c r="F98" s="441">
        <f t="array" ref="F98">SUM(IF("156"&amp;B98=KHN&amp;MH,SL))</f>
        <v>200</v>
      </c>
      <c r="G98" s="441">
        <f t="array" ref="G98">SUM(IF("156"&amp;B98=KHN&amp;MH,TH))</f>
        <v>3479400</v>
      </c>
      <c r="H98" s="441">
        <f t="array" ref="H98">SUM(IF("156"&amp;B98=KHC&amp;MH,SL))</f>
        <v>0</v>
      </c>
      <c r="I98" s="441">
        <f t="array" ref="I98">SUM(IF("156"&amp;B98=KHC&amp;MH,TH))</f>
        <v>0</v>
      </c>
      <c r="J98" s="441">
        <f t="shared" si="4"/>
        <v>200</v>
      </c>
      <c r="K98" s="441">
        <f t="shared" si="5"/>
        <v>3479400</v>
      </c>
      <c r="L98" s="263"/>
    </row>
    <row r="99" spans="1:15" ht="19.5" customHeight="1">
      <c r="A99" s="438">
        <f t="shared" si="3"/>
        <v>88</v>
      </c>
      <c r="B99" s="445" t="s">
        <v>1018</v>
      </c>
      <c r="C99" s="440" t="s">
        <v>273</v>
      </c>
      <c r="D99" s="441">
        <v>5</v>
      </c>
      <c r="E99" s="441">
        <v>100050</v>
      </c>
      <c r="F99" s="441">
        <f t="array" ref="F99">SUM(IF("156"&amp;B99=KHN&amp;MH,SL))</f>
        <v>0</v>
      </c>
      <c r="G99" s="441">
        <f t="array" ref="G99">SUM(IF("156"&amp;B99=KHN&amp;MH,TH))</f>
        <v>0</v>
      </c>
      <c r="H99" s="441">
        <f t="array" ref="H99">SUM(IF("156"&amp;B99=KHC&amp;MH,SL))</f>
        <v>5</v>
      </c>
      <c r="I99" s="441">
        <f t="array" ref="I99">SUM(IF("156"&amp;B99=KHC&amp;MH,TH))</f>
        <v>100050</v>
      </c>
      <c r="J99" s="441">
        <f t="shared" si="4"/>
        <v>0</v>
      </c>
      <c r="K99" s="441">
        <f t="shared" si="5"/>
        <v>0</v>
      </c>
      <c r="L99" s="263"/>
    </row>
    <row r="100" spans="1:15" ht="19.5" customHeight="1">
      <c r="A100" s="438">
        <f t="shared" si="3"/>
        <v>89</v>
      </c>
      <c r="B100" s="447" t="s">
        <v>1019</v>
      </c>
      <c r="C100" s="440" t="s">
        <v>273</v>
      </c>
      <c r="D100" s="441">
        <v>5</v>
      </c>
      <c r="E100" s="441">
        <v>113390</v>
      </c>
      <c r="F100" s="441">
        <f t="array" ref="F100">SUM(IF("156"&amp;B100=KHN&amp;MH,SL))</f>
        <v>0</v>
      </c>
      <c r="G100" s="441">
        <f t="array" ref="G100">SUM(IF("156"&amp;B100=KHN&amp;MH,TH))</f>
        <v>0</v>
      </c>
      <c r="H100" s="441">
        <f t="array" ref="H100">SUM(IF("156"&amp;B100=KHC&amp;MH,SL))</f>
        <v>5</v>
      </c>
      <c r="I100" s="441">
        <f t="array" ref="I100">SUM(IF("156"&amp;B100=KHC&amp;MH,TH))</f>
        <v>113390</v>
      </c>
      <c r="J100" s="441">
        <f t="shared" si="4"/>
        <v>0</v>
      </c>
      <c r="K100" s="441">
        <f t="shared" si="5"/>
        <v>0</v>
      </c>
      <c r="L100" s="263"/>
    </row>
    <row r="101" spans="1:15" ht="19.5" customHeight="1">
      <c r="A101" s="438">
        <f t="shared" si="3"/>
        <v>90</v>
      </c>
      <c r="B101" s="447" t="s">
        <v>1020</v>
      </c>
      <c r="C101" s="440" t="s">
        <v>273</v>
      </c>
      <c r="D101" s="441">
        <v>17</v>
      </c>
      <c r="E101" s="441">
        <v>399126</v>
      </c>
      <c r="F101" s="441">
        <f t="array" ref="F101">SUM(IF("156"&amp;B101=KHN&amp;MH,SL))</f>
        <v>0</v>
      </c>
      <c r="G101" s="441">
        <f t="array" ref="G101">SUM(IF("156"&amp;B101=KHN&amp;MH,TH))</f>
        <v>0</v>
      </c>
      <c r="H101" s="441">
        <f t="array" ref="H101">SUM(IF("156"&amp;B101=KHC&amp;MH,SL))</f>
        <v>17</v>
      </c>
      <c r="I101" s="441">
        <f t="array" ref="I101">SUM(IF("156"&amp;B101=KHC&amp;MH,TH))</f>
        <v>399126</v>
      </c>
      <c r="J101" s="441">
        <f t="shared" si="4"/>
        <v>0</v>
      </c>
      <c r="K101" s="441">
        <f t="shared" si="5"/>
        <v>0</v>
      </c>
      <c r="L101" s="263"/>
    </row>
    <row r="102" spans="1:15" ht="19.5" customHeight="1">
      <c r="A102" s="438">
        <f t="shared" si="3"/>
        <v>91</v>
      </c>
      <c r="B102" s="447" t="s">
        <v>1021</v>
      </c>
      <c r="C102" s="440" t="s">
        <v>273</v>
      </c>
      <c r="D102" s="441">
        <v>5</v>
      </c>
      <c r="E102" s="441">
        <v>133400</v>
      </c>
      <c r="F102" s="441">
        <f t="array" ref="F102">SUM(IF("156"&amp;B102=KHN&amp;MH,SL))</f>
        <v>0</v>
      </c>
      <c r="G102" s="441">
        <f t="array" ref="G102">SUM(IF("156"&amp;B102=KHN&amp;MH,TH))</f>
        <v>0</v>
      </c>
      <c r="H102" s="441">
        <f t="array" ref="H102">SUM(IF("156"&amp;B102=KHC&amp;MH,SL))</f>
        <v>5</v>
      </c>
      <c r="I102" s="441">
        <f t="array" ref="I102">SUM(IF("156"&amp;B102=KHC&amp;MH,TH))</f>
        <v>133400</v>
      </c>
      <c r="J102" s="441">
        <f t="shared" si="4"/>
        <v>0</v>
      </c>
      <c r="K102" s="441">
        <f t="shared" si="5"/>
        <v>0</v>
      </c>
      <c r="L102" s="263"/>
    </row>
    <row r="103" spans="1:15" ht="19.5" customHeight="1">
      <c r="A103" s="438">
        <f t="shared" si="3"/>
        <v>92</v>
      </c>
      <c r="B103" s="447" t="s">
        <v>1022</v>
      </c>
      <c r="C103" s="440" t="s">
        <v>273</v>
      </c>
      <c r="D103" s="441">
        <v>34</v>
      </c>
      <c r="E103" s="441">
        <v>961554</v>
      </c>
      <c r="F103" s="441">
        <f t="array" ref="F103">SUM(IF("156"&amp;B103=KHN&amp;MH,SL))</f>
        <v>0</v>
      </c>
      <c r="G103" s="441">
        <f t="array" ref="G103">SUM(IF("156"&amp;B103=KHN&amp;MH,TH))</f>
        <v>0</v>
      </c>
      <c r="H103" s="441">
        <f t="array" ref="H103">SUM(IF("156"&amp;B103=KHC&amp;MH,SL))</f>
        <v>34</v>
      </c>
      <c r="I103" s="441">
        <f t="array" ref="I103">SUM(IF("156"&amp;B103=KHC&amp;MH,TH))</f>
        <v>961554</v>
      </c>
      <c r="J103" s="441">
        <f t="shared" si="4"/>
        <v>0</v>
      </c>
      <c r="K103" s="441">
        <f t="shared" si="5"/>
        <v>0</v>
      </c>
      <c r="L103" s="263"/>
    </row>
    <row r="104" spans="1:15" ht="19.5" customHeight="1">
      <c r="A104" s="438">
        <f t="shared" si="3"/>
        <v>93</v>
      </c>
      <c r="B104" s="446" t="s">
        <v>1315</v>
      </c>
      <c r="C104" s="440" t="s">
        <v>273</v>
      </c>
      <c r="D104" s="441"/>
      <c r="E104" s="441"/>
      <c r="F104" s="441">
        <f t="array" ref="F104">SUM(IF("156"&amp;B104=KHN&amp;MH,SL))</f>
        <v>1100</v>
      </c>
      <c r="G104" s="441">
        <f t="array" ref="G104">SUM(IF("156"&amp;B104=KHN&amp;MH,TH))</f>
        <v>32381200</v>
      </c>
      <c r="H104" s="441">
        <f t="array" ref="H104">SUM(IF("156"&amp;B104=KHC&amp;MH,SL))</f>
        <v>1100</v>
      </c>
      <c r="I104" s="441">
        <f t="array" ref="I104">SUM(IF("156"&amp;B104=KHC&amp;MH,TH))</f>
        <v>32381200</v>
      </c>
      <c r="J104" s="441">
        <f t="shared" si="4"/>
        <v>0</v>
      </c>
      <c r="K104" s="441">
        <f t="shared" si="5"/>
        <v>0</v>
      </c>
      <c r="L104" s="263"/>
    </row>
    <row r="105" spans="1:15" ht="19.5" customHeight="1">
      <c r="A105" s="438">
        <f t="shared" si="3"/>
        <v>94</v>
      </c>
      <c r="B105" s="445" t="s">
        <v>1023</v>
      </c>
      <c r="C105" s="440" t="s">
        <v>273</v>
      </c>
      <c r="D105" s="441">
        <v>15</v>
      </c>
      <c r="E105" s="441">
        <v>146070</v>
      </c>
      <c r="F105" s="441">
        <f t="array" ref="F105">SUM(IF("156"&amp;B105=KHN&amp;MH,SL))</f>
        <v>0</v>
      </c>
      <c r="G105" s="441">
        <f t="array" ref="G105">SUM(IF("156"&amp;B105=KHN&amp;MH,TH))</f>
        <v>0</v>
      </c>
      <c r="H105" s="441">
        <f t="array" ref="H105">SUM(IF("156"&amp;B105=KHC&amp;MH,SL))</f>
        <v>15</v>
      </c>
      <c r="I105" s="441">
        <f t="array" ref="I105">SUM(IF("156"&amp;B105=KHC&amp;MH,TH))</f>
        <v>146070</v>
      </c>
      <c r="J105" s="441">
        <f t="shared" si="4"/>
        <v>0</v>
      </c>
      <c r="K105" s="441">
        <f t="shared" si="5"/>
        <v>0</v>
      </c>
      <c r="L105" s="263"/>
    </row>
    <row r="106" spans="1:15" ht="19.5" customHeight="1">
      <c r="A106" s="438">
        <f t="shared" si="3"/>
        <v>95</v>
      </c>
      <c r="B106" s="447" t="s">
        <v>1024</v>
      </c>
      <c r="C106" s="440" t="s">
        <v>273</v>
      </c>
      <c r="D106" s="441">
        <v>128</v>
      </c>
      <c r="E106" s="441">
        <v>2098880</v>
      </c>
      <c r="F106" s="441">
        <f t="array" ref="F106">SUM(IF("156"&amp;B106=KHN&amp;MH,SL))</f>
        <v>0</v>
      </c>
      <c r="G106" s="441">
        <f t="array" ref="G106">SUM(IF("156"&amp;B106=KHN&amp;MH,TH))</f>
        <v>0</v>
      </c>
      <c r="H106" s="441">
        <f t="array" ref="H106">SUM(IF("156"&amp;B106=KHC&amp;MH,SL))</f>
        <v>0</v>
      </c>
      <c r="I106" s="441">
        <f t="array" ref="I106">SUM(IF("156"&amp;B106=KHC&amp;MH,TH))</f>
        <v>0</v>
      </c>
      <c r="J106" s="441">
        <f t="shared" si="4"/>
        <v>128</v>
      </c>
      <c r="K106" s="441">
        <f t="shared" si="5"/>
        <v>2098880</v>
      </c>
      <c r="L106" s="263"/>
    </row>
    <row r="107" spans="1:15" ht="19.5" customHeight="1">
      <c r="A107" s="438">
        <f t="shared" si="3"/>
        <v>96</v>
      </c>
      <c r="B107" s="445" t="s">
        <v>1025</v>
      </c>
      <c r="C107" s="440" t="s">
        <v>273</v>
      </c>
      <c r="D107" s="441">
        <v>100</v>
      </c>
      <c r="E107" s="441">
        <v>1331800</v>
      </c>
      <c r="F107" s="441">
        <f t="array" ref="F107">SUM(IF("156"&amp;B107=KHN&amp;MH,SL))</f>
        <v>0</v>
      </c>
      <c r="G107" s="441">
        <f t="array" ref="G107">SUM(IF("156"&amp;B107=KHN&amp;MH,TH))</f>
        <v>0</v>
      </c>
      <c r="H107" s="441">
        <f t="array" ref="H107">SUM(IF("156"&amp;B107=KHC&amp;MH,SL))</f>
        <v>0</v>
      </c>
      <c r="I107" s="441">
        <f t="array" ref="I107">SUM(IF("156"&amp;B107=KHC&amp;MH,TH))</f>
        <v>0</v>
      </c>
      <c r="J107" s="441">
        <f t="shared" si="4"/>
        <v>100</v>
      </c>
      <c r="K107" s="441">
        <f t="shared" si="5"/>
        <v>1331800</v>
      </c>
      <c r="L107" s="263"/>
    </row>
    <row r="108" spans="1:15" ht="19.5" customHeight="1">
      <c r="A108" s="438">
        <f t="shared" si="3"/>
        <v>97</v>
      </c>
      <c r="B108" s="445" t="s">
        <v>1026</v>
      </c>
      <c r="C108" s="440" t="s">
        <v>273</v>
      </c>
      <c r="D108" s="441">
        <v>88</v>
      </c>
      <c r="E108" s="441">
        <v>981640</v>
      </c>
      <c r="F108" s="441">
        <f t="array" ref="F108">SUM(IF("156"&amp;B108=KHN&amp;MH,SL))</f>
        <v>0</v>
      </c>
      <c r="G108" s="441">
        <f t="array" ref="G108">SUM(IF("156"&amp;B108=KHN&amp;MH,TH))</f>
        <v>0</v>
      </c>
      <c r="H108" s="441">
        <f t="array" ref="H108">SUM(IF("156"&amp;B108=KHC&amp;MH,SL))</f>
        <v>88</v>
      </c>
      <c r="I108" s="441">
        <f t="array" ref="I108">SUM(IF("156"&amp;B108=KHC&amp;MH,TH))</f>
        <v>981640</v>
      </c>
      <c r="J108" s="441">
        <f t="shared" si="4"/>
        <v>0</v>
      </c>
      <c r="K108" s="441">
        <f t="shared" si="5"/>
        <v>0</v>
      </c>
      <c r="L108" s="263"/>
    </row>
    <row r="109" spans="1:15" ht="19.5" customHeight="1">
      <c r="A109" s="438">
        <f t="shared" si="3"/>
        <v>98</v>
      </c>
      <c r="B109" s="445" t="s">
        <v>1027</v>
      </c>
      <c r="C109" s="440" t="s">
        <v>273</v>
      </c>
      <c r="D109" s="441">
        <v>250</v>
      </c>
      <c r="E109" s="441">
        <v>2470500</v>
      </c>
      <c r="F109" s="441">
        <f t="array" ref="F109">SUM(IF("156"&amp;B109=KHN&amp;MH,SL))</f>
        <v>0</v>
      </c>
      <c r="G109" s="441">
        <f t="array" ref="G109">SUM(IF("156"&amp;B109=KHN&amp;MH,TH))</f>
        <v>0</v>
      </c>
      <c r="H109" s="441">
        <f t="array" ref="H109">SUM(IF("156"&amp;B109=KHC&amp;MH,SL))</f>
        <v>0</v>
      </c>
      <c r="I109" s="441">
        <f t="array" ref="I109">SUM(IF("156"&amp;B109=KHC&amp;MH,TH))</f>
        <v>0</v>
      </c>
      <c r="J109" s="441">
        <f t="shared" si="4"/>
        <v>250</v>
      </c>
      <c r="K109" s="441">
        <f t="shared" si="5"/>
        <v>2470500</v>
      </c>
      <c r="L109" s="263"/>
    </row>
    <row r="110" spans="1:15" ht="19.5" customHeight="1">
      <c r="A110" s="438">
        <f t="shared" si="3"/>
        <v>99</v>
      </c>
      <c r="B110" s="445" t="s">
        <v>1658</v>
      </c>
      <c r="C110" s="440" t="s">
        <v>273</v>
      </c>
      <c r="D110" s="441"/>
      <c r="E110" s="441"/>
      <c r="F110" s="441">
        <f t="array" ref="F110">SUM(IF("156"&amp;B110=KHN&amp;MH,SL))</f>
        <v>125</v>
      </c>
      <c r="G110" s="441">
        <f t="array" ref="G110">SUM(IF("156"&amp;B110=KHN&amp;MH,TH))</f>
        <v>1599750</v>
      </c>
      <c r="H110" s="441">
        <f t="array" ref="H110">SUM(IF("156"&amp;B110=KHC&amp;MH,SL))</f>
        <v>0</v>
      </c>
      <c r="I110" s="441">
        <f t="array" ref="I110">SUM(IF("156"&amp;B110=KHC&amp;MH,TH))</f>
        <v>0</v>
      </c>
      <c r="J110" s="441">
        <f t="shared" si="4"/>
        <v>125</v>
      </c>
      <c r="K110" s="441">
        <f t="shared" si="5"/>
        <v>1599750</v>
      </c>
      <c r="L110" s="263"/>
    </row>
    <row r="111" spans="1:15" ht="19.5" customHeight="1">
      <c r="A111" s="438">
        <f t="shared" si="3"/>
        <v>100</v>
      </c>
      <c r="B111" s="445" t="s">
        <v>2042</v>
      </c>
      <c r="C111" s="440" t="s">
        <v>273</v>
      </c>
      <c r="D111" s="441"/>
      <c r="E111" s="441"/>
      <c r="F111" s="441">
        <f t="array" ref="F111">SUM(IF("156"&amp;B111=KHN&amp;MH,SL))</f>
        <v>125</v>
      </c>
      <c r="G111" s="441">
        <f t="array" ref="G111">SUM(IF("156"&amp;B111=KHN&amp;MH,TH))</f>
        <v>1644250</v>
      </c>
      <c r="H111" s="441">
        <f t="array" ref="H111">SUM(IF("156"&amp;B111=KHC&amp;MH,SL))</f>
        <v>0</v>
      </c>
      <c r="I111" s="441">
        <f t="array" ref="I111">SUM(IF("156"&amp;B111=KHC&amp;MH,TH))</f>
        <v>0</v>
      </c>
      <c r="J111" s="441">
        <f t="shared" si="4"/>
        <v>125</v>
      </c>
      <c r="K111" s="441">
        <f t="shared" si="5"/>
        <v>1644250</v>
      </c>
      <c r="L111" s="263"/>
      <c r="N111" s="442"/>
      <c r="O111" s="442"/>
    </row>
    <row r="112" spans="1:15" ht="19.5" customHeight="1">
      <c r="A112" s="438">
        <f t="shared" si="3"/>
        <v>101</v>
      </c>
      <c r="B112" s="445" t="s">
        <v>1259</v>
      </c>
      <c r="C112" s="440" t="s">
        <v>273</v>
      </c>
      <c r="D112" s="441"/>
      <c r="E112" s="441"/>
      <c r="F112" s="441">
        <f t="array" ref="F112">SUM(IF("156"&amp;B112=KHN&amp;MH,SL))</f>
        <v>130</v>
      </c>
      <c r="G112" s="441">
        <f t="array" ref="G112">SUM(IF("156"&amp;B112=KHN&amp;MH,TH))</f>
        <v>1740830</v>
      </c>
      <c r="H112" s="441">
        <f t="array" ref="H112">SUM(IF("156"&amp;B112=KHC&amp;MH,SL))</f>
        <v>0</v>
      </c>
      <c r="I112" s="441">
        <f t="array" ref="I112">SUM(IF("156"&amp;B112=KHC&amp;MH,TH))</f>
        <v>0</v>
      </c>
      <c r="J112" s="441">
        <f t="shared" si="4"/>
        <v>130</v>
      </c>
      <c r="K112" s="441">
        <f t="shared" si="5"/>
        <v>1740830</v>
      </c>
      <c r="L112" s="263"/>
    </row>
    <row r="113" spans="1:12" ht="19.5" customHeight="1">
      <c r="A113" s="438">
        <f t="shared" si="3"/>
        <v>102</v>
      </c>
      <c r="B113" s="445" t="s">
        <v>1821</v>
      </c>
      <c r="C113" s="440" t="s">
        <v>273</v>
      </c>
      <c r="D113" s="441"/>
      <c r="E113" s="441"/>
      <c r="F113" s="441">
        <f t="array" ref="F113">SUM(IF("156"&amp;B113=KHN&amp;MH,SL))</f>
        <v>36</v>
      </c>
      <c r="G113" s="441">
        <f t="array" ref="G113">SUM(IF("156"&amp;B113=KHN&amp;MH,TH))</f>
        <v>671832</v>
      </c>
      <c r="H113" s="441">
        <f t="array" ref="H113">SUM(IF("156"&amp;B113=KHC&amp;MH,SL))</f>
        <v>0</v>
      </c>
      <c r="I113" s="441">
        <f t="array" ref="I113">SUM(IF("156"&amp;B113=KHC&amp;MH,TH))</f>
        <v>0</v>
      </c>
      <c r="J113" s="441">
        <f t="shared" si="4"/>
        <v>36</v>
      </c>
      <c r="K113" s="441">
        <f t="shared" si="5"/>
        <v>671832</v>
      </c>
      <c r="L113" s="263"/>
    </row>
    <row r="114" spans="1:12" ht="19.5" customHeight="1">
      <c r="A114" s="438">
        <f t="shared" si="3"/>
        <v>103</v>
      </c>
      <c r="B114" s="445" t="s">
        <v>1663</v>
      </c>
      <c r="C114" s="440" t="s">
        <v>273</v>
      </c>
      <c r="D114" s="441"/>
      <c r="E114" s="441"/>
      <c r="F114" s="441">
        <f t="array" ref="F114">SUM(IF("156"&amp;B114=KHN&amp;MH,SL))</f>
        <v>35</v>
      </c>
      <c r="G114" s="441">
        <f t="array" ref="G114">SUM(IF("156"&amp;B114=KHN&amp;MH,TH))</f>
        <v>677250</v>
      </c>
      <c r="H114" s="441">
        <f t="array" ref="H114">SUM(IF("156"&amp;B114=KHC&amp;MH,SL))</f>
        <v>0</v>
      </c>
      <c r="I114" s="441">
        <f t="array" ref="I114">SUM(IF("156"&amp;B114=KHC&amp;MH,TH))</f>
        <v>0</v>
      </c>
      <c r="J114" s="441">
        <f t="shared" si="4"/>
        <v>35</v>
      </c>
      <c r="K114" s="441">
        <f t="shared" si="5"/>
        <v>677250</v>
      </c>
      <c r="L114" s="263"/>
    </row>
    <row r="115" spans="1:12" ht="19.5" customHeight="1">
      <c r="A115" s="438">
        <f t="shared" si="3"/>
        <v>104</v>
      </c>
      <c r="B115" s="445" t="s">
        <v>1166</v>
      </c>
      <c r="C115" s="440" t="s">
        <v>273</v>
      </c>
      <c r="D115" s="441"/>
      <c r="E115" s="441"/>
      <c r="F115" s="441">
        <f t="array" ref="F115">SUM(IF("156"&amp;B115=KHN&amp;MH,SL))</f>
        <v>150</v>
      </c>
      <c r="G115" s="441">
        <f t="array" ref="G115">SUM(IF("156"&amp;B115=KHN&amp;MH,TH))</f>
        <v>3175200</v>
      </c>
      <c r="H115" s="441">
        <f t="array" ref="H115">SUM(IF("156"&amp;B115=KHC&amp;MH,SL))</f>
        <v>0</v>
      </c>
      <c r="I115" s="441">
        <f t="array" ref="I115">SUM(IF("156"&amp;B115=KHC&amp;MH,TH))</f>
        <v>0</v>
      </c>
      <c r="J115" s="441">
        <f t="shared" si="4"/>
        <v>150</v>
      </c>
      <c r="K115" s="441">
        <f t="shared" si="5"/>
        <v>3175200</v>
      </c>
      <c r="L115" s="263"/>
    </row>
    <row r="116" spans="1:12" ht="19.5" customHeight="1">
      <c r="A116" s="438">
        <f t="shared" si="3"/>
        <v>105</v>
      </c>
      <c r="B116" s="445" t="s">
        <v>1661</v>
      </c>
      <c r="C116" s="440" t="s">
        <v>273</v>
      </c>
      <c r="D116" s="441"/>
      <c r="E116" s="441"/>
      <c r="F116" s="441">
        <f t="array" ref="F116">SUM(IF("156"&amp;B116=KHN&amp;MH,SL))</f>
        <v>25</v>
      </c>
      <c r="G116" s="441">
        <f t="array" ref="G116">SUM(IF("156"&amp;B116=KHN&amp;MH,TH))</f>
        <v>677250</v>
      </c>
      <c r="H116" s="441">
        <f t="array" ref="H116">SUM(IF("156"&amp;B116=KHC&amp;MH,SL))</f>
        <v>0</v>
      </c>
      <c r="I116" s="441">
        <f t="array" ref="I116">SUM(IF("156"&amp;B116=KHC&amp;MH,TH))</f>
        <v>0</v>
      </c>
      <c r="J116" s="441">
        <f t="shared" si="4"/>
        <v>25</v>
      </c>
      <c r="K116" s="441">
        <f t="shared" si="5"/>
        <v>677250</v>
      </c>
      <c r="L116" s="263"/>
    </row>
    <row r="117" spans="1:12" ht="19.5" customHeight="1">
      <c r="A117" s="438">
        <f t="shared" si="3"/>
        <v>106</v>
      </c>
      <c r="B117" s="445" t="s">
        <v>1815</v>
      </c>
      <c r="C117" s="440" t="s">
        <v>273</v>
      </c>
      <c r="D117" s="441"/>
      <c r="E117" s="441"/>
      <c r="F117" s="441">
        <f t="array" ref="F117">SUM(IF("156"&amp;B117=KHN&amp;MH,SL))</f>
        <v>50</v>
      </c>
      <c r="G117" s="441">
        <f t="array" ref="G117">SUM(IF("156"&amp;B117=KHN&amp;MH,TH))</f>
        <v>1154200</v>
      </c>
      <c r="H117" s="441">
        <f t="array" ref="H117">SUM(IF("156"&amp;B117=KHC&amp;MH,SL))</f>
        <v>0</v>
      </c>
      <c r="I117" s="441">
        <f t="array" ref="I117">SUM(IF("156"&amp;B117=KHC&amp;MH,TH))</f>
        <v>0</v>
      </c>
      <c r="J117" s="441">
        <f t="shared" si="4"/>
        <v>50</v>
      </c>
      <c r="K117" s="441">
        <f t="shared" si="5"/>
        <v>1154200</v>
      </c>
      <c r="L117" s="263"/>
    </row>
    <row r="118" spans="1:12" ht="19.5" customHeight="1">
      <c r="A118" s="438">
        <f t="shared" si="3"/>
        <v>107</v>
      </c>
      <c r="B118" s="445" t="s">
        <v>1165</v>
      </c>
      <c r="C118" s="440" t="s">
        <v>273</v>
      </c>
      <c r="D118" s="441"/>
      <c r="E118" s="441"/>
      <c r="F118" s="441">
        <f t="array" ref="F118">SUM(IF("156"&amp;B118=KHN&amp;MH,SL))</f>
        <v>34</v>
      </c>
      <c r="G118" s="441">
        <f t="array" ref="G118">SUM(IF("156"&amp;B118=KHN&amp;MH,TH))</f>
        <v>1046520</v>
      </c>
      <c r="H118" s="441">
        <f t="array" ref="H118">SUM(IF("156"&amp;B118=KHC&amp;MH,SL))</f>
        <v>0</v>
      </c>
      <c r="I118" s="441">
        <f t="array" ref="I118">SUM(IF("156"&amp;B118=KHC&amp;MH,TH))</f>
        <v>0</v>
      </c>
      <c r="J118" s="441">
        <f t="shared" si="4"/>
        <v>34</v>
      </c>
      <c r="K118" s="441">
        <f t="shared" si="5"/>
        <v>1046520</v>
      </c>
      <c r="L118" s="263"/>
    </row>
    <row r="119" spans="1:12" ht="19.5" customHeight="1">
      <c r="A119" s="438">
        <f t="shared" si="3"/>
        <v>108</v>
      </c>
      <c r="B119" s="445" t="s">
        <v>1167</v>
      </c>
      <c r="C119" s="440" t="s">
        <v>273</v>
      </c>
      <c r="D119" s="441"/>
      <c r="E119" s="441"/>
      <c r="F119" s="441">
        <f t="array" ref="F119">SUM(IF("156"&amp;B119=KHN&amp;MH,SL))</f>
        <v>120</v>
      </c>
      <c r="G119" s="441">
        <f t="array" ref="G119">SUM(IF("156"&amp;B119=KHN&amp;MH,TH))</f>
        <v>3058560</v>
      </c>
      <c r="H119" s="441">
        <f t="array" ref="H119">SUM(IF("156"&amp;B119=KHC&amp;MH,SL))</f>
        <v>0</v>
      </c>
      <c r="I119" s="441">
        <f t="array" ref="I119">SUM(IF("156"&amp;B119=KHC&amp;MH,TH))</f>
        <v>0</v>
      </c>
      <c r="J119" s="441">
        <f t="shared" si="4"/>
        <v>120</v>
      </c>
      <c r="K119" s="441">
        <f t="shared" si="5"/>
        <v>3058560</v>
      </c>
      <c r="L119" s="263"/>
    </row>
    <row r="120" spans="1:12" ht="19.5" customHeight="1">
      <c r="A120" s="438">
        <f t="shared" si="3"/>
        <v>109</v>
      </c>
      <c r="B120" s="445" t="s">
        <v>1798</v>
      </c>
      <c r="C120" s="440" t="s">
        <v>273</v>
      </c>
      <c r="D120" s="441"/>
      <c r="E120" s="441"/>
      <c r="F120" s="441">
        <f t="array" ref="F120">SUM(IF("156"&amp;B120=KHN&amp;MH,SL))</f>
        <v>114</v>
      </c>
      <c r="G120" s="441">
        <f t="array" ref="G120">SUM(IF("156"&amp;B120=KHN&amp;MH,TH))</f>
        <v>2942568</v>
      </c>
      <c r="H120" s="441">
        <f t="array" ref="H120">SUM(IF("156"&amp;B120=KHC&amp;MH,SL))</f>
        <v>0</v>
      </c>
      <c r="I120" s="441">
        <f t="array" ref="I120">SUM(IF("156"&amp;B120=KHC&amp;MH,TH))</f>
        <v>0</v>
      </c>
      <c r="J120" s="441">
        <f t="shared" si="4"/>
        <v>114</v>
      </c>
      <c r="K120" s="441">
        <f t="shared" si="5"/>
        <v>2942568</v>
      </c>
      <c r="L120" s="263"/>
    </row>
    <row r="121" spans="1:12" ht="19.5" customHeight="1">
      <c r="A121" s="438">
        <f t="shared" si="3"/>
        <v>110</v>
      </c>
      <c r="B121" s="445" t="s">
        <v>1250</v>
      </c>
      <c r="C121" s="440" t="s">
        <v>273</v>
      </c>
      <c r="D121" s="441"/>
      <c r="E121" s="441"/>
      <c r="F121" s="441">
        <f t="array" ref="F121">SUM(IF("156"&amp;B121=KHN&amp;MH,SL))</f>
        <v>20</v>
      </c>
      <c r="G121" s="441">
        <f t="array" ref="G121">SUM(IF("156"&amp;B121=KHN&amp;MH,TH))</f>
        <v>952260</v>
      </c>
      <c r="H121" s="441">
        <f t="array" ref="H121">SUM(IF("156"&amp;B121=KHC&amp;MH,SL))</f>
        <v>0</v>
      </c>
      <c r="I121" s="441">
        <f t="array" ref="I121">SUM(IF("156"&amp;B121=KHC&amp;MH,TH))</f>
        <v>0</v>
      </c>
      <c r="J121" s="441">
        <f t="shared" si="4"/>
        <v>20</v>
      </c>
      <c r="K121" s="441">
        <f t="shared" si="5"/>
        <v>952260</v>
      </c>
      <c r="L121" s="263"/>
    </row>
    <row r="122" spans="1:12" ht="19.5" customHeight="1">
      <c r="A122" s="438">
        <f t="shared" si="3"/>
        <v>111</v>
      </c>
      <c r="B122" s="445" t="s">
        <v>1028</v>
      </c>
      <c r="C122" s="440" t="s">
        <v>273</v>
      </c>
      <c r="D122" s="441">
        <v>60</v>
      </c>
      <c r="E122" s="441">
        <v>1035000</v>
      </c>
      <c r="F122" s="441">
        <f t="array" ref="F122">SUM(IF("156"&amp;B122=KHN&amp;MH,SL))</f>
        <v>0</v>
      </c>
      <c r="G122" s="441">
        <f t="array" ref="G122">SUM(IF("156"&amp;B122=KHN&amp;MH,TH))</f>
        <v>0</v>
      </c>
      <c r="H122" s="441">
        <f t="array" ref="H122">SUM(IF("156"&amp;B122=KHC&amp;MH,SL))</f>
        <v>60</v>
      </c>
      <c r="I122" s="441">
        <f t="array" ref="I122">SUM(IF("156"&amp;B122=KHC&amp;MH,TH))</f>
        <v>1035000</v>
      </c>
      <c r="J122" s="441">
        <f t="shared" si="4"/>
        <v>0</v>
      </c>
      <c r="K122" s="441">
        <f t="shared" si="5"/>
        <v>0</v>
      </c>
      <c r="L122" s="263"/>
    </row>
    <row r="123" spans="1:12" ht="19.5" customHeight="1">
      <c r="A123" s="438">
        <f t="shared" si="3"/>
        <v>112</v>
      </c>
      <c r="B123" s="447" t="s">
        <v>1029</v>
      </c>
      <c r="C123" s="440" t="s">
        <v>273</v>
      </c>
      <c r="D123" s="441">
        <v>140</v>
      </c>
      <c r="E123" s="441">
        <v>2332680</v>
      </c>
      <c r="F123" s="441">
        <f t="array" ref="F123">SUM(IF("156"&amp;B123=KHN&amp;MH,SL))</f>
        <v>0</v>
      </c>
      <c r="G123" s="441">
        <f t="array" ref="G123">SUM(IF("156"&amp;B123=KHN&amp;MH,TH))</f>
        <v>0</v>
      </c>
      <c r="H123" s="441">
        <f t="array" ref="H123">SUM(IF("156"&amp;B123=KHC&amp;MH,SL))</f>
        <v>140</v>
      </c>
      <c r="I123" s="441">
        <f t="array" ref="I123">SUM(IF("156"&amp;B123=KHC&amp;MH,TH))</f>
        <v>2332680</v>
      </c>
      <c r="J123" s="441">
        <f t="shared" si="4"/>
        <v>0</v>
      </c>
      <c r="K123" s="441">
        <f t="shared" si="5"/>
        <v>0</v>
      </c>
      <c r="L123" s="263"/>
    </row>
    <row r="124" spans="1:12" ht="19.5" customHeight="1">
      <c r="A124" s="438">
        <f t="shared" si="3"/>
        <v>113</v>
      </c>
      <c r="B124" s="445" t="s">
        <v>1799</v>
      </c>
      <c r="C124" s="440" t="s">
        <v>273</v>
      </c>
      <c r="D124" s="441"/>
      <c r="E124" s="441"/>
      <c r="F124" s="441">
        <f t="array" ref="F124">SUM(IF("156"&amp;B124=KHN&amp;MH,SL))</f>
        <v>50</v>
      </c>
      <c r="G124" s="441">
        <f t="array" ref="G124">SUM(IF("156"&amp;B124=KHN&amp;MH,TH))</f>
        <v>453400</v>
      </c>
      <c r="H124" s="441">
        <f t="array" ref="H124">SUM(IF("156"&amp;B124=KHC&amp;MH,SL))</f>
        <v>0</v>
      </c>
      <c r="I124" s="441">
        <f t="array" ref="I124">SUM(IF("156"&amp;B124=KHC&amp;MH,TH))</f>
        <v>0</v>
      </c>
      <c r="J124" s="441">
        <f t="shared" si="4"/>
        <v>50</v>
      </c>
      <c r="K124" s="441">
        <f t="shared" si="5"/>
        <v>453400</v>
      </c>
      <c r="L124" s="263"/>
    </row>
    <row r="125" spans="1:12" ht="19.5" customHeight="1">
      <c r="A125" s="438">
        <f t="shared" si="3"/>
        <v>114</v>
      </c>
      <c r="B125" s="445" t="s">
        <v>1676</v>
      </c>
      <c r="C125" s="440" t="s">
        <v>273</v>
      </c>
      <c r="D125" s="441"/>
      <c r="E125" s="441"/>
      <c r="F125" s="441">
        <f t="array" ref="F125">SUM(IF("156"&amp;B125=KHN&amp;MH,SL))</f>
        <v>100</v>
      </c>
      <c r="G125" s="441">
        <f t="array" ref="G125">SUM(IF("156"&amp;B125=KHN&amp;MH,TH))</f>
        <v>1391900</v>
      </c>
      <c r="H125" s="441">
        <f t="array" ref="H125">SUM(IF("156"&amp;B125=KHC&amp;MH,SL))</f>
        <v>0</v>
      </c>
      <c r="I125" s="441">
        <f t="array" ref="I125">SUM(IF("156"&amp;B125=KHC&amp;MH,TH))</f>
        <v>0</v>
      </c>
      <c r="J125" s="441">
        <f t="shared" si="4"/>
        <v>100</v>
      </c>
      <c r="K125" s="441">
        <f t="shared" si="5"/>
        <v>1391900</v>
      </c>
      <c r="L125" s="263"/>
    </row>
    <row r="126" spans="1:12" ht="19.5" customHeight="1">
      <c r="A126" s="438">
        <f t="shared" si="3"/>
        <v>115</v>
      </c>
      <c r="B126" s="445" t="s">
        <v>1672</v>
      </c>
      <c r="C126" s="440" t="s">
        <v>273</v>
      </c>
      <c r="D126" s="441"/>
      <c r="E126" s="441"/>
      <c r="F126" s="441">
        <f t="array" ref="F126">SUM(IF("156"&amp;B126=KHN&amp;MH,SL))</f>
        <v>100</v>
      </c>
      <c r="G126" s="441">
        <f t="array" ref="G126">SUM(IF("156"&amp;B126=KHN&amp;MH,TH))</f>
        <v>1413000</v>
      </c>
      <c r="H126" s="441">
        <f t="array" ref="H126">SUM(IF("156"&amp;B126=KHC&amp;MH,SL))</f>
        <v>0</v>
      </c>
      <c r="I126" s="441">
        <f t="array" ref="I126">SUM(IF("156"&amp;B126=KHC&amp;MH,TH))</f>
        <v>0</v>
      </c>
      <c r="J126" s="441">
        <f t="shared" si="4"/>
        <v>100</v>
      </c>
      <c r="K126" s="441">
        <f t="shared" si="5"/>
        <v>1413000</v>
      </c>
      <c r="L126" s="263"/>
    </row>
    <row r="127" spans="1:12" ht="19.5" customHeight="1">
      <c r="A127" s="438">
        <f t="shared" si="3"/>
        <v>116</v>
      </c>
      <c r="B127" s="445" t="s">
        <v>1812</v>
      </c>
      <c r="C127" s="440" t="s">
        <v>273</v>
      </c>
      <c r="D127" s="441"/>
      <c r="E127" s="441"/>
      <c r="F127" s="441">
        <f t="array" ref="F127">SUM(IF("156"&amp;B127=KHN&amp;MH,SL))</f>
        <v>125</v>
      </c>
      <c r="G127" s="441">
        <f t="array" ref="G127">SUM(IF("156"&amp;B127=KHN&amp;MH,TH))</f>
        <v>1491875</v>
      </c>
      <c r="H127" s="441">
        <f t="array" ref="H127">SUM(IF("156"&amp;B127=KHC&amp;MH,SL))</f>
        <v>0</v>
      </c>
      <c r="I127" s="441">
        <f t="array" ref="I127">SUM(IF("156"&amp;B127=KHC&amp;MH,TH))</f>
        <v>0</v>
      </c>
      <c r="J127" s="441">
        <f t="shared" si="4"/>
        <v>125</v>
      </c>
      <c r="K127" s="441">
        <f t="shared" si="5"/>
        <v>1491875</v>
      </c>
      <c r="L127" s="263"/>
    </row>
    <row r="128" spans="1:12" ht="19.5" customHeight="1">
      <c r="A128" s="438">
        <f t="shared" si="3"/>
        <v>117</v>
      </c>
      <c r="B128" s="445" t="s">
        <v>1662</v>
      </c>
      <c r="C128" s="440" t="s">
        <v>273</v>
      </c>
      <c r="D128" s="441"/>
      <c r="E128" s="441"/>
      <c r="F128" s="441">
        <f t="array" ref="F128">SUM(IF("156"&amp;B128=KHN&amp;MH,SL))</f>
        <v>35</v>
      </c>
      <c r="G128" s="441">
        <f t="array" ref="G128">SUM(IF("156"&amp;B128=KHN&amp;MH,TH))</f>
        <v>662515</v>
      </c>
      <c r="H128" s="441">
        <f t="array" ref="H128">SUM(IF("156"&amp;B128=KHC&amp;MH,SL))</f>
        <v>0</v>
      </c>
      <c r="I128" s="441">
        <f t="array" ref="I128">SUM(IF("156"&amp;B128=KHC&amp;MH,TH))</f>
        <v>0</v>
      </c>
      <c r="J128" s="441">
        <f t="shared" si="4"/>
        <v>35</v>
      </c>
      <c r="K128" s="441">
        <f t="shared" si="5"/>
        <v>662515</v>
      </c>
      <c r="L128" s="263"/>
    </row>
    <row r="129" spans="1:15" ht="19.5" customHeight="1">
      <c r="A129" s="438">
        <f t="shared" si="3"/>
        <v>118</v>
      </c>
      <c r="B129" s="445" t="s">
        <v>2032</v>
      </c>
      <c r="C129" s="440" t="s">
        <v>273</v>
      </c>
      <c r="D129" s="441"/>
      <c r="E129" s="441"/>
      <c r="F129" s="441">
        <f t="array" ref="F129">SUM(IF("156"&amp;B129=KHN&amp;MH,SL))</f>
        <v>48</v>
      </c>
      <c r="G129" s="441">
        <f t="array" ref="G129">SUM(IF("156"&amp;B129=KHN&amp;MH,TH))</f>
        <v>921360</v>
      </c>
      <c r="H129" s="441">
        <f t="array" ref="H129">SUM(IF("156"&amp;B129=KHC&amp;MH,SL))</f>
        <v>0</v>
      </c>
      <c r="I129" s="441">
        <f t="array" ref="I129">SUM(IF("156"&amp;B129=KHC&amp;MH,TH))</f>
        <v>0</v>
      </c>
      <c r="J129" s="441">
        <f t="shared" si="4"/>
        <v>48</v>
      </c>
      <c r="K129" s="441">
        <f t="shared" si="5"/>
        <v>921360</v>
      </c>
      <c r="L129" s="263"/>
      <c r="N129" s="442"/>
      <c r="O129" s="442"/>
    </row>
    <row r="130" spans="1:15" ht="19.5" customHeight="1">
      <c r="A130" s="438">
        <f t="shared" si="3"/>
        <v>119</v>
      </c>
      <c r="B130" s="445" t="s">
        <v>1253</v>
      </c>
      <c r="C130" s="440" t="s">
        <v>273</v>
      </c>
      <c r="D130" s="441"/>
      <c r="E130" s="441"/>
      <c r="F130" s="441">
        <f t="array" ref="F130">SUM(IF("156"&amp;B130=KHN&amp;MH,SL))</f>
        <v>32</v>
      </c>
      <c r="G130" s="441">
        <f t="array" ref="G130">SUM(IF("156"&amp;B130=KHN&amp;MH,TH))</f>
        <v>907360</v>
      </c>
      <c r="H130" s="441">
        <f t="array" ref="H130">SUM(IF("156"&amp;B130=KHC&amp;MH,SL))</f>
        <v>0</v>
      </c>
      <c r="I130" s="441">
        <f t="array" ref="I130">SUM(IF("156"&amp;B130=KHC&amp;MH,TH))</f>
        <v>0</v>
      </c>
      <c r="J130" s="441">
        <f t="shared" si="4"/>
        <v>32</v>
      </c>
      <c r="K130" s="441">
        <f t="shared" si="5"/>
        <v>907360</v>
      </c>
      <c r="L130" s="263"/>
    </row>
    <row r="131" spans="1:15" ht="19.5" customHeight="1">
      <c r="A131" s="438">
        <f t="shared" si="3"/>
        <v>120</v>
      </c>
      <c r="B131" s="445" t="s">
        <v>1796</v>
      </c>
      <c r="C131" s="440" t="s">
        <v>273</v>
      </c>
      <c r="D131" s="441"/>
      <c r="E131" s="441"/>
      <c r="F131" s="441">
        <f t="array" ref="F131">SUM(IF("156"&amp;B131=KHN&amp;MH,SL))</f>
        <v>52</v>
      </c>
      <c r="G131" s="441">
        <f t="array" ref="G131">SUM(IF("156"&amp;B131=KHN&amp;MH,TH))</f>
        <v>1120210</v>
      </c>
      <c r="H131" s="441">
        <f t="array" ref="H131">SUM(IF("156"&amp;B131=KHC&amp;MH,SL))</f>
        <v>0</v>
      </c>
      <c r="I131" s="441">
        <f t="array" ref="I131">SUM(IF("156"&amp;B131=KHC&amp;MH,TH))</f>
        <v>0</v>
      </c>
      <c r="J131" s="441">
        <f t="shared" si="4"/>
        <v>52</v>
      </c>
      <c r="K131" s="441">
        <f t="shared" si="5"/>
        <v>1120210</v>
      </c>
      <c r="L131" s="263"/>
    </row>
    <row r="132" spans="1:15" ht="19.5" customHeight="1">
      <c r="A132" s="438">
        <f t="shared" si="3"/>
        <v>121</v>
      </c>
      <c r="B132" s="445" t="s">
        <v>2036</v>
      </c>
      <c r="C132" s="440" t="s">
        <v>273</v>
      </c>
      <c r="D132" s="441"/>
      <c r="E132" s="441"/>
      <c r="F132" s="441">
        <f t="array" ref="F132">SUM(IF("156"&amp;B132=KHN&amp;MH,SL))</f>
        <v>54</v>
      </c>
      <c r="G132" s="441">
        <f t="array" ref="G132">SUM(IF("156"&amp;B132=KHN&amp;MH,TH))</f>
        <v>1193238</v>
      </c>
      <c r="H132" s="441">
        <f t="array" ref="H132">SUM(IF("156"&amp;B132=KHC&amp;MH,SL))</f>
        <v>0</v>
      </c>
      <c r="I132" s="441">
        <f t="array" ref="I132">SUM(IF("156"&amp;B132=KHC&amp;MH,TH))</f>
        <v>0</v>
      </c>
      <c r="J132" s="441">
        <f t="shared" si="4"/>
        <v>54</v>
      </c>
      <c r="K132" s="441">
        <f t="shared" si="5"/>
        <v>1193238</v>
      </c>
      <c r="L132" s="263"/>
      <c r="N132" s="442"/>
      <c r="O132" s="442"/>
    </row>
    <row r="133" spans="1:15" ht="19.5" customHeight="1">
      <c r="A133" s="438">
        <f t="shared" si="3"/>
        <v>122</v>
      </c>
      <c r="B133" s="445" t="s">
        <v>1823</v>
      </c>
      <c r="C133" s="440" t="s">
        <v>273</v>
      </c>
      <c r="D133" s="441"/>
      <c r="E133" s="441"/>
      <c r="F133" s="441">
        <f t="array" ref="F133">SUM(IF("156"&amp;B133=KHN&amp;MH,SL))</f>
        <v>57</v>
      </c>
      <c r="G133" s="441">
        <f t="array" ref="G133">SUM(IF("156"&amp;B133=KHN&amp;MH,TH))</f>
        <v>1747563</v>
      </c>
      <c r="H133" s="441">
        <f t="array" ref="H133">SUM(IF("156"&amp;B133=KHC&amp;MH,SL))</f>
        <v>0</v>
      </c>
      <c r="I133" s="441">
        <f t="array" ref="I133">SUM(IF("156"&amp;B133=KHC&amp;MH,TH))</f>
        <v>0</v>
      </c>
      <c r="J133" s="441">
        <f t="shared" si="4"/>
        <v>57</v>
      </c>
      <c r="K133" s="441">
        <f t="shared" si="5"/>
        <v>1747563</v>
      </c>
      <c r="L133" s="263"/>
    </row>
    <row r="134" spans="1:15" ht="19.5" customHeight="1">
      <c r="A134" s="438">
        <f t="shared" si="3"/>
        <v>123</v>
      </c>
      <c r="B134" s="445" t="s">
        <v>1256</v>
      </c>
      <c r="C134" s="440" t="s">
        <v>273</v>
      </c>
      <c r="D134" s="441"/>
      <c r="E134" s="441"/>
      <c r="F134" s="441">
        <f t="array" ref="F134">SUM(IF("156"&amp;B134=KHN&amp;MH,SL))</f>
        <v>35</v>
      </c>
      <c r="G134" s="441">
        <f t="array" ref="G134">SUM(IF("156"&amp;B134=KHN&amp;MH,TH))</f>
        <v>1087205</v>
      </c>
      <c r="H134" s="441">
        <f t="array" ref="H134">SUM(IF("156"&amp;B134=KHC&amp;MH,SL))</f>
        <v>0</v>
      </c>
      <c r="I134" s="441">
        <f t="array" ref="I134">SUM(IF("156"&amp;B134=KHC&amp;MH,TH))</f>
        <v>0</v>
      </c>
      <c r="J134" s="441">
        <f t="shared" si="4"/>
        <v>35</v>
      </c>
      <c r="K134" s="441">
        <f t="shared" si="5"/>
        <v>1087205</v>
      </c>
      <c r="L134" s="263"/>
    </row>
    <row r="135" spans="1:15" ht="19.5" customHeight="1">
      <c r="A135" s="438">
        <f t="shared" si="3"/>
        <v>124</v>
      </c>
      <c r="B135" s="445" t="s">
        <v>2037</v>
      </c>
      <c r="C135" s="440" t="s">
        <v>273</v>
      </c>
      <c r="D135" s="441"/>
      <c r="E135" s="441"/>
      <c r="F135" s="441">
        <f t="array" ref="F135">SUM(IF("156"&amp;B135=KHN&amp;MH,SL))</f>
        <v>70</v>
      </c>
      <c r="G135" s="441">
        <f t="array" ref="G135">SUM(IF("156"&amp;B135=KHN&amp;MH,TH))</f>
        <v>2007915</v>
      </c>
      <c r="H135" s="441">
        <f t="array" ref="H135">SUM(IF("156"&amp;B135=KHC&amp;MH,SL))</f>
        <v>0</v>
      </c>
      <c r="I135" s="441">
        <f t="array" ref="I135">SUM(IF("156"&amp;B135=KHC&amp;MH,TH))</f>
        <v>0</v>
      </c>
      <c r="J135" s="441">
        <f t="shared" si="4"/>
        <v>70</v>
      </c>
      <c r="K135" s="441">
        <f t="shared" si="5"/>
        <v>2007915</v>
      </c>
      <c r="L135" s="263"/>
      <c r="N135" s="442"/>
      <c r="O135" s="442"/>
    </row>
    <row r="136" spans="1:15" ht="19.5" customHeight="1">
      <c r="A136" s="438">
        <f t="shared" si="3"/>
        <v>125</v>
      </c>
      <c r="B136" s="445" t="s">
        <v>1244</v>
      </c>
      <c r="C136" s="440" t="s">
        <v>273</v>
      </c>
      <c r="D136" s="441"/>
      <c r="E136" s="441"/>
      <c r="F136" s="441">
        <f t="array" ref="F136">SUM(IF("156"&amp;B136=KHN&amp;MH,SL))</f>
        <v>46</v>
      </c>
      <c r="G136" s="441">
        <f t="array" ref="G136">SUM(IF("156"&amp;B136=KHN&amp;MH,TH))</f>
        <v>2280312</v>
      </c>
      <c r="H136" s="441">
        <f t="array" ref="H136">SUM(IF("156"&amp;B136=KHC&amp;MH,SL))</f>
        <v>0</v>
      </c>
      <c r="I136" s="441">
        <f t="array" ref="I136">SUM(IF("156"&amp;B136=KHC&amp;MH,TH))</f>
        <v>0</v>
      </c>
      <c r="J136" s="441">
        <f t="shared" si="4"/>
        <v>46</v>
      </c>
      <c r="K136" s="441">
        <f t="shared" si="5"/>
        <v>2280312</v>
      </c>
      <c r="L136" s="263"/>
    </row>
    <row r="137" spans="1:15" ht="19.5" customHeight="1">
      <c r="A137" s="438">
        <f t="shared" si="3"/>
        <v>126</v>
      </c>
      <c r="B137" s="445" t="s">
        <v>1245</v>
      </c>
      <c r="C137" s="440" t="s">
        <v>273</v>
      </c>
      <c r="D137" s="441"/>
      <c r="E137" s="441"/>
      <c r="F137" s="441">
        <f t="array" ref="F137">SUM(IF("156"&amp;B137=KHN&amp;MH,SL))</f>
        <v>74</v>
      </c>
      <c r="G137" s="441">
        <f t="array" ref="G137">SUM(IF("156"&amp;B137=KHN&amp;MH,TH))</f>
        <v>3993114</v>
      </c>
      <c r="H137" s="441">
        <f t="array" ref="H137">SUM(IF("156"&amp;B137=KHC&amp;MH,SL))</f>
        <v>0</v>
      </c>
      <c r="I137" s="441">
        <f t="array" ref="I137">SUM(IF("156"&amp;B137=KHC&amp;MH,TH))</f>
        <v>0</v>
      </c>
      <c r="J137" s="441">
        <f t="shared" si="4"/>
        <v>74</v>
      </c>
      <c r="K137" s="441">
        <f t="shared" si="5"/>
        <v>3993114</v>
      </c>
      <c r="L137" s="263"/>
    </row>
    <row r="138" spans="1:15" ht="19.5" customHeight="1">
      <c r="A138" s="438">
        <f t="shared" si="3"/>
        <v>127</v>
      </c>
      <c r="B138" s="445" t="s">
        <v>1797</v>
      </c>
      <c r="C138" s="440" t="s">
        <v>273</v>
      </c>
      <c r="D138" s="441"/>
      <c r="E138" s="441"/>
      <c r="F138" s="441">
        <f t="array" ref="F138">SUM(IF("156"&amp;B138=KHN&amp;MH,SL))</f>
        <v>50</v>
      </c>
      <c r="G138" s="441">
        <f t="array" ref="G138">SUM(IF("156"&amp;B138=KHN&amp;MH,TH))</f>
        <v>662650</v>
      </c>
      <c r="H138" s="441">
        <f t="array" ref="H138">SUM(IF("156"&amp;B138=KHC&amp;MH,SL))</f>
        <v>0</v>
      </c>
      <c r="I138" s="441">
        <f t="array" ref="I138">SUM(IF("156"&amp;B138=KHC&amp;MH,TH))</f>
        <v>0</v>
      </c>
      <c r="J138" s="441">
        <f t="shared" si="4"/>
        <v>50</v>
      </c>
      <c r="K138" s="441">
        <f t="shared" si="5"/>
        <v>662650</v>
      </c>
      <c r="L138" s="263"/>
    </row>
    <row r="139" spans="1:15" ht="19.5" customHeight="1">
      <c r="A139" s="438">
        <f t="shared" si="3"/>
        <v>128</v>
      </c>
      <c r="B139" s="447" t="s">
        <v>1030</v>
      </c>
      <c r="C139" s="440" t="s">
        <v>273</v>
      </c>
      <c r="D139" s="441">
        <v>30</v>
      </c>
      <c r="E139" s="441">
        <v>607470</v>
      </c>
      <c r="F139" s="441">
        <f t="array" ref="F139">SUM(IF("156"&amp;B139=KHN&amp;MH,SL))</f>
        <v>0</v>
      </c>
      <c r="G139" s="441">
        <f t="array" ref="G139">SUM(IF("156"&amp;B139=KHN&amp;MH,TH))</f>
        <v>0</v>
      </c>
      <c r="H139" s="441">
        <f t="array" ref="H139">SUM(IF("156"&amp;B139=KHC&amp;MH,SL))</f>
        <v>0</v>
      </c>
      <c r="I139" s="441">
        <f t="array" ref="I139">SUM(IF("156"&amp;B139=KHC&amp;MH,TH))</f>
        <v>0</v>
      </c>
      <c r="J139" s="441">
        <f t="shared" si="4"/>
        <v>30</v>
      </c>
      <c r="K139" s="441">
        <f t="shared" si="5"/>
        <v>607470</v>
      </c>
      <c r="L139" s="263"/>
    </row>
    <row r="140" spans="1:15" ht="19.5" customHeight="1">
      <c r="A140" s="438">
        <f t="shared" ref="A140:A203" si="6">IF(B140&lt;&gt;"",ROW()-11,"")</f>
        <v>129</v>
      </c>
      <c r="B140" s="447" t="s">
        <v>1031</v>
      </c>
      <c r="C140" s="440" t="s">
        <v>273</v>
      </c>
      <c r="D140" s="441">
        <v>3</v>
      </c>
      <c r="E140" s="441">
        <v>65880</v>
      </c>
      <c r="F140" s="441">
        <f t="array" ref="F140">SUM(IF("156"&amp;B140=KHN&amp;MH,SL))</f>
        <v>0</v>
      </c>
      <c r="G140" s="441">
        <f t="array" ref="G140">SUM(IF("156"&amp;B140=KHN&amp;MH,TH))</f>
        <v>0</v>
      </c>
      <c r="H140" s="441">
        <f t="array" ref="H140">SUM(IF("156"&amp;B140=KHC&amp;MH,SL))</f>
        <v>3</v>
      </c>
      <c r="I140" s="441">
        <f t="array" ref="I140">SUM(IF("156"&amp;B140=KHC&amp;MH,TH))</f>
        <v>65880</v>
      </c>
      <c r="J140" s="441">
        <f t="shared" ref="J140:J203" si="7">D140+F140-H140</f>
        <v>0</v>
      </c>
      <c r="K140" s="441">
        <f t="shared" ref="K140:K203" si="8">E140+G140-I140</f>
        <v>0</v>
      </c>
      <c r="L140" s="263"/>
    </row>
    <row r="141" spans="1:15" ht="19.5" customHeight="1">
      <c r="A141" s="438">
        <f t="shared" si="6"/>
        <v>130</v>
      </c>
      <c r="B141" s="447" t="s">
        <v>1032</v>
      </c>
      <c r="C141" s="440" t="s">
        <v>273</v>
      </c>
      <c r="D141" s="441">
        <v>110</v>
      </c>
      <c r="E141" s="441">
        <v>2463725</v>
      </c>
      <c r="F141" s="441">
        <f t="array" ref="F141">SUM(IF("156"&amp;B141=KHN&amp;MH,SL))</f>
        <v>0</v>
      </c>
      <c r="G141" s="441">
        <f t="array" ref="G141">SUM(IF("156"&amp;B141=KHN&amp;MH,TH))</f>
        <v>0</v>
      </c>
      <c r="H141" s="441">
        <f t="array" ref="H141">SUM(IF("156"&amp;B141=KHC&amp;MH,SL))</f>
        <v>0</v>
      </c>
      <c r="I141" s="441">
        <f t="array" ref="I141">SUM(IF("156"&amp;B141=KHC&amp;MH,TH))</f>
        <v>0</v>
      </c>
      <c r="J141" s="441">
        <f t="shared" si="7"/>
        <v>110</v>
      </c>
      <c r="K141" s="441">
        <f t="shared" si="8"/>
        <v>2463725</v>
      </c>
      <c r="L141" s="263"/>
    </row>
    <row r="142" spans="1:15" ht="19.5" customHeight="1">
      <c r="A142" s="438">
        <f t="shared" si="6"/>
        <v>131</v>
      </c>
      <c r="B142" s="447" t="s">
        <v>1033</v>
      </c>
      <c r="C142" s="440" t="s">
        <v>273</v>
      </c>
      <c r="D142" s="441">
        <v>33</v>
      </c>
      <c r="E142" s="441">
        <v>804705</v>
      </c>
      <c r="F142" s="441">
        <f t="array" ref="F142">SUM(IF("156"&amp;B142=KHN&amp;MH,SL))</f>
        <v>0</v>
      </c>
      <c r="G142" s="441">
        <f t="array" ref="G142">SUM(IF("156"&amp;B142=KHN&amp;MH,TH))</f>
        <v>0</v>
      </c>
      <c r="H142" s="441">
        <f t="array" ref="H142">SUM(IF("156"&amp;B142=KHC&amp;MH,SL))</f>
        <v>33</v>
      </c>
      <c r="I142" s="441">
        <f t="array" ref="I142">SUM(IF("156"&amp;B142=KHC&amp;MH,TH))</f>
        <v>804705</v>
      </c>
      <c r="J142" s="441">
        <f t="shared" si="7"/>
        <v>0</v>
      </c>
      <c r="K142" s="441">
        <f t="shared" si="8"/>
        <v>0</v>
      </c>
      <c r="L142" s="263"/>
    </row>
    <row r="143" spans="1:15" ht="19.5" customHeight="1">
      <c r="A143" s="438">
        <f t="shared" si="6"/>
        <v>132</v>
      </c>
      <c r="B143" s="447" t="s">
        <v>1034</v>
      </c>
      <c r="C143" s="440" t="s">
        <v>273</v>
      </c>
      <c r="D143" s="441">
        <v>30</v>
      </c>
      <c r="E143" s="441">
        <v>687735</v>
      </c>
      <c r="F143" s="441">
        <f t="array" ref="F143">SUM(IF("156"&amp;B143=KHN&amp;MH,SL))</f>
        <v>0</v>
      </c>
      <c r="G143" s="441">
        <f t="array" ref="G143">SUM(IF("156"&amp;B143=KHN&amp;MH,TH))</f>
        <v>0</v>
      </c>
      <c r="H143" s="441">
        <f t="array" ref="H143">SUM(IF("156"&amp;B143=KHC&amp;MH,SL))</f>
        <v>30</v>
      </c>
      <c r="I143" s="441">
        <f t="array" ref="I143">SUM(IF("156"&amp;B143=KHC&amp;MH,TH))</f>
        <v>687735</v>
      </c>
      <c r="J143" s="441">
        <f t="shared" si="7"/>
        <v>0</v>
      </c>
      <c r="K143" s="441">
        <f t="shared" si="8"/>
        <v>0</v>
      </c>
      <c r="L143" s="263"/>
    </row>
    <row r="144" spans="1:15" ht="19.5" customHeight="1">
      <c r="A144" s="438">
        <f t="shared" si="6"/>
        <v>133</v>
      </c>
      <c r="B144" s="445" t="s">
        <v>1035</v>
      </c>
      <c r="C144" s="440" t="s">
        <v>273</v>
      </c>
      <c r="D144" s="441">
        <v>3</v>
      </c>
      <c r="E144" s="441">
        <v>87270</v>
      </c>
      <c r="F144" s="441">
        <f t="array" ref="F144">SUM(IF("156"&amp;B144=KHN&amp;MH,SL))</f>
        <v>0</v>
      </c>
      <c r="G144" s="441">
        <f t="array" ref="G144">SUM(IF("156"&amp;B144=KHN&amp;MH,TH))</f>
        <v>0</v>
      </c>
      <c r="H144" s="441">
        <f t="array" ref="H144">SUM(IF("156"&amp;B144=KHC&amp;MH,SL))</f>
        <v>3</v>
      </c>
      <c r="I144" s="441">
        <f t="array" ref="I144">SUM(IF("156"&amp;B144=KHC&amp;MH,TH))</f>
        <v>87270</v>
      </c>
      <c r="J144" s="441">
        <f t="shared" si="7"/>
        <v>0</v>
      </c>
      <c r="K144" s="441">
        <f t="shared" si="8"/>
        <v>0</v>
      </c>
      <c r="L144" s="263"/>
    </row>
    <row r="145" spans="1:15" ht="19.5" customHeight="1">
      <c r="A145" s="438">
        <f t="shared" si="6"/>
        <v>134</v>
      </c>
      <c r="B145" s="447" t="s">
        <v>1036</v>
      </c>
      <c r="C145" s="440" t="s">
        <v>273</v>
      </c>
      <c r="D145" s="441">
        <v>30</v>
      </c>
      <c r="E145" s="441">
        <v>779970</v>
      </c>
      <c r="F145" s="441">
        <f t="array" ref="F145">SUM(IF("156"&amp;B145=KHN&amp;MH,SL))</f>
        <v>0</v>
      </c>
      <c r="G145" s="441">
        <f t="array" ref="G145">SUM(IF("156"&amp;B145=KHN&amp;MH,TH))</f>
        <v>0</v>
      </c>
      <c r="H145" s="441">
        <f t="array" ref="H145">SUM(IF("156"&amp;B145=KHC&amp;MH,SL))</f>
        <v>0</v>
      </c>
      <c r="I145" s="441">
        <f t="array" ref="I145">SUM(IF("156"&amp;B145=KHC&amp;MH,TH))</f>
        <v>0</v>
      </c>
      <c r="J145" s="441">
        <f t="shared" si="7"/>
        <v>30</v>
      </c>
      <c r="K145" s="441">
        <f t="shared" si="8"/>
        <v>779970</v>
      </c>
      <c r="L145" s="263"/>
    </row>
    <row r="146" spans="1:15" ht="19.5" customHeight="1">
      <c r="A146" s="438">
        <f t="shared" si="6"/>
        <v>135</v>
      </c>
      <c r="B146" s="445" t="s">
        <v>1818</v>
      </c>
      <c r="C146" s="440" t="s">
        <v>273</v>
      </c>
      <c r="D146" s="441"/>
      <c r="E146" s="441"/>
      <c r="F146" s="441">
        <f t="array" ref="F146">SUM(IF("156"&amp;B146=KHN&amp;MH,SL))</f>
        <v>33</v>
      </c>
      <c r="G146" s="441">
        <f t="array" ref="G146">SUM(IF("156"&amp;B146=KHN&amp;MH,TH))</f>
        <v>708378</v>
      </c>
      <c r="H146" s="441">
        <f t="array" ref="H146">SUM(IF("156"&amp;B146=KHC&amp;MH,SL))</f>
        <v>0</v>
      </c>
      <c r="I146" s="441">
        <f t="array" ref="I146">SUM(IF("156"&amp;B146=KHC&amp;MH,TH))</f>
        <v>0</v>
      </c>
      <c r="J146" s="441">
        <f t="shared" si="7"/>
        <v>33</v>
      </c>
      <c r="K146" s="441">
        <f t="shared" si="8"/>
        <v>708378</v>
      </c>
      <c r="L146" s="263"/>
    </row>
    <row r="147" spans="1:15" ht="19.5" customHeight="1">
      <c r="A147" s="438">
        <f t="shared" si="6"/>
        <v>136</v>
      </c>
      <c r="B147" s="445" t="s">
        <v>1242</v>
      </c>
      <c r="C147" s="440" t="s">
        <v>273</v>
      </c>
      <c r="D147" s="441"/>
      <c r="E147" s="441"/>
      <c r="F147" s="441">
        <f t="array" ref="F147">SUM(IF("156"&amp;B147=KHN&amp;MH,SL))</f>
        <v>80</v>
      </c>
      <c r="G147" s="441">
        <f t="array" ref="G147">SUM(IF("156"&amp;B147=KHN&amp;MH,TH))</f>
        <v>1990680</v>
      </c>
      <c r="H147" s="441">
        <f t="array" ref="H147">SUM(IF("156"&amp;B147=KHC&amp;MH,SL))</f>
        <v>0</v>
      </c>
      <c r="I147" s="441">
        <f t="array" ref="I147">SUM(IF("156"&amp;B147=KHC&amp;MH,TH))</f>
        <v>0</v>
      </c>
      <c r="J147" s="441">
        <f t="shared" si="7"/>
        <v>80</v>
      </c>
      <c r="K147" s="441">
        <f t="shared" si="8"/>
        <v>1990680</v>
      </c>
      <c r="L147" s="263"/>
    </row>
    <row r="148" spans="1:15" ht="19.5" customHeight="1">
      <c r="A148" s="438">
        <f t="shared" si="6"/>
        <v>137</v>
      </c>
      <c r="B148" s="445" t="s">
        <v>1660</v>
      </c>
      <c r="C148" s="440" t="s">
        <v>273</v>
      </c>
      <c r="D148" s="441"/>
      <c r="E148" s="441"/>
      <c r="F148" s="441">
        <f t="array" ref="F148">SUM(IF("156"&amp;B148=KHN&amp;MH,SL))</f>
        <v>24</v>
      </c>
      <c r="G148" s="441">
        <f t="array" ref="G148">SUM(IF("156"&amp;B148=KHN&amp;MH,TH))</f>
        <v>726528</v>
      </c>
      <c r="H148" s="441">
        <f t="array" ref="H148">SUM(IF("156"&amp;B148=KHC&amp;MH,SL))</f>
        <v>0</v>
      </c>
      <c r="I148" s="441">
        <f t="array" ref="I148">SUM(IF("156"&amp;B148=KHC&amp;MH,TH))</f>
        <v>0</v>
      </c>
      <c r="J148" s="441">
        <f t="shared" si="7"/>
        <v>24</v>
      </c>
      <c r="K148" s="441">
        <f t="shared" si="8"/>
        <v>726528</v>
      </c>
      <c r="L148" s="263"/>
    </row>
    <row r="149" spans="1:15" ht="19.5" customHeight="1">
      <c r="A149" s="438">
        <f t="shared" si="6"/>
        <v>138</v>
      </c>
      <c r="B149" s="445" t="s">
        <v>1822</v>
      </c>
      <c r="C149" s="440" t="s">
        <v>273</v>
      </c>
      <c r="D149" s="441"/>
      <c r="E149" s="441"/>
      <c r="F149" s="441">
        <f t="array" ref="F149">SUM(IF("156"&amp;B149=KHN&amp;MH,SL))</f>
        <v>20</v>
      </c>
      <c r="G149" s="441">
        <f t="array" ref="G149">SUM(IF("156"&amp;B149=KHN&amp;MH,TH))</f>
        <v>688000</v>
      </c>
      <c r="H149" s="441">
        <f t="array" ref="H149">SUM(IF("156"&amp;B149=KHC&amp;MH,SL))</f>
        <v>0</v>
      </c>
      <c r="I149" s="441">
        <f t="array" ref="I149">SUM(IF("156"&amp;B149=KHC&amp;MH,TH))</f>
        <v>0</v>
      </c>
      <c r="J149" s="441">
        <f t="shared" si="7"/>
        <v>20</v>
      </c>
      <c r="K149" s="441">
        <f t="shared" si="8"/>
        <v>688000</v>
      </c>
      <c r="L149" s="263"/>
    </row>
    <row r="150" spans="1:15" ht="19.5" customHeight="1">
      <c r="A150" s="438">
        <f t="shared" si="6"/>
        <v>139</v>
      </c>
      <c r="B150" s="445" t="s">
        <v>1675</v>
      </c>
      <c r="C150" s="440" t="s">
        <v>273</v>
      </c>
      <c r="D150" s="441"/>
      <c r="E150" s="441"/>
      <c r="F150" s="441">
        <f t="array" ref="F150">SUM(IF("156"&amp;B150=KHN&amp;MH,SL))</f>
        <v>26</v>
      </c>
      <c r="G150" s="441">
        <f t="array" ref="G150">SUM(IF("156"&amp;B150=KHN&amp;MH,TH))</f>
        <v>947232</v>
      </c>
      <c r="H150" s="441">
        <f t="array" ref="H150">SUM(IF("156"&amp;B150=KHC&amp;MH,SL))</f>
        <v>0</v>
      </c>
      <c r="I150" s="441">
        <f t="array" ref="I150">SUM(IF("156"&amp;B150=KHC&amp;MH,TH))</f>
        <v>0</v>
      </c>
      <c r="J150" s="441">
        <f t="shared" si="7"/>
        <v>26</v>
      </c>
      <c r="K150" s="441">
        <f t="shared" si="8"/>
        <v>947232</v>
      </c>
      <c r="L150" s="263"/>
    </row>
    <row r="151" spans="1:15" ht="19.5" customHeight="1">
      <c r="A151" s="438">
        <f t="shared" si="6"/>
        <v>140</v>
      </c>
      <c r="B151" s="445" t="s">
        <v>1037</v>
      </c>
      <c r="C151" s="440" t="s">
        <v>273</v>
      </c>
      <c r="D151" s="441">
        <v>250</v>
      </c>
      <c r="E151" s="441">
        <v>2357500</v>
      </c>
      <c r="F151" s="441">
        <f t="array" ref="F151">SUM(IF("156"&amp;B151=KHN&amp;MH,SL))</f>
        <v>0</v>
      </c>
      <c r="G151" s="441">
        <f t="array" ref="G151">SUM(IF("156"&amp;B151=KHN&amp;MH,TH))</f>
        <v>0</v>
      </c>
      <c r="H151" s="441">
        <f t="array" ref="H151">SUM(IF("156"&amp;B151=KHC&amp;MH,SL))</f>
        <v>250</v>
      </c>
      <c r="I151" s="441">
        <f t="array" ref="I151">SUM(IF("156"&amp;B151=KHC&amp;MH,TH))</f>
        <v>2357500</v>
      </c>
      <c r="J151" s="441">
        <f t="shared" si="7"/>
        <v>0</v>
      </c>
      <c r="K151" s="441">
        <f t="shared" si="8"/>
        <v>0</v>
      </c>
      <c r="L151" s="263"/>
    </row>
    <row r="152" spans="1:15" ht="19.5" customHeight="1">
      <c r="A152" s="438">
        <f t="shared" si="6"/>
        <v>141</v>
      </c>
      <c r="B152" s="445" t="s">
        <v>1038</v>
      </c>
      <c r="C152" s="440" t="s">
        <v>273</v>
      </c>
      <c r="D152" s="441">
        <v>60</v>
      </c>
      <c r="E152" s="441">
        <v>1100280</v>
      </c>
      <c r="F152" s="441">
        <f t="array" ref="F152">SUM(IF("156"&amp;B152=KHN&amp;MH,SL))</f>
        <v>0</v>
      </c>
      <c r="G152" s="441">
        <f t="array" ref="G152">SUM(IF("156"&amp;B152=KHN&amp;MH,TH))</f>
        <v>0</v>
      </c>
      <c r="H152" s="441">
        <f t="array" ref="H152">SUM(IF("156"&amp;B152=KHC&amp;MH,SL))</f>
        <v>60</v>
      </c>
      <c r="I152" s="441">
        <f t="array" ref="I152">SUM(IF("156"&amp;B152=KHC&amp;MH,TH))</f>
        <v>1100280</v>
      </c>
      <c r="J152" s="441">
        <f t="shared" si="7"/>
        <v>0</v>
      </c>
      <c r="K152" s="441">
        <f t="shared" si="8"/>
        <v>0</v>
      </c>
      <c r="L152" s="263"/>
    </row>
    <row r="153" spans="1:15" ht="19.5" customHeight="1">
      <c r="A153" s="438">
        <f t="shared" si="6"/>
        <v>142</v>
      </c>
      <c r="B153" s="445" t="s">
        <v>1039</v>
      </c>
      <c r="C153" s="440" t="s">
        <v>273</v>
      </c>
      <c r="D153" s="441">
        <v>40</v>
      </c>
      <c r="E153" s="441">
        <v>767520</v>
      </c>
      <c r="F153" s="441">
        <f t="array" ref="F153">SUM(IF("156"&amp;B153=KHN&amp;MH,SL))</f>
        <v>0</v>
      </c>
      <c r="G153" s="441">
        <f t="array" ref="G153">SUM(IF("156"&amp;B153=KHN&amp;MH,TH))</f>
        <v>0</v>
      </c>
      <c r="H153" s="441">
        <f t="array" ref="H153">SUM(IF("156"&amp;B153=KHC&amp;MH,SL))</f>
        <v>40</v>
      </c>
      <c r="I153" s="441">
        <f t="array" ref="I153">SUM(IF("156"&amp;B153=KHC&amp;MH,TH))</f>
        <v>767520</v>
      </c>
      <c r="J153" s="441">
        <f t="shared" si="7"/>
        <v>0</v>
      </c>
      <c r="K153" s="441">
        <f t="shared" si="8"/>
        <v>0</v>
      </c>
      <c r="L153" s="263"/>
    </row>
    <row r="154" spans="1:15" ht="19.5" customHeight="1">
      <c r="A154" s="438">
        <f t="shared" si="6"/>
        <v>143</v>
      </c>
      <c r="B154" s="445" t="s">
        <v>1040</v>
      </c>
      <c r="C154" s="440" t="s">
        <v>273</v>
      </c>
      <c r="D154" s="441">
        <v>40</v>
      </c>
      <c r="E154" s="441">
        <v>1033200</v>
      </c>
      <c r="F154" s="441">
        <f t="array" ref="F154">SUM(IF("156"&amp;B154=KHN&amp;MH,SL))</f>
        <v>0</v>
      </c>
      <c r="G154" s="441">
        <f t="array" ref="G154">SUM(IF("156"&amp;B154=KHN&amp;MH,TH))</f>
        <v>0</v>
      </c>
      <c r="H154" s="441">
        <f t="array" ref="H154">SUM(IF("156"&amp;B154=KHC&amp;MH,SL))</f>
        <v>40</v>
      </c>
      <c r="I154" s="441">
        <f t="array" ref="I154">SUM(IF("156"&amp;B154=KHC&amp;MH,TH))</f>
        <v>1033200</v>
      </c>
      <c r="J154" s="441">
        <f t="shared" si="7"/>
        <v>0</v>
      </c>
      <c r="K154" s="441">
        <f t="shared" si="8"/>
        <v>0</v>
      </c>
      <c r="L154" s="263"/>
    </row>
    <row r="155" spans="1:15" ht="19.5" customHeight="1">
      <c r="A155" s="438">
        <f t="shared" si="6"/>
        <v>144</v>
      </c>
      <c r="B155" s="445" t="s">
        <v>1659</v>
      </c>
      <c r="C155" s="440" t="s">
        <v>273</v>
      </c>
      <c r="D155" s="441"/>
      <c r="E155" s="441"/>
      <c r="F155" s="441">
        <f t="array" ref="F155">SUM(IF("156"&amp;B155=KHN&amp;MH,SL))</f>
        <v>50</v>
      </c>
      <c r="G155" s="441">
        <f t="array" ref="G155">SUM(IF("156"&amp;B155=KHN&amp;MH,TH))</f>
        <v>1467200</v>
      </c>
      <c r="H155" s="441">
        <f t="array" ref="H155">SUM(IF("156"&amp;B155=KHC&amp;MH,SL))</f>
        <v>0</v>
      </c>
      <c r="I155" s="441">
        <f t="array" ref="I155">SUM(IF("156"&amp;B155=KHC&amp;MH,TH))</f>
        <v>0</v>
      </c>
      <c r="J155" s="441">
        <f t="shared" si="7"/>
        <v>50</v>
      </c>
      <c r="K155" s="441">
        <f t="shared" si="8"/>
        <v>1467200</v>
      </c>
      <c r="L155" s="263"/>
    </row>
    <row r="156" spans="1:15" ht="19.5" customHeight="1">
      <c r="A156" s="438">
        <f t="shared" si="6"/>
        <v>145</v>
      </c>
      <c r="B156" s="445" t="s">
        <v>1255</v>
      </c>
      <c r="C156" s="440" t="s">
        <v>273</v>
      </c>
      <c r="D156" s="441"/>
      <c r="E156" s="441"/>
      <c r="F156" s="441">
        <f t="array" ref="F156">SUM(IF("156"&amp;B156=KHN&amp;MH,SL))</f>
        <v>24</v>
      </c>
      <c r="G156" s="441">
        <f t="array" ref="G156">SUM(IF("156"&amp;B156=KHN&amp;MH,TH))</f>
        <v>769656</v>
      </c>
      <c r="H156" s="441">
        <f t="array" ref="H156">SUM(IF("156"&amp;B156=KHC&amp;MH,SL))</f>
        <v>0</v>
      </c>
      <c r="I156" s="441">
        <f t="array" ref="I156">SUM(IF("156"&amp;B156=KHC&amp;MH,TH))</f>
        <v>0</v>
      </c>
      <c r="J156" s="441">
        <f t="shared" si="7"/>
        <v>24</v>
      </c>
      <c r="K156" s="441">
        <f t="shared" si="8"/>
        <v>769656</v>
      </c>
      <c r="L156" s="263"/>
    </row>
    <row r="157" spans="1:15" ht="19.5" customHeight="1">
      <c r="A157" s="438">
        <f t="shared" si="6"/>
        <v>146</v>
      </c>
      <c r="B157" s="445" t="s">
        <v>1041</v>
      </c>
      <c r="C157" s="440" t="s">
        <v>273</v>
      </c>
      <c r="D157" s="441">
        <v>500</v>
      </c>
      <c r="E157" s="441">
        <v>12500000</v>
      </c>
      <c r="F157" s="441">
        <f t="array" ref="F157">SUM(IF("156"&amp;B157=KHN&amp;MH,SL))</f>
        <v>0</v>
      </c>
      <c r="G157" s="441">
        <f t="array" ref="G157">SUM(IF("156"&amp;B157=KHN&amp;MH,TH))</f>
        <v>0</v>
      </c>
      <c r="H157" s="441">
        <f t="array" ref="H157">SUM(IF("156"&amp;B157=KHC&amp;MH,SL))</f>
        <v>400</v>
      </c>
      <c r="I157" s="441">
        <f t="array" ref="I157">SUM(IF("156"&amp;B157=KHC&amp;MH,TH))</f>
        <v>10000000</v>
      </c>
      <c r="J157" s="441">
        <f t="shared" si="7"/>
        <v>100</v>
      </c>
      <c r="K157" s="441">
        <f t="shared" si="8"/>
        <v>2500000</v>
      </c>
      <c r="L157" s="263"/>
    </row>
    <row r="158" spans="1:15" ht="19.5" customHeight="1">
      <c r="A158" s="438">
        <f t="shared" si="6"/>
        <v>147</v>
      </c>
      <c r="B158" s="447" t="s">
        <v>1042</v>
      </c>
      <c r="C158" s="440" t="s">
        <v>273</v>
      </c>
      <c r="D158" s="441">
        <v>250</v>
      </c>
      <c r="E158" s="441">
        <v>6510250</v>
      </c>
      <c r="F158" s="441">
        <f t="array" ref="F158">SUM(IF("156"&amp;B158=KHN&amp;MH,SL))</f>
        <v>0</v>
      </c>
      <c r="G158" s="441">
        <f t="array" ref="G158">SUM(IF("156"&amp;B158=KHN&amp;MH,TH))</f>
        <v>0</v>
      </c>
      <c r="H158" s="441">
        <f t="array" ref="H158">SUM(IF("156"&amp;B158=KHC&amp;MH,SL))</f>
        <v>250</v>
      </c>
      <c r="I158" s="441">
        <f t="array" ref="I158">SUM(IF("156"&amp;B158=KHC&amp;MH,TH))</f>
        <v>6510250</v>
      </c>
      <c r="J158" s="441">
        <f t="shared" si="7"/>
        <v>0</v>
      </c>
      <c r="K158" s="441">
        <f t="shared" si="8"/>
        <v>0</v>
      </c>
      <c r="L158" s="263"/>
    </row>
    <row r="159" spans="1:15" ht="19.5" customHeight="1">
      <c r="A159" s="438">
        <f t="shared" si="6"/>
        <v>148</v>
      </c>
      <c r="B159" s="445" t="s">
        <v>2030</v>
      </c>
      <c r="C159" s="440" t="s">
        <v>273</v>
      </c>
      <c r="D159" s="441"/>
      <c r="E159" s="441"/>
      <c r="F159" s="441">
        <f t="array" ref="F159">SUM(IF("156"&amp;B159=KHN&amp;MH,SL))</f>
        <v>40</v>
      </c>
      <c r="G159" s="441">
        <f t="array" ref="G159">SUM(IF("156"&amp;B159=KHN&amp;MH,TH))</f>
        <v>1315800</v>
      </c>
      <c r="H159" s="441">
        <f t="array" ref="H159">SUM(IF("156"&amp;B159=KHC&amp;MH,SL))</f>
        <v>0</v>
      </c>
      <c r="I159" s="441">
        <f t="array" ref="I159">SUM(IF("156"&amp;B159=KHC&amp;MH,TH))</f>
        <v>0</v>
      </c>
      <c r="J159" s="441">
        <f t="shared" si="7"/>
        <v>40</v>
      </c>
      <c r="K159" s="441">
        <f t="shared" si="8"/>
        <v>1315800</v>
      </c>
      <c r="L159" s="263"/>
      <c r="N159" s="442"/>
      <c r="O159" s="442"/>
    </row>
    <row r="160" spans="1:15" ht="19.5" customHeight="1">
      <c r="A160" s="438">
        <f t="shared" si="6"/>
        <v>149</v>
      </c>
      <c r="B160" s="447" t="s">
        <v>1043</v>
      </c>
      <c r="C160" s="440" t="s">
        <v>273</v>
      </c>
      <c r="D160" s="441">
        <v>52</v>
      </c>
      <c r="E160" s="441">
        <v>914940</v>
      </c>
      <c r="F160" s="441">
        <f t="array" ref="F160">SUM(IF("156"&amp;B160=KHN&amp;MH,SL))</f>
        <v>0</v>
      </c>
      <c r="G160" s="441">
        <f t="array" ref="G160">SUM(IF("156"&amp;B160=KHN&amp;MH,TH))</f>
        <v>0</v>
      </c>
      <c r="H160" s="441">
        <f t="array" ref="H160">SUM(IF("156"&amp;B160=KHC&amp;MH,SL))</f>
        <v>0</v>
      </c>
      <c r="I160" s="441">
        <f t="array" ref="I160">SUM(IF("156"&amp;B160=KHC&amp;MH,TH))</f>
        <v>0</v>
      </c>
      <c r="J160" s="441">
        <f t="shared" si="7"/>
        <v>52</v>
      </c>
      <c r="K160" s="441">
        <f t="shared" si="8"/>
        <v>914940</v>
      </c>
      <c r="L160" s="263"/>
    </row>
    <row r="161" spans="1:15" ht="19.5" customHeight="1">
      <c r="A161" s="438">
        <f t="shared" si="6"/>
        <v>150</v>
      </c>
      <c r="B161" s="445" t="s">
        <v>1838</v>
      </c>
      <c r="C161" s="440" t="s">
        <v>273</v>
      </c>
      <c r="D161" s="441"/>
      <c r="E161" s="441"/>
      <c r="F161" s="441">
        <f t="array" ref="F161">SUM(IF("156"&amp;B161=KHN&amp;MH,SL))</f>
        <v>168</v>
      </c>
      <c r="G161" s="441">
        <f t="array" ref="G161">SUM(IF("156"&amp;B161=KHN&amp;MH,TH))</f>
        <v>3655176</v>
      </c>
      <c r="H161" s="441">
        <f t="array" ref="H161">SUM(IF("156"&amp;B161=KHC&amp;MH,SL))</f>
        <v>0</v>
      </c>
      <c r="I161" s="441">
        <f t="array" ref="I161">SUM(IF("156"&amp;B161=KHC&amp;MH,TH))</f>
        <v>0</v>
      </c>
      <c r="J161" s="441">
        <f t="shared" si="7"/>
        <v>168</v>
      </c>
      <c r="K161" s="441">
        <f t="shared" si="8"/>
        <v>3655176</v>
      </c>
      <c r="L161" s="263"/>
    </row>
    <row r="162" spans="1:15" ht="19.5" customHeight="1">
      <c r="A162" s="438">
        <f t="shared" si="6"/>
        <v>151</v>
      </c>
      <c r="B162" s="445" t="s">
        <v>1257</v>
      </c>
      <c r="C162" s="440" t="s">
        <v>273</v>
      </c>
      <c r="D162" s="441"/>
      <c r="E162" s="441"/>
      <c r="F162" s="441">
        <f t="array" ref="F162">SUM(IF("156"&amp;B162=KHN&amp;MH,SL))</f>
        <v>30</v>
      </c>
      <c r="G162" s="441">
        <f t="array" ref="G162">SUM(IF("156"&amp;B162=KHN&amp;MH,TH))</f>
        <v>780720</v>
      </c>
      <c r="H162" s="441">
        <f t="array" ref="H162">SUM(IF("156"&amp;B162=KHC&amp;MH,SL))</f>
        <v>0</v>
      </c>
      <c r="I162" s="441">
        <f t="array" ref="I162">SUM(IF("156"&amp;B162=KHC&amp;MH,TH))</f>
        <v>0</v>
      </c>
      <c r="J162" s="441">
        <f t="shared" si="7"/>
        <v>30</v>
      </c>
      <c r="K162" s="441">
        <f t="shared" si="8"/>
        <v>780720</v>
      </c>
      <c r="L162" s="263"/>
    </row>
    <row r="163" spans="1:15" ht="19.5" customHeight="1">
      <c r="A163" s="438">
        <f t="shared" si="6"/>
        <v>152</v>
      </c>
      <c r="B163" s="445" t="s">
        <v>1251</v>
      </c>
      <c r="C163" s="440" t="s">
        <v>273</v>
      </c>
      <c r="D163" s="441"/>
      <c r="E163" s="441"/>
      <c r="F163" s="441">
        <f t="array" ref="F163">SUM(IF("156"&amp;B163=KHN&amp;MH,SL))</f>
        <v>38</v>
      </c>
      <c r="G163" s="441">
        <f t="array" ref="G163">SUM(IF("156"&amp;B163=KHN&amp;MH,TH))</f>
        <v>1000008</v>
      </c>
      <c r="H163" s="441">
        <f t="array" ref="H163">SUM(IF("156"&amp;B163=KHC&amp;MH,SL))</f>
        <v>0</v>
      </c>
      <c r="I163" s="441">
        <f t="array" ref="I163">SUM(IF("156"&amp;B163=KHC&amp;MH,TH))</f>
        <v>0</v>
      </c>
      <c r="J163" s="441">
        <f t="shared" si="7"/>
        <v>38</v>
      </c>
      <c r="K163" s="441">
        <f t="shared" si="8"/>
        <v>1000008</v>
      </c>
      <c r="L163" s="263"/>
    </row>
    <row r="164" spans="1:15" ht="19.5" customHeight="1">
      <c r="A164" s="438">
        <f t="shared" si="6"/>
        <v>153</v>
      </c>
      <c r="B164" s="445" t="s">
        <v>2040</v>
      </c>
      <c r="C164" s="440" t="s">
        <v>273</v>
      </c>
      <c r="D164" s="441"/>
      <c r="E164" s="441"/>
      <c r="F164" s="441">
        <f t="array" ref="F164">SUM(IF("156"&amp;B164=KHN&amp;MH,SL))</f>
        <v>50</v>
      </c>
      <c r="G164" s="441">
        <f t="array" ref="G164">SUM(IF("156"&amp;B164=KHN&amp;MH,TH))</f>
        <v>1309675</v>
      </c>
      <c r="H164" s="441">
        <f t="array" ref="H164">SUM(IF("156"&amp;B164=KHC&amp;MH,SL))</f>
        <v>0</v>
      </c>
      <c r="I164" s="441">
        <f t="array" ref="I164">SUM(IF("156"&amp;B164=KHC&amp;MH,TH))</f>
        <v>0</v>
      </c>
      <c r="J164" s="441">
        <f t="shared" si="7"/>
        <v>50</v>
      </c>
      <c r="K164" s="441">
        <f t="shared" si="8"/>
        <v>1309675</v>
      </c>
      <c r="L164" s="263"/>
      <c r="N164" s="442"/>
      <c r="O164" s="442"/>
    </row>
    <row r="165" spans="1:15" ht="19.5" customHeight="1">
      <c r="A165" s="438">
        <f t="shared" si="6"/>
        <v>154</v>
      </c>
      <c r="B165" s="445" t="s">
        <v>1817</v>
      </c>
      <c r="C165" s="440" t="s">
        <v>273</v>
      </c>
      <c r="D165" s="441"/>
      <c r="E165" s="441"/>
      <c r="F165" s="441">
        <f t="array" ref="F165">SUM(IF("156"&amp;B165=KHN&amp;MH,SL))</f>
        <v>23</v>
      </c>
      <c r="G165" s="441">
        <f t="array" ref="G165">SUM(IF("156"&amp;B165=KHN&amp;MH,TH))</f>
        <v>753227</v>
      </c>
      <c r="H165" s="441">
        <f t="array" ref="H165">SUM(IF("156"&amp;B165=KHC&amp;MH,SL))</f>
        <v>0</v>
      </c>
      <c r="I165" s="441">
        <f t="array" ref="I165">SUM(IF("156"&amp;B165=KHC&amp;MH,TH))</f>
        <v>0</v>
      </c>
      <c r="J165" s="441">
        <f t="shared" si="7"/>
        <v>23</v>
      </c>
      <c r="K165" s="441">
        <f t="shared" si="8"/>
        <v>753227</v>
      </c>
      <c r="L165" s="263"/>
    </row>
    <row r="166" spans="1:15" ht="19.5" customHeight="1">
      <c r="A166" s="438">
        <f t="shared" si="6"/>
        <v>155</v>
      </c>
      <c r="B166" s="445" t="s">
        <v>2031</v>
      </c>
      <c r="C166" s="440" t="s">
        <v>273</v>
      </c>
      <c r="D166" s="441"/>
      <c r="E166" s="441"/>
      <c r="F166" s="441">
        <f t="array" ref="F166">SUM(IF("156"&amp;B166=KHN&amp;MH,SL))</f>
        <v>40</v>
      </c>
      <c r="G166" s="441">
        <f t="array" ref="G166">SUM(IF("156"&amp;B166=KHN&amp;MH,TH))</f>
        <v>1333360</v>
      </c>
      <c r="H166" s="441">
        <f t="array" ref="H166">SUM(IF("156"&amp;B166=KHC&amp;MH,SL))</f>
        <v>0</v>
      </c>
      <c r="I166" s="441">
        <f t="array" ref="I166">SUM(IF("156"&amp;B166=KHC&amp;MH,TH))</f>
        <v>0</v>
      </c>
      <c r="J166" s="441">
        <f t="shared" si="7"/>
        <v>40</v>
      </c>
      <c r="K166" s="441">
        <f t="shared" si="8"/>
        <v>1333360</v>
      </c>
      <c r="L166" s="263"/>
      <c r="N166" s="442"/>
      <c r="O166" s="442"/>
    </row>
    <row r="167" spans="1:15" ht="19.5" customHeight="1">
      <c r="A167" s="438">
        <f t="shared" si="6"/>
        <v>156</v>
      </c>
      <c r="B167" s="445" t="s">
        <v>1802</v>
      </c>
      <c r="C167" s="440" t="s">
        <v>273</v>
      </c>
      <c r="D167" s="441"/>
      <c r="E167" s="441"/>
      <c r="F167" s="441">
        <f t="array" ref="F167">SUM(IF("156"&amp;B167=KHN&amp;MH,SL))</f>
        <v>166</v>
      </c>
      <c r="G167" s="441">
        <f t="array" ref="G167">SUM(IF("156"&amp;B167=KHN&amp;MH,TH))</f>
        <v>4652897</v>
      </c>
      <c r="H167" s="441">
        <f t="array" ref="H167">SUM(IF("156"&amp;B167=KHC&amp;MH,SL))</f>
        <v>0</v>
      </c>
      <c r="I167" s="441">
        <f t="array" ref="I167">SUM(IF("156"&amp;B167=KHC&amp;MH,TH))</f>
        <v>0</v>
      </c>
      <c r="J167" s="441">
        <f t="shared" si="7"/>
        <v>166</v>
      </c>
      <c r="K167" s="441">
        <f t="shared" si="8"/>
        <v>4652897</v>
      </c>
      <c r="L167" s="263"/>
    </row>
    <row r="168" spans="1:15" ht="19.5" customHeight="1">
      <c r="A168" s="438">
        <f t="shared" si="6"/>
        <v>157</v>
      </c>
      <c r="B168" s="445" t="s">
        <v>2041</v>
      </c>
      <c r="C168" s="440" t="s">
        <v>273</v>
      </c>
      <c r="D168" s="441"/>
      <c r="E168" s="441"/>
      <c r="F168" s="441">
        <f t="array" ref="F168">SUM(IF("156"&amp;B168=KHN&amp;MH,SL))</f>
        <v>20</v>
      </c>
      <c r="G168" s="441">
        <f t="array" ref="G168">SUM(IF("156"&amp;B168=KHN&amp;MH,TH))</f>
        <v>736840</v>
      </c>
      <c r="H168" s="441">
        <f t="array" ref="H168">SUM(IF("156"&amp;B168=KHC&amp;MH,SL))</f>
        <v>0</v>
      </c>
      <c r="I168" s="441">
        <f t="array" ref="I168">SUM(IF("156"&amp;B168=KHC&amp;MH,TH))</f>
        <v>0</v>
      </c>
      <c r="J168" s="441">
        <f t="shared" si="7"/>
        <v>20</v>
      </c>
      <c r="K168" s="441">
        <f t="shared" si="8"/>
        <v>736840</v>
      </c>
      <c r="L168" s="263"/>
      <c r="N168" s="442"/>
      <c r="O168" s="442"/>
    </row>
    <row r="169" spans="1:15" ht="19.5" customHeight="1">
      <c r="A169" s="438">
        <f t="shared" si="6"/>
        <v>158</v>
      </c>
      <c r="B169" s="445" t="s">
        <v>2028</v>
      </c>
      <c r="C169" s="440" t="s">
        <v>273</v>
      </c>
      <c r="D169" s="441"/>
      <c r="E169" s="441"/>
      <c r="F169" s="441">
        <f t="array" ref="F169">SUM(IF("156"&amp;B169=KHN&amp;MH,SL))</f>
        <v>21</v>
      </c>
      <c r="G169" s="441">
        <f t="array" ref="G169">SUM(IF("156"&amp;B169=KHN&amp;MH,TH))</f>
        <v>997815</v>
      </c>
      <c r="H169" s="441">
        <f t="array" ref="H169">SUM(IF("156"&amp;B169=KHC&amp;MH,SL))</f>
        <v>0</v>
      </c>
      <c r="I169" s="441">
        <f t="array" ref="I169">SUM(IF("156"&amp;B169=KHC&amp;MH,TH))</f>
        <v>0</v>
      </c>
      <c r="J169" s="441">
        <f t="shared" si="7"/>
        <v>21</v>
      </c>
      <c r="K169" s="441">
        <f t="shared" si="8"/>
        <v>997815</v>
      </c>
      <c r="L169" s="263"/>
      <c r="N169" s="442"/>
      <c r="O169" s="442"/>
    </row>
    <row r="170" spans="1:15" ht="19.5" customHeight="1">
      <c r="A170" s="438">
        <f t="shared" si="6"/>
        <v>159</v>
      </c>
      <c r="B170" s="445" t="s">
        <v>2029</v>
      </c>
      <c r="C170" s="440" t="s">
        <v>273</v>
      </c>
      <c r="D170" s="441"/>
      <c r="E170" s="441"/>
      <c r="F170" s="441">
        <f t="array" ref="F170">SUM(IF("156"&amp;B170=KHN&amp;MH,SL))</f>
        <v>21</v>
      </c>
      <c r="G170" s="441">
        <f t="array" ref="G170">SUM(IF("156"&amp;B170=KHN&amp;MH,TH))</f>
        <v>1007034</v>
      </c>
      <c r="H170" s="441">
        <f t="array" ref="H170">SUM(IF("156"&amp;B170=KHC&amp;MH,SL))</f>
        <v>0</v>
      </c>
      <c r="I170" s="441">
        <f t="array" ref="I170">SUM(IF("156"&amp;B170=KHC&amp;MH,TH))</f>
        <v>0</v>
      </c>
      <c r="J170" s="441">
        <f t="shared" si="7"/>
        <v>21</v>
      </c>
      <c r="K170" s="441">
        <f t="shared" si="8"/>
        <v>1007034</v>
      </c>
      <c r="L170" s="263"/>
      <c r="N170" s="442"/>
      <c r="O170" s="442"/>
    </row>
    <row r="171" spans="1:15" ht="19.5" customHeight="1">
      <c r="A171" s="438">
        <f t="shared" si="6"/>
        <v>160</v>
      </c>
      <c r="B171" s="445" t="s">
        <v>1044</v>
      </c>
      <c r="C171" s="440" t="s">
        <v>273</v>
      </c>
      <c r="D171" s="441">
        <v>250</v>
      </c>
      <c r="E171" s="441">
        <v>4762000</v>
      </c>
      <c r="F171" s="441">
        <f t="array" ref="F171">SUM(IF("156"&amp;B171=KHN&amp;MH,SL))</f>
        <v>0</v>
      </c>
      <c r="G171" s="441">
        <f t="array" ref="G171">SUM(IF("156"&amp;B171=KHN&amp;MH,TH))</f>
        <v>0</v>
      </c>
      <c r="H171" s="441">
        <f t="array" ref="H171">SUM(IF("156"&amp;B171=KHC&amp;MH,SL))</f>
        <v>250</v>
      </c>
      <c r="I171" s="441">
        <f t="array" ref="I171">SUM(IF("156"&amp;B171=KHC&amp;MH,TH))</f>
        <v>4762000</v>
      </c>
      <c r="J171" s="441">
        <f t="shared" si="7"/>
        <v>0</v>
      </c>
      <c r="K171" s="441">
        <f t="shared" si="8"/>
        <v>0</v>
      </c>
      <c r="L171" s="263"/>
    </row>
    <row r="172" spans="1:15" ht="19.5" customHeight="1">
      <c r="A172" s="438">
        <f t="shared" si="6"/>
        <v>161</v>
      </c>
      <c r="B172" s="445" t="s">
        <v>1045</v>
      </c>
      <c r="C172" s="440" t="s">
        <v>273</v>
      </c>
      <c r="D172" s="441">
        <v>40</v>
      </c>
      <c r="E172" s="441">
        <v>831080</v>
      </c>
      <c r="F172" s="441">
        <f t="array" ref="F172">SUM(IF("156"&amp;B172=KHN&amp;MH,SL))</f>
        <v>0</v>
      </c>
      <c r="G172" s="441">
        <f t="array" ref="G172">SUM(IF("156"&amp;B172=KHN&amp;MH,TH))</f>
        <v>0</v>
      </c>
      <c r="H172" s="441">
        <f t="array" ref="H172">SUM(IF("156"&amp;B172=KHC&amp;MH,SL))</f>
        <v>40</v>
      </c>
      <c r="I172" s="441">
        <f t="array" ref="I172">SUM(IF("156"&amp;B172=KHC&amp;MH,TH))</f>
        <v>831080</v>
      </c>
      <c r="J172" s="441">
        <f t="shared" si="7"/>
        <v>0</v>
      </c>
      <c r="K172" s="441">
        <f t="shared" si="8"/>
        <v>0</v>
      </c>
      <c r="L172" s="263"/>
    </row>
    <row r="173" spans="1:15" ht="19.5" customHeight="1">
      <c r="A173" s="438">
        <f t="shared" si="6"/>
        <v>162</v>
      </c>
      <c r="B173" s="448" t="s">
        <v>1162</v>
      </c>
      <c r="C173" s="440" t="s">
        <v>273</v>
      </c>
      <c r="D173" s="441">
        <v>50</v>
      </c>
      <c r="E173" s="441">
        <v>1051000</v>
      </c>
      <c r="F173" s="441">
        <f t="array" ref="F173">SUM(IF("156"&amp;B173=KHN&amp;MH,SL))</f>
        <v>0</v>
      </c>
      <c r="G173" s="441">
        <f t="array" ref="G173">SUM(IF("156"&amp;B173=KHN&amp;MH,TH))</f>
        <v>0</v>
      </c>
      <c r="H173" s="441">
        <f t="array" ref="H173">SUM(IF("156"&amp;B173=KHC&amp;MH,SL))</f>
        <v>50</v>
      </c>
      <c r="I173" s="441">
        <f t="array" ref="I173">SUM(IF("156"&amp;B173=KHC&amp;MH,TH))</f>
        <v>1051000</v>
      </c>
      <c r="J173" s="441">
        <f t="shared" si="7"/>
        <v>0</v>
      </c>
      <c r="K173" s="441">
        <f t="shared" si="8"/>
        <v>0</v>
      </c>
      <c r="L173" s="263"/>
    </row>
    <row r="174" spans="1:15" ht="19.5" customHeight="1">
      <c r="A174" s="438">
        <f t="shared" si="6"/>
        <v>163</v>
      </c>
      <c r="B174" s="445" t="s">
        <v>1161</v>
      </c>
      <c r="C174" s="440" t="s">
        <v>273</v>
      </c>
      <c r="D174" s="441">
        <v>100</v>
      </c>
      <c r="E174" s="441">
        <v>2764900</v>
      </c>
      <c r="F174" s="441">
        <f t="array" ref="F174">SUM(IF("156"&amp;B174=KHN&amp;MH,SL))</f>
        <v>0</v>
      </c>
      <c r="G174" s="441">
        <f t="array" ref="G174">SUM(IF("156"&amp;B174=KHN&amp;MH,TH))</f>
        <v>0</v>
      </c>
      <c r="H174" s="441">
        <f t="array" ref="H174">SUM(IF("156"&amp;B174=KHC&amp;MH,SL))</f>
        <v>100</v>
      </c>
      <c r="I174" s="441">
        <f t="array" ref="I174">SUM(IF("156"&amp;B174=KHC&amp;MH,TH))</f>
        <v>2764900</v>
      </c>
      <c r="J174" s="441">
        <f t="shared" si="7"/>
        <v>0</v>
      </c>
      <c r="K174" s="441">
        <f t="shared" si="8"/>
        <v>0</v>
      </c>
      <c r="L174" s="263"/>
    </row>
    <row r="175" spans="1:15" ht="19.5" customHeight="1">
      <c r="A175" s="438">
        <f t="shared" si="6"/>
        <v>164</v>
      </c>
      <c r="B175" s="447" t="s">
        <v>1160</v>
      </c>
      <c r="C175" s="440" t="s">
        <v>273</v>
      </c>
      <c r="D175" s="441">
        <v>30</v>
      </c>
      <c r="E175" s="441">
        <v>610740</v>
      </c>
      <c r="F175" s="441">
        <f t="array" ref="F175">SUM(IF("156"&amp;B175=KHN&amp;MH,SL))</f>
        <v>0</v>
      </c>
      <c r="G175" s="441">
        <f t="array" ref="G175">SUM(IF("156"&amp;B175=KHN&amp;MH,TH))</f>
        <v>0</v>
      </c>
      <c r="H175" s="441">
        <f t="array" ref="H175">SUM(IF("156"&amp;B175=KHC&amp;MH,SL))</f>
        <v>30</v>
      </c>
      <c r="I175" s="441">
        <f t="array" ref="I175">SUM(IF("156"&amp;B175=KHC&amp;MH,TH))</f>
        <v>610740</v>
      </c>
      <c r="J175" s="441">
        <f t="shared" si="7"/>
        <v>0</v>
      </c>
      <c r="K175" s="441">
        <f t="shared" si="8"/>
        <v>0</v>
      </c>
      <c r="L175" s="263"/>
    </row>
    <row r="176" spans="1:15" ht="19.5" customHeight="1">
      <c r="A176" s="438">
        <f t="shared" si="6"/>
        <v>165</v>
      </c>
      <c r="B176" s="445" t="s">
        <v>1159</v>
      </c>
      <c r="C176" s="440" t="s">
        <v>273</v>
      </c>
      <c r="D176" s="441">
        <v>128</v>
      </c>
      <c r="E176" s="441">
        <v>1687680</v>
      </c>
      <c r="F176" s="441">
        <f t="array" ref="F176">SUM(IF("156"&amp;B176=KHN&amp;MH,SL))</f>
        <v>0</v>
      </c>
      <c r="G176" s="441">
        <f t="array" ref="G176">SUM(IF("156"&amp;B176=KHN&amp;MH,TH))</f>
        <v>0</v>
      </c>
      <c r="H176" s="441">
        <f t="array" ref="H176">SUM(IF("156"&amp;B176=KHC&amp;MH,SL))</f>
        <v>0</v>
      </c>
      <c r="I176" s="441">
        <f t="array" ref="I176">SUM(IF("156"&amp;B176=KHC&amp;MH,TH))</f>
        <v>0</v>
      </c>
      <c r="J176" s="441">
        <f t="shared" si="7"/>
        <v>128</v>
      </c>
      <c r="K176" s="441">
        <f t="shared" si="8"/>
        <v>1687680</v>
      </c>
      <c r="L176" s="263"/>
    </row>
    <row r="177" spans="1:15" ht="19.5" customHeight="1">
      <c r="A177" s="438">
        <f t="shared" si="6"/>
        <v>166</v>
      </c>
      <c r="B177" s="445" t="s">
        <v>1158</v>
      </c>
      <c r="C177" s="440" t="s">
        <v>273</v>
      </c>
      <c r="D177" s="441">
        <v>11</v>
      </c>
      <c r="E177" s="441">
        <v>247940</v>
      </c>
      <c r="F177" s="441">
        <f t="array" ref="F177">SUM(IF("156"&amp;B177=KHN&amp;MH,SL))</f>
        <v>0</v>
      </c>
      <c r="G177" s="441">
        <f t="array" ref="G177">SUM(IF("156"&amp;B177=KHN&amp;MH,TH))</f>
        <v>0</v>
      </c>
      <c r="H177" s="441">
        <f t="array" ref="H177">SUM(IF("156"&amp;B177=KHC&amp;MH,SL))</f>
        <v>11</v>
      </c>
      <c r="I177" s="441">
        <f t="array" ref="I177">SUM(IF("156"&amp;B177=KHC&amp;MH,TH))</f>
        <v>247940</v>
      </c>
      <c r="J177" s="441">
        <f t="shared" si="7"/>
        <v>0</v>
      </c>
      <c r="K177" s="441">
        <f t="shared" si="8"/>
        <v>0</v>
      </c>
      <c r="L177" s="263"/>
    </row>
    <row r="178" spans="1:15" ht="19.5" customHeight="1">
      <c r="A178" s="438">
        <f t="shared" si="6"/>
        <v>167</v>
      </c>
      <c r="B178" s="445" t="s">
        <v>1803</v>
      </c>
      <c r="C178" s="440" t="s">
        <v>273</v>
      </c>
      <c r="D178" s="441"/>
      <c r="E178" s="441"/>
      <c r="F178" s="441">
        <f t="array" ref="F178">SUM(IF("156"&amp;B178=KHN&amp;MH,SL))</f>
        <v>122</v>
      </c>
      <c r="G178" s="441">
        <f t="array" ref="G178">SUM(IF("156"&amp;B178=KHN&amp;MH,TH))</f>
        <v>2602883</v>
      </c>
      <c r="H178" s="441">
        <f t="array" ref="H178">SUM(IF("156"&amp;B178=KHC&amp;MH,SL))</f>
        <v>0</v>
      </c>
      <c r="I178" s="441">
        <f t="array" ref="I178">SUM(IF("156"&amp;B178=KHC&amp;MH,TH))</f>
        <v>0</v>
      </c>
      <c r="J178" s="441">
        <f t="shared" si="7"/>
        <v>122</v>
      </c>
      <c r="K178" s="441">
        <f t="shared" si="8"/>
        <v>2602883</v>
      </c>
      <c r="L178" s="263"/>
    </row>
    <row r="179" spans="1:15" ht="19.5" customHeight="1">
      <c r="A179" s="438">
        <f t="shared" si="6"/>
        <v>168</v>
      </c>
      <c r="B179" s="445" t="s">
        <v>2043</v>
      </c>
      <c r="C179" s="440" t="s">
        <v>273</v>
      </c>
      <c r="D179" s="441"/>
      <c r="E179" s="441"/>
      <c r="F179" s="441">
        <f t="array" ref="F179">SUM(IF("156"&amp;B179=KHN&amp;MH,SL))</f>
        <v>167</v>
      </c>
      <c r="G179" s="441">
        <f t="array" ref="G179">SUM(IF("156"&amp;B179=KHN&amp;MH,TH))</f>
        <v>4551084</v>
      </c>
      <c r="H179" s="441">
        <f t="array" ref="H179">SUM(IF("156"&amp;B179=KHC&amp;MH,SL))</f>
        <v>0</v>
      </c>
      <c r="I179" s="441">
        <f t="array" ref="I179">SUM(IF("156"&amp;B179=KHC&amp;MH,TH))</f>
        <v>0</v>
      </c>
      <c r="J179" s="441">
        <f t="shared" si="7"/>
        <v>167</v>
      </c>
      <c r="K179" s="441">
        <f t="shared" si="8"/>
        <v>4551084</v>
      </c>
      <c r="L179" s="263"/>
      <c r="N179" s="442"/>
      <c r="O179" s="442"/>
    </row>
    <row r="180" spans="1:15" ht="19.5" customHeight="1">
      <c r="A180" s="438">
        <f t="shared" si="6"/>
        <v>169</v>
      </c>
      <c r="B180" s="445" t="s">
        <v>1805</v>
      </c>
      <c r="C180" s="440" t="s">
        <v>273</v>
      </c>
      <c r="D180" s="441"/>
      <c r="E180" s="441"/>
      <c r="F180" s="441">
        <f t="array" ref="F180">SUM(IF("156"&amp;B180=KHN&amp;MH,SL))</f>
        <v>96</v>
      </c>
      <c r="G180" s="441">
        <f t="array" ref="G180">SUM(IF("156"&amp;B180=KHN&amp;MH,TH))</f>
        <v>3849930</v>
      </c>
      <c r="H180" s="441">
        <f t="array" ref="H180">SUM(IF("156"&amp;B180=KHC&amp;MH,SL))</f>
        <v>0</v>
      </c>
      <c r="I180" s="441">
        <f t="array" ref="I180">SUM(IF("156"&amp;B180=KHC&amp;MH,TH))</f>
        <v>0</v>
      </c>
      <c r="J180" s="441">
        <f t="shared" si="7"/>
        <v>96</v>
      </c>
      <c r="K180" s="441">
        <f t="shared" si="8"/>
        <v>3849930</v>
      </c>
      <c r="L180" s="263"/>
    </row>
    <row r="181" spans="1:15" ht="19.5" customHeight="1">
      <c r="A181" s="438">
        <f t="shared" si="6"/>
        <v>170</v>
      </c>
      <c r="B181" s="445" t="s">
        <v>1792</v>
      </c>
      <c r="C181" s="440" t="s">
        <v>273</v>
      </c>
      <c r="D181" s="441"/>
      <c r="E181" s="441"/>
      <c r="F181" s="441">
        <f t="array" ref="F181">SUM(IF("156"&amp;B181=KHN&amp;MH,SL))</f>
        <v>99</v>
      </c>
      <c r="G181" s="441">
        <f t="array" ref="G181">SUM(IF("156"&amp;B181=KHN&amp;MH,TH))</f>
        <v>4547664</v>
      </c>
      <c r="H181" s="441">
        <f t="array" ref="H181">SUM(IF("156"&amp;B181=KHC&amp;MH,SL))</f>
        <v>0</v>
      </c>
      <c r="I181" s="441">
        <f t="array" ref="I181">SUM(IF("156"&amp;B181=KHC&amp;MH,TH))</f>
        <v>0</v>
      </c>
      <c r="J181" s="441">
        <f t="shared" si="7"/>
        <v>99</v>
      </c>
      <c r="K181" s="441">
        <f t="shared" si="8"/>
        <v>4547664</v>
      </c>
      <c r="L181" s="263"/>
    </row>
    <row r="182" spans="1:15" ht="19.5" customHeight="1">
      <c r="A182" s="438">
        <f t="shared" si="6"/>
        <v>171</v>
      </c>
      <c r="B182" s="445" t="s">
        <v>1824</v>
      </c>
      <c r="C182" s="440" t="s">
        <v>273</v>
      </c>
      <c r="D182" s="441"/>
      <c r="E182" s="441"/>
      <c r="F182" s="441">
        <f t="array" ref="F182">SUM(IF("156"&amp;B182=KHN&amp;MH,SL))</f>
        <v>137</v>
      </c>
      <c r="G182" s="441">
        <f t="array" ref="G182">SUM(IF("156"&amp;B182=KHN&amp;MH,TH))</f>
        <v>5323409</v>
      </c>
      <c r="H182" s="441">
        <f t="array" ref="H182">SUM(IF("156"&amp;B182=KHC&amp;MH,SL))</f>
        <v>0</v>
      </c>
      <c r="I182" s="441">
        <f t="array" ref="I182">SUM(IF("156"&amp;B182=KHC&amp;MH,TH))</f>
        <v>0</v>
      </c>
      <c r="J182" s="441">
        <f t="shared" si="7"/>
        <v>137</v>
      </c>
      <c r="K182" s="441">
        <f t="shared" si="8"/>
        <v>5323409</v>
      </c>
      <c r="L182" s="263"/>
    </row>
    <row r="183" spans="1:15" ht="19.5" customHeight="1">
      <c r="A183" s="438">
        <f t="shared" si="6"/>
        <v>172</v>
      </c>
      <c r="B183" s="445" t="s">
        <v>1793</v>
      </c>
      <c r="C183" s="440" t="s">
        <v>273</v>
      </c>
      <c r="D183" s="441"/>
      <c r="E183" s="441"/>
      <c r="F183" s="441">
        <f t="array" ref="F183">SUM(IF("156"&amp;B183=KHN&amp;MH,SL))</f>
        <v>99</v>
      </c>
      <c r="G183" s="441">
        <f t="array" ref="G183">SUM(IF("156"&amp;B183=KHN&amp;MH,TH))</f>
        <v>4597956</v>
      </c>
      <c r="H183" s="441">
        <f t="array" ref="H183">SUM(IF("156"&amp;B183=KHC&amp;MH,SL))</f>
        <v>0</v>
      </c>
      <c r="I183" s="441">
        <f t="array" ref="I183">SUM(IF("156"&amp;B183=KHC&amp;MH,TH))</f>
        <v>0</v>
      </c>
      <c r="J183" s="441">
        <f t="shared" si="7"/>
        <v>99</v>
      </c>
      <c r="K183" s="441">
        <f t="shared" si="8"/>
        <v>4597956</v>
      </c>
      <c r="L183" s="263"/>
    </row>
    <row r="184" spans="1:15" ht="19.5" customHeight="1">
      <c r="A184" s="438">
        <f t="shared" si="6"/>
        <v>173</v>
      </c>
      <c r="B184" s="445" t="s">
        <v>1806</v>
      </c>
      <c r="C184" s="440" t="s">
        <v>273</v>
      </c>
      <c r="D184" s="441"/>
      <c r="E184" s="441"/>
      <c r="F184" s="441">
        <f t="array" ref="F184">SUM(IF("156"&amp;B184=KHN&amp;MH,SL))</f>
        <v>96</v>
      </c>
      <c r="G184" s="441">
        <f t="array" ref="G184">SUM(IF("156"&amp;B184=KHN&amp;MH,TH))</f>
        <v>3935484</v>
      </c>
      <c r="H184" s="441">
        <f t="array" ref="H184">SUM(IF("156"&amp;B184=KHC&amp;MH,SL))</f>
        <v>0</v>
      </c>
      <c r="I184" s="441">
        <f t="array" ref="I184">SUM(IF("156"&amp;B184=KHC&amp;MH,TH))</f>
        <v>0</v>
      </c>
      <c r="J184" s="441">
        <f t="shared" si="7"/>
        <v>96</v>
      </c>
      <c r="K184" s="441">
        <f t="shared" si="8"/>
        <v>3935484</v>
      </c>
      <c r="L184" s="263"/>
    </row>
    <row r="185" spans="1:15" ht="19.5" customHeight="1">
      <c r="A185" s="438">
        <f t="shared" si="6"/>
        <v>174</v>
      </c>
      <c r="B185" s="445" t="s">
        <v>1664</v>
      </c>
      <c r="C185" s="440" t="s">
        <v>273</v>
      </c>
      <c r="D185" s="441"/>
      <c r="E185" s="441"/>
      <c r="F185" s="441">
        <f t="array" ref="F185">SUM(IF("156"&amp;B185=KHN&amp;MH,SL))</f>
        <v>40</v>
      </c>
      <c r="G185" s="441">
        <f t="array" ref="G185">SUM(IF("156"&amp;B185=KHN&amp;MH,TH))</f>
        <v>1280160</v>
      </c>
      <c r="H185" s="441">
        <f t="array" ref="H185">SUM(IF("156"&amp;B185=KHC&amp;MH,SL))</f>
        <v>0</v>
      </c>
      <c r="I185" s="441">
        <f t="array" ref="I185">SUM(IF("156"&amp;B185=KHC&amp;MH,TH))</f>
        <v>0</v>
      </c>
      <c r="J185" s="441">
        <f t="shared" si="7"/>
        <v>40</v>
      </c>
      <c r="K185" s="441">
        <f t="shared" si="8"/>
        <v>1280160</v>
      </c>
      <c r="L185" s="263"/>
    </row>
    <row r="186" spans="1:15" ht="19.5" customHeight="1">
      <c r="A186" s="438">
        <f t="shared" si="6"/>
        <v>175</v>
      </c>
      <c r="B186" s="447" t="s">
        <v>1157</v>
      </c>
      <c r="C186" s="440" t="s">
        <v>273</v>
      </c>
      <c r="D186" s="441">
        <v>10</v>
      </c>
      <c r="E186" s="441">
        <v>191160</v>
      </c>
      <c r="F186" s="441">
        <f t="array" ref="F186">SUM(IF("156"&amp;B186=KHN&amp;MH,SL))</f>
        <v>0</v>
      </c>
      <c r="G186" s="441">
        <f t="array" ref="G186">SUM(IF("156"&amp;B186=KHN&amp;MH,TH))</f>
        <v>0</v>
      </c>
      <c r="H186" s="441">
        <f t="array" ref="H186">SUM(IF("156"&amp;B186=KHC&amp;MH,SL))</f>
        <v>10</v>
      </c>
      <c r="I186" s="441">
        <f t="array" ref="I186">SUM(IF("156"&amp;B186=KHC&amp;MH,TH))</f>
        <v>191160</v>
      </c>
      <c r="J186" s="441">
        <f t="shared" si="7"/>
        <v>0</v>
      </c>
      <c r="K186" s="441">
        <f t="shared" si="8"/>
        <v>0</v>
      </c>
      <c r="L186" s="263"/>
    </row>
    <row r="187" spans="1:15" ht="19.5" customHeight="1">
      <c r="A187" s="438">
        <f t="shared" si="6"/>
        <v>176</v>
      </c>
      <c r="B187" s="445" t="s">
        <v>1156</v>
      </c>
      <c r="C187" s="440" t="s">
        <v>273</v>
      </c>
      <c r="D187" s="441">
        <v>11</v>
      </c>
      <c r="E187" s="441">
        <v>261195</v>
      </c>
      <c r="F187" s="441">
        <f t="array" ref="F187">SUM(IF("156"&amp;B187=KHN&amp;MH,SL))</f>
        <v>0</v>
      </c>
      <c r="G187" s="441">
        <f t="array" ref="G187">SUM(IF("156"&amp;B187=KHN&amp;MH,TH))</f>
        <v>0</v>
      </c>
      <c r="H187" s="441">
        <f t="array" ref="H187">SUM(IF("156"&amp;B187=KHC&amp;MH,SL))</f>
        <v>11</v>
      </c>
      <c r="I187" s="441">
        <f t="array" ref="I187">SUM(IF("156"&amp;B187=KHC&amp;MH,TH))</f>
        <v>261195</v>
      </c>
      <c r="J187" s="441">
        <f t="shared" si="7"/>
        <v>0</v>
      </c>
      <c r="K187" s="441">
        <f t="shared" si="8"/>
        <v>0</v>
      </c>
      <c r="L187" s="263"/>
    </row>
    <row r="188" spans="1:15" ht="19.5" customHeight="1">
      <c r="A188" s="438">
        <f t="shared" si="6"/>
        <v>177</v>
      </c>
      <c r="B188" s="445" t="s">
        <v>1825</v>
      </c>
      <c r="C188" s="440" t="s">
        <v>273</v>
      </c>
      <c r="D188" s="441"/>
      <c r="E188" s="441"/>
      <c r="F188" s="441">
        <f t="array" ref="F188">SUM(IF("156"&amp;B188=KHN&amp;MH,SL))</f>
        <v>137</v>
      </c>
      <c r="G188" s="441">
        <f t="array" ref="G188">SUM(IF("156"&amp;B188=KHN&amp;MH,TH))</f>
        <v>5565762</v>
      </c>
      <c r="H188" s="441">
        <f t="array" ref="H188">SUM(IF("156"&amp;B188=KHC&amp;MH,SL))</f>
        <v>0</v>
      </c>
      <c r="I188" s="441">
        <f t="array" ref="I188">SUM(IF("156"&amp;B188=KHC&amp;MH,TH))</f>
        <v>0</v>
      </c>
      <c r="J188" s="441">
        <f t="shared" si="7"/>
        <v>137</v>
      </c>
      <c r="K188" s="441">
        <f t="shared" si="8"/>
        <v>5565762</v>
      </c>
      <c r="L188" s="263"/>
    </row>
    <row r="189" spans="1:15" ht="19.5" customHeight="1">
      <c r="A189" s="438">
        <f t="shared" si="6"/>
        <v>178</v>
      </c>
      <c r="B189" s="445" t="s">
        <v>1262</v>
      </c>
      <c r="C189" s="440" t="s">
        <v>273</v>
      </c>
      <c r="D189" s="441"/>
      <c r="E189" s="441"/>
      <c r="F189" s="441">
        <f t="array" ref="F189">SUM(IF("156"&amp;B189=KHN&amp;MH,SL))</f>
        <v>52</v>
      </c>
      <c r="G189" s="441">
        <f t="array" ref="G189">SUM(IF("156"&amp;B189=KHN&amp;MH,TH))</f>
        <v>2537964</v>
      </c>
      <c r="H189" s="441">
        <f t="array" ref="H189">SUM(IF("156"&amp;B189=KHC&amp;MH,SL))</f>
        <v>0</v>
      </c>
      <c r="I189" s="441">
        <f t="array" ref="I189">SUM(IF("156"&amp;B189=KHC&amp;MH,TH))</f>
        <v>0</v>
      </c>
      <c r="J189" s="441">
        <f t="shared" si="7"/>
        <v>52</v>
      </c>
      <c r="K189" s="441">
        <f t="shared" si="8"/>
        <v>2537964</v>
      </c>
      <c r="L189" s="263"/>
    </row>
    <row r="190" spans="1:15" ht="19.5" customHeight="1">
      <c r="A190" s="438">
        <f t="shared" si="6"/>
        <v>179</v>
      </c>
      <c r="B190" s="445" t="s">
        <v>1820</v>
      </c>
      <c r="C190" s="440" t="s">
        <v>273</v>
      </c>
      <c r="D190" s="441"/>
      <c r="E190" s="441"/>
      <c r="F190" s="441">
        <f t="array" ref="F190">SUM(IF("156"&amp;B190=KHN&amp;MH,SL))</f>
        <v>27</v>
      </c>
      <c r="G190" s="441">
        <f t="array" ref="G190">SUM(IF("156"&amp;B190=KHN&amp;MH,TH))</f>
        <v>810837</v>
      </c>
      <c r="H190" s="441">
        <f t="array" ref="H190">SUM(IF("156"&amp;B190=KHC&amp;MH,SL))</f>
        <v>0</v>
      </c>
      <c r="I190" s="441">
        <f t="array" ref="I190">SUM(IF("156"&amp;B190=KHC&amp;MH,TH))</f>
        <v>0</v>
      </c>
      <c r="J190" s="441">
        <f t="shared" si="7"/>
        <v>27</v>
      </c>
      <c r="K190" s="441">
        <f t="shared" si="8"/>
        <v>810837</v>
      </c>
      <c r="L190" s="263"/>
    </row>
    <row r="191" spans="1:15" ht="19.5" customHeight="1">
      <c r="A191" s="438">
        <f t="shared" si="6"/>
        <v>180</v>
      </c>
      <c r="B191" s="445" t="s">
        <v>1665</v>
      </c>
      <c r="C191" s="440" t="s">
        <v>273</v>
      </c>
      <c r="D191" s="441"/>
      <c r="E191" s="441"/>
      <c r="F191" s="441">
        <f t="array" ref="F191">SUM(IF("156"&amp;B191=KHN&amp;MH,SL))</f>
        <v>30</v>
      </c>
      <c r="G191" s="441">
        <f t="array" ref="G191">SUM(IF("156"&amp;B191=KHN&amp;MH,TH))</f>
        <v>1086690</v>
      </c>
      <c r="H191" s="441">
        <f t="array" ref="H191">SUM(IF("156"&amp;B191=KHC&amp;MH,SL))</f>
        <v>0</v>
      </c>
      <c r="I191" s="441">
        <f t="array" ref="I191">SUM(IF("156"&amp;B191=KHC&amp;MH,TH))</f>
        <v>0</v>
      </c>
      <c r="J191" s="441">
        <f t="shared" si="7"/>
        <v>30</v>
      </c>
      <c r="K191" s="441">
        <f t="shared" si="8"/>
        <v>1086690</v>
      </c>
      <c r="L191" s="263"/>
    </row>
    <row r="192" spans="1:15" ht="19.5" customHeight="1">
      <c r="A192" s="438">
        <f t="shared" si="6"/>
        <v>181</v>
      </c>
      <c r="B192" s="445" t="s">
        <v>1819</v>
      </c>
      <c r="C192" s="440" t="s">
        <v>273</v>
      </c>
      <c r="D192" s="441"/>
      <c r="E192" s="441"/>
      <c r="F192" s="441">
        <f t="array" ref="F192">SUM(IF("156"&amp;B192=KHN&amp;MH,SL))</f>
        <v>22</v>
      </c>
      <c r="G192" s="441">
        <f t="array" ref="G192">SUM(IF("156"&amp;B192=KHN&amp;MH,TH))</f>
        <v>800316</v>
      </c>
      <c r="H192" s="441">
        <f t="array" ref="H192">SUM(IF("156"&amp;B192=KHC&amp;MH,SL))</f>
        <v>0</v>
      </c>
      <c r="I192" s="441">
        <f t="array" ref="I192">SUM(IF("156"&amp;B192=KHC&amp;MH,TH))</f>
        <v>0</v>
      </c>
      <c r="J192" s="441">
        <f t="shared" si="7"/>
        <v>22</v>
      </c>
      <c r="K192" s="441">
        <f t="shared" si="8"/>
        <v>800316</v>
      </c>
      <c r="L192" s="263"/>
    </row>
    <row r="193" spans="1:15" ht="19.5" customHeight="1">
      <c r="A193" s="438">
        <f t="shared" si="6"/>
        <v>182</v>
      </c>
      <c r="B193" s="447" t="s">
        <v>1155</v>
      </c>
      <c r="C193" s="440" t="s">
        <v>273</v>
      </c>
      <c r="D193" s="441">
        <v>72</v>
      </c>
      <c r="E193" s="441">
        <v>1132956</v>
      </c>
      <c r="F193" s="441">
        <f t="array" ref="F193">SUM(IF("156"&amp;B193=KHN&amp;MH,SL))</f>
        <v>0</v>
      </c>
      <c r="G193" s="441">
        <f t="array" ref="G193">SUM(IF("156"&amp;B193=KHN&amp;MH,TH))</f>
        <v>0</v>
      </c>
      <c r="H193" s="441">
        <f t="array" ref="H193">SUM(IF("156"&amp;B193=KHC&amp;MH,SL))</f>
        <v>72</v>
      </c>
      <c r="I193" s="441">
        <f t="array" ref="I193">SUM(IF("156"&amp;B193=KHC&amp;MH,TH))</f>
        <v>1132956</v>
      </c>
      <c r="J193" s="441">
        <f t="shared" si="7"/>
        <v>0</v>
      </c>
      <c r="K193" s="441">
        <f t="shared" si="8"/>
        <v>0</v>
      </c>
      <c r="L193" s="263"/>
    </row>
    <row r="194" spans="1:15" ht="19.5" customHeight="1">
      <c r="A194" s="438">
        <f t="shared" si="6"/>
        <v>183</v>
      </c>
      <c r="B194" s="447" t="s">
        <v>1154</v>
      </c>
      <c r="C194" s="440" t="s">
        <v>273</v>
      </c>
      <c r="D194" s="441">
        <v>15</v>
      </c>
      <c r="E194" s="441">
        <v>361290</v>
      </c>
      <c r="F194" s="441">
        <f t="array" ref="F194">SUM(IF("156"&amp;B194=KHN&amp;MH,SL))</f>
        <v>0</v>
      </c>
      <c r="G194" s="441">
        <f t="array" ref="G194">SUM(IF("156"&amp;B194=KHN&amp;MH,TH))</f>
        <v>0</v>
      </c>
      <c r="H194" s="441">
        <f t="array" ref="H194">SUM(IF("156"&amp;B194=KHC&amp;MH,SL))</f>
        <v>15</v>
      </c>
      <c r="I194" s="441">
        <f t="array" ref="I194">SUM(IF("156"&amp;B194=KHC&amp;MH,TH))</f>
        <v>361290</v>
      </c>
      <c r="J194" s="441">
        <f t="shared" si="7"/>
        <v>0</v>
      </c>
      <c r="K194" s="441">
        <f t="shared" si="8"/>
        <v>0</v>
      </c>
      <c r="L194" s="263"/>
    </row>
    <row r="195" spans="1:15" ht="19.5" customHeight="1">
      <c r="A195" s="438">
        <f t="shared" si="6"/>
        <v>184</v>
      </c>
      <c r="B195" s="447" t="s">
        <v>1153</v>
      </c>
      <c r="C195" s="440" t="s">
        <v>273</v>
      </c>
      <c r="D195" s="441">
        <v>15</v>
      </c>
      <c r="E195" s="441">
        <v>320625</v>
      </c>
      <c r="F195" s="441">
        <f t="array" ref="F195">SUM(IF("156"&amp;B195=KHN&amp;MH,SL))</f>
        <v>0</v>
      </c>
      <c r="G195" s="441">
        <f t="array" ref="G195">SUM(IF("156"&amp;B195=KHN&amp;MH,TH))</f>
        <v>0</v>
      </c>
      <c r="H195" s="441">
        <f t="array" ref="H195">SUM(IF("156"&amp;B195=KHC&amp;MH,SL))</f>
        <v>15</v>
      </c>
      <c r="I195" s="441">
        <f t="array" ref="I195">SUM(IF("156"&amp;B195=KHC&amp;MH,TH))</f>
        <v>320625</v>
      </c>
      <c r="J195" s="441">
        <f t="shared" si="7"/>
        <v>0</v>
      </c>
      <c r="K195" s="441">
        <f t="shared" si="8"/>
        <v>0</v>
      </c>
      <c r="L195" s="263"/>
    </row>
    <row r="196" spans="1:15" ht="19.5" customHeight="1">
      <c r="A196" s="438">
        <f t="shared" si="6"/>
        <v>185</v>
      </c>
      <c r="B196" s="445" t="s">
        <v>1801</v>
      </c>
      <c r="C196" s="440" t="s">
        <v>273</v>
      </c>
      <c r="D196" s="441"/>
      <c r="E196" s="441"/>
      <c r="F196" s="441">
        <f t="array" ref="F196">SUM(IF("156"&amp;B196=KHN&amp;MH,SL))</f>
        <v>80</v>
      </c>
      <c r="G196" s="441">
        <f t="array" ref="G196">SUM(IF("156"&amp;B196=KHN&amp;MH,TH))</f>
        <v>1504560</v>
      </c>
      <c r="H196" s="441">
        <f t="array" ref="H196">SUM(IF("156"&amp;B196=KHC&amp;MH,SL))</f>
        <v>0</v>
      </c>
      <c r="I196" s="441">
        <f t="array" ref="I196">SUM(IF("156"&amp;B196=KHC&amp;MH,TH))</f>
        <v>0</v>
      </c>
      <c r="J196" s="441">
        <f t="shared" si="7"/>
        <v>80</v>
      </c>
      <c r="K196" s="441">
        <f t="shared" si="8"/>
        <v>1504560</v>
      </c>
      <c r="L196" s="263"/>
    </row>
    <row r="197" spans="1:15" ht="19.5" customHeight="1">
      <c r="A197" s="438">
        <f t="shared" si="6"/>
        <v>186</v>
      </c>
      <c r="B197" s="445" t="s">
        <v>2035</v>
      </c>
      <c r="C197" s="440" t="s">
        <v>273</v>
      </c>
      <c r="D197" s="441"/>
      <c r="E197" s="441"/>
      <c r="F197" s="441">
        <f t="array" ref="F197">SUM(IF("156"&amp;B197=KHN&amp;MH,SL))</f>
        <v>72</v>
      </c>
      <c r="G197" s="441">
        <f t="array" ref="G197">SUM(IF("156"&amp;B197=KHN&amp;MH,TH))</f>
        <v>1369116</v>
      </c>
      <c r="H197" s="441">
        <f t="array" ref="H197">SUM(IF("156"&amp;B197=KHC&amp;MH,SL))</f>
        <v>0</v>
      </c>
      <c r="I197" s="441">
        <f t="array" ref="I197">SUM(IF("156"&amp;B197=KHC&amp;MH,TH))</f>
        <v>0</v>
      </c>
      <c r="J197" s="441">
        <f t="shared" si="7"/>
        <v>72</v>
      </c>
      <c r="K197" s="441">
        <f t="shared" si="8"/>
        <v>1369116</v>
      </c>
      <c r="L197" s="263"/>
      <c r="N197" s="442"/>
      <c r="O197" s="442"/>
    </row>
    <row r="198" spans="1:15" ht="19.5" customHeight="1">
      <c r="A198" s="438">
        <f t="shared" si="6"/>
        <v>187</v>
      </c>
      <c r="B198" s="447" t="s">
        <v>1152</v>
      </c>
      <c r="C198" s="440" t="s">
        <v>273</v>
      </c>
      <c r="D198" s="441">
        <v>15</v>
      </c>
      <c r="E198" s="441">
        <v>367080</v>
      </c>
      <c r="F198" s="441">
        <f t="array" ref="F198">SUM(IF("156"&amp;B198=KHN&amp;MH,SL))</f>
        <v>0</v>
      </c>
      <c r="G198" s="441">
        <f t="array" ref="G198">SUM(IF("156"&amp;B198=KHN&amp;MH,TH))</f>
        <v>0</v>
      </c>
      <c r="H198" s="441">
        <f t="array" ref="H198">SUM(IF("156"&amp;B198=KHC&amp;MH,SL))</f>
        <v>15</v>
      </c>
      <c r="I198" s="441">
        <f t="array" ref="I198">SUM(IF("156"&amp;B198=KHC&amp;MH,TH))</f>
        <v>367080</v>
      </c>
      <c r="J198" s="441">
        <f t="shared" si="7"/>
        <v>0</v>
      </c>
      <c r="K198" s="441">
        <f t="shared" si="8"/>
        <v>0</v>
      </c>
      <c r="L198" s="263"/>
    </row>
    <row r="199" spans="1:15" ht="19.5" customHeight="1">
      <c r="A199" s="438">
        <f t="shared" si="6"/>
        <v>188</v>
      </c>
      <c r="B199" s="445" t="s">
        <v>1151</v>
      </c>
      <c r="C199" s="440" t="s">
        <v>273</v>
      </c>
      <c r="D199" s="441">
        <v>100</v>
      </c>
      <c r="E199" s="441">
        <v>1293200</v>
      </c>
      <c r="F199" s="441">
        <f t="array" ref="F199">SUM(IF("156"&amp;B199=KHN&amp;MH,SL))</f>
        <v>0</v>
      </c>
      <c r="G199" s="441">
        <f t="array" ref="G199">SUM(IF("156"&amp;B199=KHN&amp;MH,TH))</f>
        <v>0</v>
      </c>
      <c r="H199" s="441">
        <f t="array" ref="H199">SUM(IF("156"&amp;B199=KHC&amp;MH,SL))</f>
        <v>0</v>
      </c>
      <c r="I199" s="441">
        <f t="array" ref="I199">SUM(IF("156"&amp;B199=KHC&amp;MH,TH))</f>
        <v>0</v>
      </c>
      <c r="J199" s="441">
        <f t="shared" si="7"/>
        <v>100</v>
      </c>
      <c r="K199" s="441">
        <f t="shared" si="8"/>
        <v>1293200</v>
      </c>
      <c r="L199" s="263"/>
    </row>
    <row r="200" spans="1:15" ht="19.5" customHeight="1">
      <c r="A200" s="438">
        <f t="shared" si="6"/>
        <v>189</v>
      </c>
      <c r="B200" s="447" t="s">
        <v>1150</v>
      </c>
      <c r="C200" s="440" t="s">
        <v>273</v>
      </c>
      <c r="D200" s="441">
        <v>50</v>
      </c>
      <c r="E200" s="441">
        <v>1036800</v>
      </c>
      <c r="F200" s="441">
        <f t="array" ref="F200">SUM(IF("156"&amp;B200=KHN&amp;MH,SL))</f>
        <v>0</v>
      </c>
      <c r="G200" s="441">
        <f t="array" ref="G200">SUM(IF("156"&amp;B200=KHN&amp;MH,TH))</f>
        <v>0</v>
      </c>
      <c r="H200" s="441">
        <f t="array" ref="H200">SUM(IF("156"&amp;B200=KHC&amp;MH,SL))</f>
        <v>0</v>
      </c>
      <c r="I200" s="441">
        <f t="array" ref="I200">SUM(IF("156"&amp;B200=KHC&amp;MH,TH))</f>
        <v>0</v>
      </c>
      <c r="J200" s="441">
        <f t="shared" si="7"/>
        <v>50</v>
      </c>
      <c r="K200" s="441">
        <f t="shared" si="8"/>
        <v>1036800</v>
      </c>
      <c r="L200" s="263"/>
    </row>
    <row r="201" spans="1:15" ht="19.5" customHeight="1">
      <c r="A201" s="438">
        <f t="shared" si="6"/>
        <v>190</v>
      </c>
      <c r="B201" s="445" t="s">
        <v>1149</v>
      </c>
      <c r="C201" s="440" t="s">
        <v>273</v>
      </c>
      <c r="D201" s="441">
        <v>100</v>
      </c>
      <c r="E201" s="441">
        <v>2084400</v>
      </c>
      <c r="F201" s="441">
        <f t="array" ref="F201">SUM(IF("156"&amp;B201=KHN&amp;MH,SL))</f>
        <v>0</v>
      </c>
      <c r="G201" s="441">
        <f t="array" ref="G201">SUM(IF("156"&amp;B201=KHN&amp;MH,TH))</f>
        <v>0</v>
      </c>
      <c r="H201" s="441">
        <f t="array" ref="H201">SUM(IF("156"&amp;B201=KHC&amp;MH,SL))</f>
        <v>100</v>
      </c>
      <c r="I201" s="441">
        <f t="array" ref="I201">SUM(IF("156"&amp;B201=KHC&amp;MH,TH))</f>
        <v>2084400</v>
      </c>
      <c r="J201" s="441">
        <f t="shared" si="7"/>
        <v>0</v>
      </c>
      <c r="K201" s="441">
        <f t="shared" si="8"/>
        <v>0</v>
      </c>
      <c r="L201" s="263"/>
    </row>
    <row r="202" spans="1:15" ht="19.5" customHeight="1">
      <c r="A202" s="438">
        <f t="shared" si="6"/>
        <v>191</v>
      </c>
      <c r="B202" s="445" t="s">
        <v>1148</v>
      </c>
      <c r="C202" s="440" t="s">
        <v>273</v>
      </c>
      <c r="D202" s="441">
        <v>60</v>
      </c>
      <c r="E202" s="441">
        <v>1204740</v>
      </c>
      <c r="F202" s="441">
        <f t="array" ref="F202">SUM(IF("156"&amp;B202=KHN&amp;MH,SL))</f>
        <v>0</v>
      </c>
      <c r="G202" s="441">
        <f t="array" ref="G202">SUM(IF("156"&amp;B202=KHN&amp;MH,TH))</f>
        <v>0</v>
      </c>
      <c r="H202" s="441">
        <f t="array" ref="H202">SUM(IF("156"&amp;B202=KHC&amp;MH,SL))</f>
        <v>0</v>
      </c>
      <c r="I202" s="441">
        <f t="array" ref="I202">SUM(IF("156"&amp;B202=KHC&amp;MH,TH))</f>
        <v>0</v>
      </c>
      <c r="J202" s="441">
        <f t="shared" si="7"/>
        <v>60</v>
      </c>
      <c r="K202" s="441">
        <f t="shared" si="8"/>
        <v>1204740</v>
      </c>
      <c r="L202" s="263"/>
    </row>
    <row r="203" spans="1:15" ht="19.5" customHeight="1">
      <c r="A203" s="438">
        <f t="shared" si="6"/>
        <v>192</v>
      </c>
      <c r="B203" s="445" t="s">
        <v>1147</v>
      </c>
      <c r="C203" s="440" t="s">
        <v>273</v>
      </c>
      <c r="D203" s="441">
        <v>750</v>
      </c>
      <c r="E203" s="441">
        <v>24789750</v>
      </c>
      <c r="F203" s="441">
        <f t="array" ref="F203">SUM(IF("156"&amp;B203=KHN&amp;MH,SL))</f>
        <v>0</v>
      </c>
      <c r="G203" s="441">
        <f t="array" ref="G203">SUM(IF("156"&amp;B203=KHN&amp;MH,TH))</f>
        <v>0</v>
      </c>
      <c r="H203" s="441">
        <f t="array" ref="H203">SUM(IF("156"&amp;B203=KHC&amp;MH,SL))</f>
        <v>750</v>
      </c>
      <c r="I203" s="441">
        <f t="array" ref="I203">SUM(IF("156"&amp;B203=KHC&amp;MH,TH))</f>
        <v>24789750</v>
      </c>
      <c r="J203" s="441">
        <f t="shared" si="7"/>
        <v>0</v>
      </c>
      <c r="K203" s="441">
        <f t="shared" si="8"/>
        <v>0</v>
      </c>
      <c r="L203" s="263"/>
    </row>
    <row r="204" spans="1:15" ht="19.5" customHeight="1">
      <c r="A204" s="438">
        <f t="shared" ref="A204:A267" si="9">IF(B204&lt;&gt;"",ROW()-11,"")</f>
        <v>193</v>
      </c>
      <c r="B204" s="445" t="s">
        <v>1146</v>
      </c>
      <c r="C204" s="440" t="s">
        <v>273</v>
      </c>
      <c r="D204" s="441">
        <v>40</v>
      </c>
      <c r="E204" s="441">
        <v>1009800</v>
      </c>
      <c r="F204" s="441">
        <f t="array" ref="F204">SUM(IF("156"&amp;B204=KHN&amp;MH,SL))</f>
        <v>0</v>
      </c>
      <c r="G204" s="441">
        <f t="array" ref="G204">SUM(IF("156"&amp;B204=KHN&amp;MH,TH))</f>
        <v>0</v>
      </c>
      <c r="H204" s="441">
        <f t="array" ref="H204">SUM(IF("156"&amp;B204=KHC&amp;MH,SL))</f>
        <v>0</v>
      </c>
      <c r="I204" s="441">
        <f t="array" ref="I204">SUM(IF("156"&amp;B204=KHC&amp;MH,TH))</f>
        <v>0</v>
      </c>
      <c r="J204" s="441">
        <f t="shared" ref="J204:J267" si="10">D204+F204-H204</f>
        <v>40</v>
      </c>
      <c r="K204" s="441">
        <f t="shared" ref="K204:K267" si="11">E204+G204-I204</f>
        <v>1009800</v>
      </c>
      <c r="L204" s="263"/>
    </row>
    <row r="205" spans="1:15" ht="19.5" customHeight="1">
      <c r="A205" s="438">
        <f t="shared" si="9"/>
        <v>194</v>
      </c>
      <c r="B205" s="447" t="s">
        <v>1093</v>
      </c>
      <c r="C205" s="440" t="s">
        <v>273</v>
      </c>
      <c r="D205" s="441">
        <v>40</v>
      </c>
      <c r="E205" s="441">
        <v>373600</v>
      </c>
      <c r="F205" s="441">
        <f t="array" ref="F205">SUM(IF("156"&amp;B205=KHN&amp;MH,SL))</f>
        <v>0</v>
      </c>
      <c r="G205" s="441">
        <f t="array" ref="G205">SUM(IF("156"&amp;B205=KHN&amp;MH,TH))</f>
        <v>0</v>
      </c>
      <c r="H205" s="441">
        <f t="array" ref="H205">SUM(IF("156"&amp;B205=KHC&amp;MH,SL))</f>
        <v>40</v>
      </c>
      <c r="I205" s="441">
        <f t="array" ref="I205">SUM(IF("156"&amp;B205=KHC&amp;MH,TH))</f>
        <v>373600</v>
      </c>
      <c r="J205" s="441">
        <f t="shared" si="10"/>
        <v>0</v>
      </c>
      <c r="K205" s="441">
        <f t="shared" si="11"/>
        <v>0</v>
      </c>
      <c r="L205" s="263"/>
    </row>
    <row r="206" spans="1:15" ht="19.5" customHeight="1">
      <c r="A206" s="438">
        <f t="shared" si="9"/>
        <v>195</v>
      </c>
      <c r="B206" s="447" t="s">
        <v>1092</v>
      </c>
      <c r="C206" s="440" t="s">
        <v>273</v>
      </c>
      <c r="D206" s="441">
        <v>40</v>
      </c>
      <c r="E206" s="441">
        <v>377720</v>
      </c>
      <c r="F206" s="441">
        <f t="array" ref="F206">SUM(IF("156"&amp;B206=KHN&amp;MH,SL))</f>
        <v>0</v>
      </c>
      <c r="G206" s="441">
        <f t="array" ref="G206">SUM(IF("156"&amp;B206=KHN&amp;MH,TH))</f>
        <v>0</v>
      </c>
      <c r="H206" s="441">
        <f t="array" ref="H206">SUM(IF("156"&amp;B206=KHC&amp;MH,SL))</f>
        <v>40</v>
      </c>
      <c r="I206" s="441">
        <f t="array" ref="I206">SUM(IF("156"&amp;B206=KHC&amp;MH,TH))</f>
        <v>377720</v>
      </c>
      <c r="J206" s="441">
        <f t="shared" si="10"/>
        <v>0</v>
      </c>
      <c r="K206" s="441">
        <f t="shared" si="11"/>
        <v>0</v>
      </c>
      <c r="L206" s="263"/>
    </row>
    <row r="207" spans="1:15" ht="19.5" customHeight="1">
      <c r="A207" s="438">
        <f t="shared" si="9"/>
        <v>196</v>
      </c>
      <c r="B207" s="447" t="s">
        <v>1091</v>
      </c>
      <c r="C207" s="440" t="s">
        <v>273</v>
      </c>
      <c r="D207" s="441">
        <v>41</v>
      </c>
      <c r="E207" s="441">
        <v>438167</v>
      </c>
      <c r="F207" s="441">
        <f t="array" ref="F207">SUM(IF("156"&amp;B207=KHN&amp;MH,SL))</f>
        <v>0</v>
      </c>
      <c r="G207" s="441">
        <f t="array" ref="G207">SUM(IF("156"&amp;B207=KHN&amp;MH,TH))</f>
        <v>0</v>
      </c>
      <c r="H207" s="441">
        <f t="array" ref="H207">SUM(IF("156"&amp;B207=KHC&amp;MH,SL))</f>
        <v>41</v>
      </c>
      <c r="I207" s="441">
        <f t="array" ref="I207">SUM(IF("156"&amp;B207=KHC&amp;MH,TH))</f>
        <v>438167</v>
      </c>
      <c r="J207" s="441">
        <f t="shared" si="10"/>
        <v>0</v>
      </c>
      <c r="K207" s="441">
        <f t="shared" si="11"/>
        <v>0</v>
      </c>
      <c r="L207" s="263"/>
    </row>
    <row r="208" spans="1:15" ht="19.5" customHeight="1">
      <c r="A208" s="438">
        <f t="shared" si="9"/>
        <v>197</v>
      </c>
      <c r="B208" s="447" t="s">
        <v>1090</v>
      </c>
      <c r="C208" s="440" t="s">
        <v>273</v>
      </c>
      <c r="D208" s="441">
        <v>400</v>
      </c>
      <c r="E208" s="441">
        <v>3422400</v>
      </c>
      <c r="F208" s="441">
        <f t="array" ref="F208">SUM(IF("156"&amp;B208=KHN&amp;MH,SL))</f>
        <v>1373</v>
      </c>
      <c r="G208" s="441">
        <f t="array" ref="G208">SUM(IF("156"&amp;B208=KHN&amp;MH,TH))</f>
        <v>9100749</v>
      </c>
      <c r="H208" s="441">
        <f t="array" ref="H208">SUM(IF("156"&amp;B208=KHC&amp;MH,SL))</f>
        <v>1773</v>
      </c>
      <c r="I208" s="441">
        <f t="array" ref="I208">SUM(IF("156"&amp;B208=KHC&amp;MH,TH))</f>
        <v>12523149</v>
      </c>
      <c r="J208" s="441">
        <f t="shared" si="10"/>
        <v>0</v>
      </c>
      <c r="K208" s="441">
        <f t="shared" si="11"/>
        <v>0</v>
      </c>
      <c r="L208" s="263"/>
    </row>
    <row r="209" spans="1:12" ht="19.5" customHeight="1">
      <c r="A209" s="438">
        <f t="shared" si="9"/>
        <v>198</v>
      </c>
      <c r="B209" s="447" t="s">
        <v>1089</v>
      </c>
      <c r="C209" s="440" t="s">
        <v>273</v>
      </c>
      <c r="D209" s="441">
        <v>20</v>
      </c>
      <c r="E209" s="441">
        <v>307580</v>
      </c>
      <c r="F209" s="441">
        <f t="array" ref="F209">SUM(IF("156"&amp;B209=KHN&amp;MH,SL))</f>
        <v>0</v>
      </c>
      <c r="G209" s="441">
        <f t="array" ref="G209">SUM(IF("156"&amp;B209=KHN&amp;MH,TH))</f>
        <v>0</v>
      </c>
      <c r="H209" s="441">
        <f t="array" ref="H209">SUM(IF("156"&amp;B209=KHC&amp;MH,SL))</f>
        <v>20</v>
      </c>
      <c r="I209" s="441">
        <f t="array" ref="I209">SUM(IF("156"&amp;B209=KHC&amp;MH,TH))</f>
        <v>307580</v>
      </c>
      <c r="J209" s="441">
        <f t="shared" si="10"/>
        <v>0</v>
      </c>
      <c r="K209" s="441">
        <f t="shared" si="11"/>
        <v>0</v>
      </c>
      <c r="L209" s="263"/>
    </row>
    <row r="210" spans="1:12" ht="19.5" customHeight="1">
      <c r="A210" s="438">
        <f t="shared" si="9"/>
        <v>199</v>
      </c>
      <c r="B210" s="447" t="s">
        <v>839</v>
      </c>
      <c r="C210" s="440" t="s">
        <v>273</v>
      </c>
      <c r="D210" s="441"/>
      <c r="E210" s="441"/>
      <c r="F210" s="441">
        <f t="array" ref="F210">SUM(IF("156"&amp;B210=KHN&amp;MH,SL))</f>
        <v>1000</v>
      </c>
      <c r="G210" s="441">
        <f t="array" ref="G210">SUM(IF("156"&amp;B210=KHN&amp;MH,TH))</f>
        <v>8265000</v>
      </c>
      <c r="H210" s="441">
        <f t="array" ref="H210">SUM(IF("156"&amp;B210=KHC&amp;MH,SL))</f>
        <v>0</v>
      </c>
      <c r="I210" s="441">
        <f t="array" ref="I210">SUM(IF("156"&amp;B210=KHC&amp;MH,TH))</f>
        <v>0</v>
      </c>
      <c r="J210" s="441">
        <f t="shared" si="10"/>
        <v>1000</v>
      </c>
      <c r="K210" s="441">
        <f t="shared" si="11"/>
        <v>8265000</v>
      </c>
      <c r="L210" s="263"/>
    </row>
    <row r="211" spans="1:12" ht="19.5" customHeight="1">
      <c r="A211" s="438">
        <f t="shared" si="9"/>
        <v>200</v>
      </c>
      <c r="B211" s="445" t="s">
        <v>1164</v>
      </c>
      <c r="C211" s="440" t="s">
        <v>273</v>
      </c>
      <c r="D211" s="441"/>
      <c r="E211" s="441"/>
      <c r="F211" s="441">
        <f t="array" ref="F211">SUM(IF("156"&amp;B211=KHN&amp;MH,SL))</f>
        <v>34</v>
      </c>
      <c r="G211" s="441">
        <f t="array" ref="G211">SUM(IF("156"&amp;B211=KHN&amp;MH,TH))</f>
        <v>991440</v>
      </c>
      <c r="H211" s="441">
        <f t="array" ref="H211">SUM(IF("156"&amp;B211=KHC&amp;MH,SL))</f>
        <v>0</v>
      </c>
      <c r="I211" s="441">
        <f t="array" ref="I211">SUM(IF("156"&amp;B211=KHC&amp;MH,TH))</f>
        <v>0</v>
      </c>
      <c r="J211" s="441">
        <f t="shared" si="10"/>
        <v>34</v>
      </c>
      <c r="K211" s="441">
        <f t="shared" si="11"/>
        <v>991440</v>
      </c>
      <c r="L211" s="263"/>
    </row>
    <row r="212" spans="1:12" ht="19.5" customHeight="1">
      <c r="A212" s="438">
        <f t="shared" si="9"/>
        <v>201</v>
      </c>
      <c r="B212" s="445" t="s">
        <v>1248</v>
      </c>
      <c r="C212" s="440" t="s">
        <v>273</v>
      </c>
      <c r="D212" s="441"/>
      <c r="E212" s="441"/>
      <c r="F212" s="441">
        <f t="array" ref="F212">SUM(IF("156"&amp;B212=KHN&amp;MH,SL))</f>
        <v>120</v>
      </c>
      <c r="G212" s="441">
        <f t="array" ref="G212">SUM(IF("156"&amp;B212=KHN&amp;MH,TH))</f>
        <v>5664000</v>
      </c>
      <c r="H212" s="441">
        <f t="array" ref="H212">SUM(IF("156"&amp;B212=KHC&amp;MH,SL))</f>
        <v>0</v>
      </c>
      <c r="I212" s="441">
        <f t="array" ref="I212">SUM(IF("156"&amp;B212=KHC&amp;MH,TH))</f>
        <v>0</v>
      </c>
      <c r="J212" s="441">
        <f t="shared" si="10"/>
        <v>120</v>
      </c>
      <c r="K212" s="441">
        <f t="shared" si="11"/>
        <v>5664000</v>
      </c>
      <c r="L212" s="263"/>
    </row>
    <row r="213" spans="1:12" ht="19.5" customHeight="1">
      <c r="A213" s="438">
        <f t="shared" si="9"/>
        <v>202</v>
      </c>
      <c r="B213" s="447" t="s">
        <v>795</v>
      </c>
      <c r="C213" s="440" t="s">
        <v>273</v>
      </c>
      <c r="D213" s="441"/>
      <c r="E213" s="441"/>
      <c r="F213" s="441">
        <f t="array" ref="F213">SUM(IF("156"&amp;B213=KHN&amp;MH,SL))</f>
        <v>200</v>
      </c>
      <c r="G213" s="441">
        <f t="array" ref="G213">SUM(IF("156"&amp;B213=KHN&amp;MH,TH))</f>
        <v>6918000</v>
      </c>
      <c r="H213" s="441">
        <f t="array" ref="H213">SUM(IF("156"&amp;B213=KHC&amp;MH,SL))</f>
        <v>200</v>
      </c>
      <c r="I213" s="441">
        <f t="array" ref="I213">SUM(IF("156"&amp;B213=KHC&amp;MH,TH))</f>
        <v>6918000</v>
      </c>
      <c r="J213" s="441">
        <f t="shared" si="10"/>
        <v>0</v>
      </c>
      <c r="K213" s="441">
        <f t="shared" si="11"/>
        <v>0</v>
      </c>
      <c r="L213" s="263"/>
    </row>
    <row r="214" spans="1:12" ht="19.5" customHeight="1">
      <c r="A214" s="438">
        <f t="shared" si="9"/>
        <v>203</v>
      </c>
      <c r="B214" s="447" t="s">
        <v>1145</v>
      </c>
      <c r="C214" s="440" t="s">
        <v>273</v>
      </c>
      <c r="D214" s="441">
        <v>102</v>
      </c>
      <c r="E214" s="441">
        <v>2306526</v>
      </c>
      <c r="F214" s="441">
        <f t="array" ref="F214">SUM(IF("156"&amp;B214=KHN&amp;MH,SL))</f>
        <v>0</v>
      </c>
      <c r="G214" s="441">
        <f t="array" ref="G214">SUM(IF("156"&amp;B214=KHN&amp;MH,TH))</f>
        <v>0</v>
      </c>
      <c r="H214" s="441">
        <f t="array" ref="H214">SUM(IF("156"&amp;B214=KHC&amp;MH,SL))</f>
        <v>102</v>
      </c>
      <c r="I214" s="441">
        <f t="array" ref="I214">SUM(IF("156"&amp;B214=KHC&amp;MH,TH))</f>
        <v>2306526</v>
      </c>
      <c r="J214" s="441">
        <f t="shared" si="10"/>
        <v>0</v>
      </c>
      <c r="K214" s="441">
        <f t="shared" si="11"/>
        <v>0</v>
      </c>
      <c r="L214" s="263"/>
    </row>
    <row r="215" spans="1:12" ht="19.5" customHeight="1">
      <c r="A215" s="438">
        <f t="shared" si="9"/>
        <v>204</v>
      </c>
      <c r="B215" s="445" t="s">
        <v>1144</v>
      </c>
      <c r="C215" s="440" t="s">
        <v>273</v>
      </c>
      <c r="D215" s="441">
        <v>15</v>
      </c>
      <c r="E215" s="441">
        <v>352755</v>
      </c>
      <c r="F215" s="441">
        <f t="array" ref="F215">SUM(IF("156"&amp;B215=KHN&amp;MH,SL))</f>
        <v>0</v>
      </c>
      <c r="G215" s="441">
        <f t="array" ref="G215">SUM(IF("156"&amp;B215=KHN&amp;MH,TH))</f>
        <v>0</v>
      </c>
      <c r="H215" s="441">
        <f t="array" ref="H215">SUM(IF("156"&amp;B215=KHC&amp;MH,SL))</f>
        <v>0</v>
      </c>
      <c r="I215" s="441">
        <f t="array" ref="I215">SUM(IF("156"&amp;B215=KHC&amp;MH,TH))</f>
        <v>0</v>
      </c>
      <c r="J215" s="441">
        <f t="shared" si="10"/>
        <v>15</v>
      </c>
      <c r="K215" s="441">
        <f t="shared" si="11"/>
        <v>352755</v>
      </c>
      <c r="L215" s="263"/>
    </row>
    <row r="216" spans="1:12" ht="19.5" customHeight="1">
      <c r="A216" s="438">
        <f t="shared" si="9"/>
        <v>205</v>
      </c>
      <c r="B216" s="445" t="s">
        <v>1143</v>
      </c>
      <c r="C216" s="440" t="s">
        <v>273</v>
      </c>
      <c r="D216" s="441">
        <v>24</v>
      </c>
      <c r="E216" s="441">
        <v>567216</v>
      </c>
      <c r="F216" s="441">
        <f t="array" ref="F216">SUM(IF("156"&amp;B216=KHN&amp;MH,SL))</f>
        <v>0</v>
      </c>
      <c r="G216" s="441">
        <f t="array" ref="G216">SUM(IF("156"&amp;B216=KHN&amp;MH,TH))</f>
        <v>0</v>
      </c>
      <c r="H216" s="441">
        <f t="array" ref="H216">SUM(IF("156"&amp;B216=KHC&amp;MH,SL))</f>
        <v>24</v>
      </c>
      <c r="I216" s="441">
        <f t="array" ref="I216">SUM(IF("156"&amp;B216=KHC&amp;MH,TH))</f>
        <v>567216</v>
      </c>
      <c r="J216" s="441">
        <f t="shared" si="10"/>
        <v>0</v>
      </c>
      <c r="K216" s="441">
        <f t="shared" si="11"/>
        <v>0</v>
      </c>
      <c r="L216" s="263"/>
    </row>
    <row r="217" spans="1:12" ht="19.5" customHeight="1">
      <c r="A217" s="438">
        <f t="shared" si="9"/>
        <v>206</v>
      </c>
      <c r="B217" s="448" t="s">
        <v>1142</v>
      </c>
      <c r="C217" s="440" t="s">
        <v>273</v>
      </c>
      <c r="D217" s="441">
        <v>52</v>
      </c>
      <c r="E217" s="441">
        <v>1548768</v>
      </c>
      <c r="F217" s="441">
        <f t="array" ref="F217">SUM(IF("156"&amp;B217=KHN&amp;MH,SL))</f>
        <v>0</v>
      </c>
      <c r="G217" s="441">
        <f t="array" ref="G217">SUM(IF("156"&amp;B217=KHN&amp;MH,TH))</f>
        <v>0</v>
      </c>
      <c r="H217" s="441">
        <f t="array" ref="H217">SUM(IF("156"&amp;B217=KHC&amp;MH,SL))</f>
        <v>52</v>
      </c>
      <c r="I217" s="441">
        <f t="array" ref="I217">SUM(IF("156"&amp;B217=KHC&amp;MH,TH))</f>
        <v>1548768</v>
      </c>
      <c r="J217" s="441">
        <f t="shared" si="10"/>
        <v>0</v>
      </c>
      <c r="K217" s="441">
        <f t="shared" si="11"/>
        <v>0</v>
      </c>
      <c r="L217" s="263"/>
    </row>
    <row r="218" spans="1:12" ht="19.5" customHeight="1">
      <c r="A218" s="438">
        <f t="shared" si="9"/>
        <v>207</v>
      </c>
      <c r="B218" s="445" t="s">
        <v>1141</v>
      </c>
      <c r="C218" s="440" t="s">
        <v>273</v>
      </c>
      <c r="D218" s="441">
        <v>181</v>
      </c>
      <c r="E218" s="441">
        <v>5236692</v>
      </c>
      <c r="F218" s="441">
        <f t="array" ref="F218">SUM(IF("156"&amp;B218=KHN&amp;MH,SL))</f>
        <v>0</v>
      </c>
      <c r="G218" s="441">
        <f t="array" ref="G218">SUM(IF("156"&amp;B218=KHN&amp;MH,TH))</f>
        <v>0</v>
      </c>
      <c r="H218" s="441">
        <f t="array" ref="H218">SUM(IF("156"&amp;B218=KHC&amp;MH,SL))</f>
        <v>0</v>
      </c>
      <c r="I218" s="441">
        <f t="array" ref="I218">SUM(IF("156"&amp;B218=KHC&amp;MH,TH))</f>
        <v>0</v>
      </c>
      <c r="J218" s="441">
        <f t="shared" si="10"/>
        <v>181</v>
      </c>
      <c r="K218" s="441">
        <f t="shared" si="11"/>
        <v>5236692</v>
      </c>
      <c r="L218" s="263"/>
    </row>
    <row r="219" spans="1:12" ht="19.5" customHeight="1">
      <c r="A219" s="438">
        <f t="shared" si="9"/>
        <v>208</v>
      </c>
      <c r="B219" s="445" t="s">
        <v>1140</v>
      </c>
      <c r="C219" s="440" t="s">
        <v>273</v>
      </c>
      <c r="D219" s="441">
        <v>100</v>
      </c>
      <c r="E219" s="441">
        <v>1973560</v>
      </c>
      <c r="F219" s="441">
        <f t="array" ref="F219">SUM(IF("156"&amp;B219=KHN&amp;MH,SL))</f>
        <v>0</v>
      </c>
      <c r="G219" s="441">
        <f t="array" ref="G219">SUM(IF("156"&amp;B219=KHN&amp;MH,TH))</f>
        <v>0</v>
      </c>
      <c r="H219" s="441">
        <f t="array" ref="H219">SUM(IF("156"&amp;B219=KHC&amp;MH,SL))</f>
        <v>0</v>
      </c>
      <c r="I219" s="441">
        <f t="array" ref="I219">SUM(IF("156"&amp;B219=KHC&amp;MH,TH))</f>
        <v>0</v>
      </c>
      <c r="J219" s="441">
        <f t="shared" si="10"/>
        <v>100</v>
      </c>
      <c r="K219" s="441">
        <f t="shared" si="11"/>
        <v>1973560</v>
      </c>
      <c r="L219" s="263"/>
    </row>
    <row r="220" spans="1:12" ht="19.5" customHeight="1">
      <c r="A220" s="438">
        <f t="shared" si="9"/>
        <v>209</v>
      </c>
      <c r="B220" s="447" t="s">
        <v>1139</v>
      </c>
      <c r="C220" s="440" t="s">
        <v>273</v>
      </c>
      <c r="D220" s="441">
        <v>20</v>
      </c>
      <c r="E220" s="441">
        <v>432640</v>
      </c>
      <c r="F220" s="441">
        <f t="array" ref="F220">SUM(IF("156"&amp;B220=KHN&amp;MH,SL))</f>
        <v>0</v>
      </c>
      <c r="G220" s="441">
        <f t="array" ref="G220">SUM(IF("156"&amp;B220=KHN&amp;MH,TH))</f>
        <v>0</v>
      </c>
      <c r="H220" s="441">
        <f t="array" ref="H220">SUM(IF("156"&amp;B220=KHC&amp;MH,SL))</f>
        <v>0</v>
      </c>
      <c r="I220" s="441">
        <f t="array" ref="I220">SUM(IF("156"&amp;B220=KHC&amp;MH,TH))</f>
        <v>0</v>
      </c>
      <c r="J220" s="441">
        <f t="shared" si="10"/>
        <v>20</v>
      </c>
      <c r="K220" s="441">
        <f t="shared" si="11"/>
        <v>432640</v>
      </c>
      <c r="L220" s="263"/>
    </row>
    <row r="221" spans="1:12" ht="19.5" customHeight="1">
      <c r="A221" s="438">
        <f t="shared" si="9"/>
        <v>210</v>
      </c>
      <c r="B221" s="445" t="s">
        <v>1138</v>
      </c>
      <c r="C221" s="440" t="s">
        <v>273</v>
      </c>
      <c r="D221" s="441">
        <v>36</v>
      </c>
      <c r="E221" s="441">
        <v>782460</v>
      </c>
      <c r="F221" s="441">
        <f t="array" ref="F221">SUM(IF("156"&amp;B221=KHN&amp;MH,SL))</f>
        <v>0</v>
      </c>
      <c r="G221" s="441">
        <f t="array" ref="G221">SUM(IF("156"&amp;B221=KHN&amp;MH,TH))</f>
        <v>0</v>
      </c>
      <c r="H221" s="441">
        <f t="array" ref="H221">SUM(IF("156"&amp;B221=KHC&amp;MH,SL))</f>
        <v>36</v>
      </c>
      <c r="I221" s="441">
        <f t="array" ref="I221">SUM(IF("156"&amp;B221=KHC&amp;MH,TH))</f>
        <v>782460</v>
      </c>
      <c r="J221" s="441">
        <f t="shared" si="10"/>
        <v>0</v>
      </c>
      <c r="K221" s="441">
        <f t="shared" si="11"/>
        <v>0</v>
      </c>
      <c r="L221" s="263"/>
    </row>
    <row r="222" spans="1:12" ht="19.5" customHeight="1">
      <c r="A222" s="438">
        <f t="shared" si="9"/>
        <v>211</v>
      </c>
      <c r="B222" s="445" t="s">
        <v>1137</v>
      </c>
      <c r="C222" s="440" t="s">
        <v>273</v>
      </c>
      <c r="D222" s="441">
        <v>20</v>
      </c>
      <c r="E222" s="441">
        <v>453600</v>
      </c>
      <c r="F222" s="441">
        <f t="array" ref="F222">SUM(IF("156"&amp;B222=KHN&amp;MH,SL))</f>
        <v>0</v>
      </c>
      <c r="G222" s="441">
        <f t="array" ref="G222">SUM(IF("156"&amp;B222=KHN&amp;MH,TH))</f>
        <v>0</v>
      </c>
      <c r="H222" s="441">
        <f t="array" ref="H222">SUM(IF("156"&amp;B222=KHC&amp;MH,SL))</f>
        <v>20</v>
      </c>
      <c r="I222" s="441">
        <f t="array" ref="I222">SUM(IF("156"&amp;B222=KHC&amp;MH,TH))</f>
        <v>453600</v>
      </c>
      <c r="J222" s="441">
        <f t="shared" si="10"/>
        <v>0</v>
      </c>
      <c r="K222" s="441">
        <f t="shared" si="11"/>
        <v>0</v>
      </c>
      <c r="L222" s="263"/>
    </row>
    <row r="223" spans="1:12" ht="19.5" customHeight="1">
      <c r="A223" s="438">
        <f t="shared" si="9"/>
        <v>212</v>
      </c>
      <c r="B223" s="448" t="s">
        <v>1136</v>
      </c>
      <c r="C223" s="440" t="s">
        <v>273</v>
      </c>
      <c r="D223" s="441">
        <v>44</v>
      </c>
      <c r="E223" s="441">
        <v>960916</v>
      </c>
      <c r="F223" s="441">
        <f t="array" ref="F223">SUM(IF("156"&amp;B223=KHN&amp;MH,SL))</f>
        <v>0</v>
      </c>
      <c r="G223" s="441">
        <f t="array" ref="G223">SUM(IF("156"&amp;B223=KHN&amp;MH,TH))</f>
        <v>0</v>
      </c>
      <c r="H223" s="441">
        <f t="array" ref="H223">SUM(IF("156"&amp;B223=KHC&amp;MH,SL))</f>
        <v>0</v>
      </c>
      <c r="I223" s="441">
        <f t="array" ref="I223">SUM(IF("156"&amp;B223=KHC&amp;MH,TH))</f>
        <v>0</v>
      </c>
      <c r="J223" s="441">
        <f t="shared" si="10"/>
        <v>44</v>
      </c>
      <c r="K223" s="441">
        <f t="shared" si="11"/>
        <v>960916</v>
      </c>
      <c r="L223" s="263"/>
    </row>
    <row r="224" spans="1:12" ht="19.5" customHeight="1">
      <c r="A224" s="438">
        <f t="shared" si="9"/>
        <v>213</v>
      </c>
      <c r="B224" s="447" t="s">
        <v>1135</v>
      </c>
      <c r="C224" s="440" t="s">
        <v>273</v>
      </c>
      <c r="D224" s="441">
        <v>40</v>
      </c>
      <c r="E224" s="441">
        <v>949520</v>
      </c>
      <c r="F224" s="441">
        <f t="array" ref="F224">SUM(IF("156"&amp;B224=KHN&amp;MH,SL))</f>
        <v>0</v>
      </c>
      <c r="G224" s="441">
        <f t="array" ref="G224">SUM(IF("156"&amp;B224=KHN&amp;MH,TH))</f>
        <v>0</v>
      </c>
      <c r="H224" s="441">
        <f t="array" ref="H224">SUM(IF("156"&amp;B224=KHC&amp;MH,SL))</f>
        <v>0</v>
      </c>
      <c r="I224" s="441">
        <f t="array" ref="I224">SUM(IF("156"&amp;B224=KHC&amp;MH,TH))</f>
        <v>0</v>
      </c>
      <c r="J224" s="441">
        <f t="shared" si="10"/>
        <v>40</v>
      </c>
      <c r="K224" s="441">
        <f t="shared" si="11"/>
        <v>949520</v>
      </c>
      <c r="L224" s="263"/>
    </row>
    <row r="225" spans="1:12" ht="19.5" customHeight="1">
      <c r="A225" s="438">
        <f t="shared" si="9"/>
        <v>214</v>
      </c>
      <c r="B225" s="447" t="s">
        <v>1134</v>
      </c>
      <c r="C225" s="440" t="s">
        <v>273</v>
      </c>
      <c r="D225" s="441">
        <v>80</v>
      </c>
      <c r="E225" s="441">
        <v>2710560</v>
      </c>
      <c r="F225" s="441">
        <f t="array" ref="F225">SUM(IF("156"&amp;B225=KHN&amp;MH,SL))</f>
        <v>0</v>
      </c>
      <c r="G225" s="441">
        <f t="array" ref="G225">SUM(IF("156"&amp;B225=KHN&amp;MH,TH))</f>
        <v>0</v>
      </c>
      <c r="H225" s="441">
        <f t="array" ref="H225">SUM(IF("156"&amp;B225=KHC&amp;MH,SL))</f>
        <v>80</v>
      </c>
      <c r="I225" s="441">
        <f t="array" ref="I225">SUM(IF("156"&amp;B225=KHC&amp;MH,TH))</f>
        <v>2710560</v>
      </c>
      <c r="J225" s="441">
        <f t="shared" si="10"/>
        <v>0</v>
      </c>
      <c r="K225" s="441">
        <f t="shared" si="11"/>
        <v>0</v>
      </c>
      <c r="L225" s="263"/>
    </row>
    <row r="226" spans="1:12" ht="19.5" customHeight="1">
      <c r="A226" s="438">
        <f t="shared" si="9"/>
        <v>215</v>
      </c>
      <c r="B226" s="447" t="s">
        <v>1133</v>
      </c>
      <c r="C226" s="440" t="s">
        <v>273</v>
      </c>
      <c r="D226" s="441">
        <v>100</v>
      </c>
      <c r="E226" s="441">
        <v>3404100</v>
      </c>
      <c r="F226" s="441">
        <f t="array" ref="F226">SUM(IF("156"&amp;B226=KHN&amp;MH,SL))</f>
        <v>0</v>
      </c>
      <c r="G226" s="441">
        <f t="array" ref="G226">SUM(IF("156"&amp;B226=KHN&amp;MH,TH))</f>
        <v>0</v>
      </c>
      <c r="H226" s="441">
        <f t="array" ref="H226">SUM(IF("156"&amp;B226=KHC&amp;MH,SL))</f>
        <v>0</v>
      </c>
      <c r="I226" s="441">
        <f t="array" ref="I226">SUM(IF("156"&amp;B226=KHC&amp;MH,TH))</f>
        <v>0</v>
      </c>
      <c r="J226" s="441">
        <f t="shared" si="10"/>
        <v>100</v>
      </c>
      <c r="K226" s="441">
        <f t="shared" si="11"/>
        <v>3404100</v>
      </c>
      <c r="L226" s="263"/>
    </row>
    <row r="227" spans="1:12" ht="19.5" customHeight="1">
      <c r="A227" s="438">
        <f t="shared" si="9"/>
        <v>216</v>
      </c>
      <c r="B227" s="447" t="s">
        <v>1132</v>
      </c>
      <c r="C227" s="440" t="s">
        <v>273</v>
      </c>
      <c r="D227" s="441">
        <v>22</v>
      </c>
      <c r="E227" s="441">
        <v>476454</v>
      </c>
      <c r="F227" s="441">
        <f t="array" ref="F227">SUM(IF("156"&amp;B227=KHN&amp;MH,SL))</f>
        <v>0</v>
      </c>
      <c r="G227" s="441">
        <f t="array" ref="G227">SUM(IF("156"&amp;B227=KHN&amp;MH,TH))</f>
        <v>0</v>
      </c>
      <c r="H227" s="441">
        <f t="array" ref="H227">SUM(IF("156"&amp;B227=KHC&amp;MH,SL))</f>
        <v>0</v>
      </c>
      <c r="I227" s="441">
        <f t="array" ref="I227">SUM(IF("156"&amp;B227=KHC&amp;MH,TH))</f>
        <v>0</v>
      </c>
      <c r="J227" s="441">
        <f t="shared" si="10"/>
        <v>22</v>
      </c>
      <c r="K227" s="441">
        <f t="shared" si="11"/>
        <v>476454</v>
      </c>
      <c r="L227" s="263"/>
    </row>
    <row r="228" spans="1:12" ht="19.5" customHeight="1">
      <c r="A228" s="438">
        <f t="shared" si="9"/>
        <v>217</v>
      </c>
      <c r="B228" s="447" t="s">
        <v>1131</v>
      </c>
      <c r="C228" s="440" t="s">
        <v>273</v>
      </c>
      <c r="D228" s="441">
        <v>54</v>
      </c>
      <c r="E228" s="441">
        <v>1300050</v>
      </c>
      <c r="F228" s="441">
        <f t="array" ref="F228">SUM(IF("156"&amp;B228=KHN&amp;MH,SL))</f>
        <v>0</v>
      </c>
      <c r="G228" s="441">
        <f t="array" ref="G228">SUM(IF("156"&amp;B228=KHN&amp;MH,TH))</f>
        <v>0</v>
      </c>
      <c r="H228" s="441">
        <f t="array" ref="H228">SUM(IF("156"&amp;B228=KHC&amp;MH,SL))</f>
        <v>0</v>
      </c>
      <c r="I228" s="441">
        <f t="array" ref="I228">SUM(IF("156"&amp;B228=KHC&amp;MH,TH))</f>
        <v>0</v>
      </c>
      <c r="J228" s="441">
        <f t="shared" si="10"/>
        <v>54</v>
      </c>
      <c r="K228" s="441">
        <f t="shared" si="11"/>
        <v>1300050</v>
      </c>
      <c r="L228" s="263"/>
    </row>
    <row r="229" spans="1:12" ht="19.5" customHeight="1">
      <c r="A229" s="438">
        <f t="shared" si="9"/>
        <v>218</v>
      </c>
      <c r="B229" s="447" t="s">
        <v>1130</v>
      </c>
      <c r="C229" s="440" t="s">
        <v>273</v>
      </c>
      <c r="D229" s="441">
        <v>25</v>
      </c>
      <c r="E229" s="441">
        <v>604700</v>
      </c>
      <c r="F229" s="441">
        <f t="array" ref="F229">SUM(IF("156"&amp;B229=KHN&amp;MH,SL))</f>
        <v>0</v>
      </c>
      <c r="G229" s="441">
        <f t="array" ref="G229">SUM(IF("156"&amp;B229=KHN&amp;MH,TH))</f>
        <v>0</v>
      </c>
      <c r="H229" s="441">
        <f t="array" ref="H229">SUM(IF("156"&amp;B229=KHC&amp;MH,SL))</f>
        <v>25</v>
      </c>
      <c r="I229" s="441">
        <f t="array" ref="I229">SUM(IF("156"&amp;B229=KHC&amp;MH,TH))</f>
        <v>604700</v>
      </c>
      <c r="J229" s="441">
        <f t="shared" si="10"/>
        <v>0</v>
      </c>
      <c r="K229" s="441">
        <f t="shared" si="11"/>
        <v>0</v>
      </c>
      <c r="L229" s="263"/>
    </row>
    <row r="230" spans="1:12" ht="19.5" customHeight="1">
      <c r="A230" s="438">
        <f t="shared" si="9"/>
        <v>219</v>
      </c>
      <c r="B230" s="447" t="s">
        <v>1129</v>
      </c>
      <c r="C230" s="440" t="s">
        <v>273</v>
      </c>
      <c r="D230" s="441">
        <v>36</v>
      </c>
      <c r="E230" s="441">
        <v>905580</v>
      </c>
      <c r="F230" s="441">
        <f t="array" ref="F230">SUM(IF("156"&amp;B230=KHN&amp;MH,SL))</f>
        <v>0</v>
      </c>
      <c r="G230" s="441">
        <f t="array" ref="G230">SUM(IF("156"&amp;B230=KHN&amp;MH,TH))</f>
        <v>0</v>
      </c>
      <c r="H230" s="441">
        <f t="array" ref="H230">SUM(IF("156"&amp;B230=KHC&amp;MH,SL))</f>
        <v>0</v>
      </c>
      <c r="I230" s="441">
        <f t="array" ref="I230">SUM(IF("156"&amp;B230=KHC&amp;MH,TH))</f>
        <v>0</v>
      </c>
      <c r="J230" s="441">
        <f t="shared" si="10"/>
        <v>36</v>
      </c>
      <c r="K230" s="441">
        <f t="shared" si="11"/>
        <v>905580</v>
      </c>
      <c r="L230" s="263"/>
    </row>
    <row r="231" spans="1:12" ht="19.5" customHeight="1">
      <c r="A231" s="438">
        <f t="shared" si="9"/>
        <v>220</v>
      </c>
      <c r="B231" s="445" t="s">
        <v>1128</v>
      </c>
      <c r="C231" s="440" t="s">
        <v>273</v>
      </c>
      <c r="D231" s="441">
        <v>102</v>
      </c>
      <c r="E231" s="441">
        <v>3186174</v>
      </c>
      <c r="F231" s="441">
        <f t="array" ref="F231">SUM(IF("156"&amp;B231=KHN&amp;MH,SL))</f>
        <v>0</v>
      </c>
      <c r="G231" s="441">
        <f t="array" ref="G231">SUM(IF("156"&amp;B231=KHN&amp;MH,TH))</f>
        <v>0</v>
      </c>
      <c r="H231" s="441">
        <f t="array" ref="H231">SUM(IF("156"&amp;B231=KHC&amp;MH,SL))</f>
        <v>102</v>
      </c>
      <c r="I231" s="441">
        <f t="array" ref="I231">SUM(IF("156"&amp;B231=KHC&amp;MH,TH))</f>
        <v>3186174</v>
      </c>
      <c r="J231" s="441">
        <f t="shared" si="10"/>
        <v>0</v>
      </c>
      <c r="K231" s="441">
        <f t="shared" si="11"/>
        <v>0</v>
      </c>
      <c r="L231" s="263"/>
    </row>
    <row r="232" spans="1:12" ht="19.5" customHeight="1">
      <c r="A232" s="438">
        <f t="shared" si="9"/>
        <v>221</v>
      </c>
      <c r="B232" s="447" t="s">
        <v>1127</v>
      </c>
      <c r="C232" s="440" t="s">
        <v>273</v>
      </c>
      <c r="D232" s="441">
        <v>35</v>
      </c>
      <c r="E232" s="441">
        <v>888615</v>
      </c>
      <c r="F232" s="441">
        <f t="array" ref="F232">SUM(IF("156"&amp;B232=KHN&amp;MH,SL))</f>
        <v>0</v>
      </c>
      <c r="G232" s="441">
        <f t="array" ref="G232">SUM(IF("156"&amp;B232=KHN&amp;MH,TH))</f>
        <v>0</v>
      </c>
      <c r="H232" s="441">
        <f t="array" ref="H232">SUM(IF("156"&amp;B232=KHC&amp;MH,SL))</f>
        <v>0</v>
      </c>
      <c r="I232" s="441">
        <f t="array" ref="I232">SUM(IF("156"&amp;B232=KHC&amp;MH,TH))</f>
        <v>0</v>
      </c>
      <c r="J232" s="441">
        <f t="shared" si="10"/>
        <v>35</v>
      </c>
      <c r="K232" s="441">
        <f t="shared" si="11"/>
        <v>888615</v>
      </c>
      <c r="L232" s="263"/>
    </row>
    <row r="233" spans="1:12" ht="19.5" customHeight="1">
      <c r="A233" s="438">
        <f t="shared" si="9"/>
        <v>222</v>
      </c>
      <c r="B233" s="445" t="s">
        <v>1126</v>
      </c>
      <c r="C233" s="440" t="s">
        <v>273</v>
      </c>
      <c r="D233" s="441">
        <v>10</v>
      </c>
      <c r="E233" s="441">
        <v>257400</v>
      </c>
      <c r="F233" s="441">
        <f t="array" ref="F233">SUM(IF("156"&amp;B233=KHN&amp;MH,SL))</f>
        <v>0</v>
      </c>
      <c r="G233" s="441">
        <f t="array" ref="G233">SUM(IF("156"&amp;B233=KHN&amp;MH,TH))</f>
        <v>0</v>
      </c>
      <c r="H233" s="441">
        <f t="array" ref="H233">SUM(IF("156"&amp;B233=KHC&amp;MH,SL))</f>
        <v>10</v>
      </c>
      <c r="I233" s="441">
        <f t="array" ref="I233">SUM(IF("156"&amp;B233=KHC&amp;MH,TH))</f>
        <v>257400</v>
      </c>
      <c r="J233" s="441">
        <f t="shared" si="10"/>
        <v>0</v>
      </c>
      <c r="K233" s="441">
        <f t="shared" si="11"/>
        <v>0</v>
      </c>
      <c r="L233" s="263"/>
    </row>
    <row r="234" spans="1:12" ht="19.5" customHeight="1">
      <c r="A234" s="438">
        <f t="shared" si="9"/>
        <v>223</v>
      </c>
      <c r="B234" s="447" t="s">
        <v>1125</v>
      </c>
      <c r="C234" s="440" t="s">
        <v>273</v>
      </c>
      <c r="D234" s="441">
        <v>23</v>
      </c>
      <c r="E234" s="441">
        <v>651728</v>
      </c>
      <c r="F234" s="441">
        <f t="array" ref="F234">SUM(IF("156"&amp;B234=KHN&amp;MH,SL))</f>
        <v>0</v>
      </c>
      <c r="G234" s="441">
        <f t="array" ref="G234">SUM(IF("156"&amp;B234=KHN&amp;MH,TH))</f>
        <v>0</v>
      </c>
      <c r="H234" s="441">
        <f t="array" ref="H234">SUM(IF("156"&amp;B234=KHC&amp;MH,SL))</f>
        <v>0</v>
      </c>
      <c r="I234" s="441">
        <f t="array" ref="I234">SUM(IF("156"&amp;B234=KHC&amp;MH,TH))</f>
        <v>0</v>
      </c>
      <c r="J234" s="441">
        <f t="shared" si="10"/>
        <v>23</v>
      </c>
      <c r="K234" s="441">
        <f t="shared" si="11"/>
        <v>651728</v>
      </c>
      <c r="L234" s="263"/>
    </row>
    <row r="235" spans="1:12" ht="19.5" customHeight="1">
      <c r="A235" s="438">
        <f t="shared" si="9"/>
        <v>224</v>
      </c>
      <c r="B235" s="448" t="s">
        <v>1124</v>
      </c>
      <c r="C235" s="440" t="s">
        <v>273</v>
      </c>
      <c r="D235" s="441">
        <v>70</v>
      </c>
      <c r="E235" s="441">
        <v>1444555</v>
      </c>
      <c r="F235" s="441">
        <f t="array" ref="F235">SUM(IF("156"&amp;B235=KHN&amp;MH,SL))</f>
        <v>0</v>
      </c>
      <c r="G235" s="441">
        <f t="array" ref="G235">SUM(IF("156"&amp;B235=KHN&amp;MH,TH))</f>
        <v>0</v>
      </c>
      <c r="H235" s="441">
        <f t="array" ref="H235">SUM(IF("156"&amp;B235=KHC&amp;MH,SL))</f>
        <v>0</v>
      </c>
      <c r="I235" s="441">
        <f t="array" ref="I235">SUM(IF("156"&amp;B235=KHC&amp;MH,TH))</f>
        <v>0</v>
      </c>
      <c r="J235" s="441">
        <f t="shared" si="10"/>
        <v>70</v>
      </c>
      <c r="K235" s="441">
        <f t="shared" si="11"/>
        <v>1444555</v>
      </c>
      <c r="L235" s="263"/>
    </row>
    <row r="236" spans="1:12" ht="19.5" customHeight="1">
      <c r="A236" s="438">
        <f t="shared" si="9"/>
        <v>225</v>
      </c>
      <c r="B236" s="448" t="s">
        <v>1123</v>
      </c>
      <c r="C236" s="440" t="s">
        <v>273</v>
      </c>
      <c r="D236" s="441">
        <v>11</v>
      </c>
      <c r="E236" s="441">
        <v>315942</v>
      </c>
      <c r="F236" s="441">
        <f t="array" ref="F236">SUM(IF("156"&amp;B236=KHN&amp;MH,SL))</f>
        <v>0</v>
      </c>
      <c r="G236" s="441">
        <f t="array" ref="G236">SUM(IF("156"&amp;B236=KHN&amp;MH,TH))</f>
        <v>0</v>
      </c>
      <c r="H236" s="441">
        <f t="array" ref="H236">SUM(IF("156"&amp;B236=KHC&amp;MH,SL))</f>
        <v>11</v>
      </c>
      <c r="I236" s="441">
        <f t="array" ref="I236">SUM(IF("156"&amp;B236=KHC&amp;MH,TH))</f>
        <v>315942</v>
      </c>
      <c r="J236" s="441">
        <f t="shared" si="10"/>
        <v>0</v>
      </c>
      <c r="K236" s="441">
        <f t="shared" si="11"/>
        <v>0</v>
      </c>
      <c r="L236" s="263"/>
    </row>
    <row r="237" spans="1:12" ht="19.5" customHeight="1">
      <c r="A237" s="438">
        <f t="shared" si="9"/>
        <v>226</v>
      </c>
      <c r="B237" s="447" t="s">
        <v>1122</v>
      </c>
      <c r="C237" s="440" t="s">
        <v>273</v>
      </c>
      <c r="D237" s="441">
        <v>15</v>
      </c>
      <c r="E237" s="441">
        <v>446220</v>
      </c>
      <c r="F237" s="441">
        <f t="array" ref="F237">SUM(IF("156"&amp;B237=KHN&amp;MH,SL))</f>
        <v>0</v>
      </c>
      <c r="G237" s="441">
        <f t="array" ref="G237">SUM(IF("156"&amp;B237=KHN&amp;MH,TH))</f>
        <v>0</v>
      </c>
      <c r="H237" s="441">
        <f t="array" ref="H237">SUM(IF("156"&amp;B237=KHC&amp;MH,SL))</f>
        <v>15</v>
      </c>
      <c r="I237" s="441">
        <f t="array" ref="I237">SUM(IF("156"&amp;B237=KHC&amp;MH,TH))</f>
        <v>446220</v>
      </c>
      <c r="J237" s="441">
        <f t="shared" si="10"/>
        <v>0</v>
      </c>
      <c r="K237" s="441">
        <f t="shared" si="11"/>
        <v>0</v>
      </c>
      <c r="L237" s="263"/>
    </row>
    <row r="238" spans="1:12" ht="19.5" customHeight="1">
      <c r="A238" s="438">
        <f t="shared" si="9"/>
        <v>227</v>
      </c>
      <c r="B238" s="445" t="s">
        <v>1121</v>
      </c>
      <c r="C238" s="440" t="s">
        <v>273</v>
      </c>
      <c r="D238" s="441">
        <v>22</v>
      </c>
      <c r="E238" s="441">
        <v>662310</v>
      </c>
      <c r="F238" s="441">
        <f t="array" ref="F238">SUM(IF("156"&amp;B238=KHN&amp;MH,SL))</f>
        <v>0</v>
      </c>
      <c r="G238" s="441">
        <f t="array" ref="G238">SUM(IF("156"&amp;B238=KHN&amp;MH,TH))</f>
        <v>0</v>
      </c>
      <c r="H238" s="441">
        <f t="array" ref="H238">SUM(IF("156"&amp;B238=KHC&amp;MH,SL))</f>
        <v>0</v>
      </c>
      <c r="I238" s="441">
        <f t="array" ref="I238">SUM(IF("156"&amp;B238=KHC&amp;MH,TH))</f>
        <v>0</v>
      </c>
      <c r="J238" s="441">
        <f t="shared" si="10"/>
        <v>22</v>
      </c>
      <c r="K238" s="441">
        <f t="shared" si="11"/>
        <v>662310</v>
      </c>
      <c r="L238" s="263"/>
    </row>
    <row r="239" spans="1:12" ht="19.5" customHeight="1">
      <c r="A239" s="438">
        <f t="shared" si="9"/>
        <v>228</v>
      </c>
      <c r="B239" s="445" t="s">
        <v>1120</v>
      </c>
      <c r="C239" s="440" t="s">
        <v>273</v>
      </c>
      <c r="D239" s="441">
        <v>30</v>
      </c>
      <c r="E239" s="441">
        <v>689160</v>
      </c>
      <c r="F239" s="441">
        <f t="array" ref="F239">SUM(IF("156"&amp;B239=KHN&amp;MH,SL))</f>
        <v>0</v>
      </c>
      <c r="G239" s="441">
        <f t="array" ref="G239">SUM(IF("156"&amp;B239=KHN&amp;MH,TH))</f>
        <v>0</v>
      </c>
      <c r="H239" s="441">
        <f t="array" ref="H239">SUM(IF("156"&amp;B239=KHC&amp;MH,SL))</f>
        <v>30</v>
      </c>
      <c r="I239" s="441">
        <f t="array" ref="I239">SUM(IF("156"&amp;B239=KHC&amp;MH,TH))</f>
        <v>689160</v>
      </c>
      <c r="J239" s="441">
        <f t="shared" si="10"/>
        <v>0</v>
      </c>
      <c r="K239" s="441">
        <f t="shared" si="11"/>
        <v>0</v>
      </c>
      <c r="L239" s="263"/>
    </row>
    <row r="240" spans="1:12" ht="19.5" customHeight="1">
      <c r="A240" s="438">
        <f t="shared" si="9"/>
        <v>229</v>
      </c>
      <c r="B240" s="445" t="s">
        <v>1119</v>
      </c>
      <c r="C240" s="440" t="s">
        <v>273</v>
      </c>
      <c r="D240" s="441">
        <v>40</v>
      </c>
      <c r="E240" s="441">
        <v>984960</v>
      </c>
      <c r="F240" s="441">
        <f t="array" ref="F240">SUM(IF("156"&amp;B240=KHN&amp;MH,SL))</f>
        <v>0</v>
      </c>
      <c r="G240" s="441">
        <f t="array" ref="G240">SUM(IF("156"&amp;B240=KHN&amp;MH,TH))</f>
        <v>0</v>
      </c>
      <c r="H240" s="441">
        <f t="array" ref="H240">SUM(IF("156"&amp;B240=KHC&amp;MH,SL))</f>
        <v>0</v>
      </c>
      <c r="I240" s="441">
        <f t="array" ref="I240">SUM(IF("156"&amp;B240=KHC&amp;MH,TH))</f>
        <v>0</v>
      </c>
      <c r="J240" s="441">
        <f t="shared" si="10"/>
        <v>40</v>
      </c>
      <c r="K240" s="441">
        <f t="shared" si="11"/>
        <v>984960</v>
      </c>
      <c r="L240" s="263"/>
    </row>
    <row r="241" spans="1:12" ht="19.5" customHeight="1">
      <c r="A241" s="438">
        <f t="shared" si="9"/>
        <v>230</v>
      </c>
      <c r="B241" s="447" t="s">
        <v>1118</v>
      </c>
      <c r="C241" s="440" t="s">
        <v>273</v>
      </c>
      <c r="D241" s="441">
        <v>100</v>
      </c>
      <c r="E241" s="441">
        <v>2898000</v>
      </c>
      <c r="F241" s="441">
        <f t="array" ref="F241">SUM(IF("156"&amp;B241=KHN&amp;MH,SL))</f>
        <v>0</v>
      </c>
      <c r="G241" s="441">
        <f t="array" ref="G241">SUM(IF("156"&amp;B241=KHN&amp;MH,TH))</f>
        <v>0</v>
      </c>
      <c r="H241" s="441">
        <f t="array" ref="H241">SUM(IF("156"&amp;B241=KHC&amp;MH,SL))</f>
        <v>0</v>
      </c>
      <c r="I241" s="441">
        <f t="array" ref="I241">SUM(IF("156"&amp;B241=KHC&amp;MH,TH))</f>
        <v>0</v>
      </c>
      <c r="J241" s="441">
        <f t="shared" si="10"/>
        <v>100</v>
      </c>
      <c r="K241" s="441">
        <f t="shared" si="11"/>
        <v>2898000</v>
      </c>
      <c r="L241" s="263"/>
    </row>
    <row r="242" spans="1:12" ht="19.5" customHeight="1">
      <c r="A242" s="438">
        <f t="shared" si="9"/>
        <v>231</v>
      </c>
      <c r="B242" s="447" t="s">
        <v>1117</v>
      </c>
      <c r="C242" s="440" t="s">
        <v>273</v>
      </c>
      <c r="D242" s="441">
        <v>40</v>
      </c>
      <c r="E242" s="441">
        <v>1092600</v>
      </c>
      <c r="F242" s="441">
        <f t="array" ref="F242">SUM(IF("156"&amp;B242=KHN&amp;MH,SL))</f>
        <v>0</v>
      </c>
      <c r="G242" s="441">
        <f t="array" ref="G242">SUM(IF("156"&amp;B242=KHN&amp;MH,TH))</f>
        <v>0</v>
      </c>
      <c r="H242" s="441">
        <f t="array" ref="H242">SUM(IF("156"&amp;B242=KHC&amp;MH,SL))</f>
        <v>0</v>
      </c>
      <c r="I242" s="441">
        <f t="array" ref="I242">SUM(IF("156"&amp;B242=KHC&amp;MH,TH))</f>
        <v>0</v>
      </c>
      <c r="J242" s="441">
        <f t="shared" si="10"/>
        <v>40</v>
      </c>
      <c r="K242" s="441">
        <f t="shared" si="11"/>
        <v>1092600</v>
      </c>
      <c r="L242" s="263"/>
    </row>
    <row r="243" spans="1:12" ht="19.5" customHeight="1">
      <c r="A243" s="438">
        <f t="shared" si="9"/>
        <v>232</v>
      </c>
      <c r="B243" s="447" t="s">
        <v>1116</v>
      </c>
      <c r="C243" s="440" t="s">
        <v>273</v>
      </c>
      <c r="D243" s="441">
        <v>10</v>
      </c>
      <c r="E243" s="441">
        <v>285530</v>
      </c>
      <c r="F243" s="441">
        <f t="array" ref="F243">SUM(IF("156"&amp;B243=KHN&amp;MH,SL))</f>
        <v>0</v>
      </c>
      <c r="G243" s="441">
        <f t="array" ref="G243">SUM(IF("156"&amp;B243=KHN&amp;MH,TH))</f>
        <v>0</v>
      </c>
      <c r="H243" s="441">
        <f t="array" ref="H243">SUM(IF("156"&amp;B243=KHC&amp;MH,SL))</f>
        <v>10</v>
      </c>
      <c r="I243" s="441">
        <f t="array" ref="I243">SUM(IF("156"&amp;B243=KHC&amp;MH,TH))</f>
        <v>285530</v>
      </c>
      <c r="J243" s="441">
        <f t="shared" si="10"/>
        <v>0</v>
      </c>
      <c r="K243" s="441">
        <f t="shared" si="11"/>
        <v>0</v>
      </c>
      <c r="L243" s="263"/>
    </row>
    <row r="244" spans="1:12" ht="19.5" customHeight="1">
      <c r="A244" s="438">
        <f t="shared" si="9"/>
        <v>233</v>
      </c>
      <c r="B244" s="447" t="s">
        <v>1115</v>
      </c>
      <c r="C244" s="440" t="s">
        <v>273</v>
      </c>
      <c r="D244" s="441">
        <v>24</v>
      </c>
      <c r="E244" s="441">
        <v>586224</v>
      </c>
      <c r="F244" s="441">
        <f t="array" ref="F244">SUM(IF("156"&amp;B244=KHN&amp;MH,SL))</f>
        <v>0</v>
      </c>
      <c r="G244" s="441">
        <f t="array" ref="G244">SUM(IF("156"&amp;B244=KHN&amp;MH,TH))</f>
        <v>0</v>
      </c>
      <c r="H244" s="441">
        <f t="array" ref="H244">SUM(IF("156"&amp;B244=KHC&amp;MH,SL))</f>
        <v>0</v>
      </c>
      <c r="I244" s="441">
        <f t="array" ref="I244">SUM(IF("156"&amp;B244=KHC&amp;MH,TH))</f>
        <v>0</v>
      </c>
      <c r="J244" s="441">
        <f t="shared" si="10"/>
        <v>24</v>
      </c>
      <c r="K244" s="441">
        <f t="shared" si="11"/>
        <v>586224</v>
      </c>
      <c r="L244" s="263"/>
    </row>
    <row r="245" spans="1:12" ht="19.5" customHeight="1">
      <c r="A245" s="438">
        <f t="shared" si="9"/>
        <v>234</v>
      </c>
      <c r="B245" s="447" t="s">
        <v>1114</v>
      </c>
      <c r="C245" s="440" t="s">
        <v>273</v>
      </c>
      <c r="D245" s="441">
        <v>10</v>
      </c>
      <c r="E245" s="441">
        <v>294350</v>
      </c>
      <c r="F245" s="441">
        <f t="array" ref="F245">SUM(IF("156"&amp;B245=KHN&amp;MH,SL))</f>
        <v>0</v>
      </c>
      <c r="G245" s="441">
        <f t="array" ref="G245">SUM(IF("156"&amp;B245=KHN&amp;MH,TH))</f>
        <v>0</v>
      </c>
      <c r="H245" s="441">
        <f t="array" ref="H245">SUM(IF("156"&amp;B245=KHC&amp;MH,SL))</f>
        <v>0</v>
      </c>
      <c r="I245" s="441">
        <f t="array" ref="I245">SUM(IF("156"&amp;B245=KHC&amp;MH,TH))</f>
        <v>0</v>
      </c>
      <c r="J245" s="441">
        <f t="shared" si="10"/>
        <v>10</v>
      </c>
      <c r="K245" s="441">
        <f t="shared" si="11"/>
        <v>294350</v>
      </c>
      <c r="L245" s="263"/>
    </row>
    <row r="246" spans="1:12" ht="19.5" customHeight="1">
      <c r="A246" s="438">
        <f t="shared" si="9"/>
        <v>235</v>
      </c>
      <c r="B246" s="447" t="s">
        <v>1113</v>
      </c>
      <c r="C246" s="440" t="s">
        <v>273</v>
      </c>
      <c r="D246" s="441">
        <v>35</v>
      </c>
      <c r="E246" s="441">
        <v>972580</v>
      </c>
      <c r="F246" s="441">
        <f t="array" ref="F246">SUM(IF("156"&amp;B246=KHN&amp;MH,SL))</f>
        <v>0</v>
      </c>
      <c r="G246" s="441">
        <f t="array" ref="G246">SUM(IF("156"&amp;B246=KHN&amp;MH,TH))</f>
        <v>0</v>
      </c>
      <c r="H246" s="441">
        <f t="array" ref="H246">SUM(IF("156"&amp;B246=KHC&amp;MH,SL))</f>
        <v>35</v>
      </c>
      <c r="I246" s="441">
        <f t="array" ref="I246">SUM(IF("156"&amp;B246=KHC&amp;MH,TH))</f>
        <v>972580</v>
      </c>
      <c r="J246" s="441">
        <f t="shared" si="10"/>
        <v>0</v>
      </c>
      <c r="K246" s="441">
        <f t="shared" si="11"/>
        <v>0</v>
      </c>
      <c r="L246" s="263"/>
    </row>
    <row r="247" spans="1:12" ht="19.5" customHeight="1">
      <c r="A247" s="438">
        <f t="shared" si="9"/>
        <v>236</v>
      </c>
      <c r="B247" s="448" t="s">
        <v>787</v>
      </c>
      <c r="C247" s="440" t="s">
        <v>273</v>
      </c>
      <c r="D247" s="441"/>
      <c r="E247" s="441"/>
      <c r="F247" s="441">
        <f t="array" ref="F247">SUM(IF("156"&amp;B247=KHN&amp;MH,SL))</f>
        <v>300</v>
      </c>
      <c r="G247" s="441">
        <f t="array" ref="G247">SUM(IF("156"&amp;B247=KHN&amp;MH,TH))</f>
        <v>6150000</v>
      </c>
      <c r="H247" s="441">
        <f t="array" ref="H247">SUM(IF("156"&amp;B247=KHC&amp;MH,SL))</f>
        <v>0</v>
      </c>
      <c r="I247" s="441">
        <f t="array" ref="I247">SUM(IF("156"&amp;B247=KHC&amp;MH,TH))</f>
        <v>0</v>
      </c>
      <c r="J247" s="441">
        <f t="shared" si="10"/>
        <v>300</v>
      </c>
      <c r="K247" s="441">
        <f t="shared" si="11"/>
        <v>6150000</v>
      </c>
      <c r="L247" s="263"/>
    </row>
    <row r="248" spans="1:12" ht="19.5" customHeight="1">
      <c r="A248" s="438">
        <f t="shared" si="9"/>
        <v>237</v>
      </c>
      <c r="B248" s="447" t="s">
        <v>1112</v>
      </c>
      <c r="C248" s="440" t="s">
        <v>273</v>
      </c>
      <c r="D248" s="441">
        <v>30</v>
      </c>
      <c r="E248" s="441">
        <v>789360</v>
      </c>
      <c r="F248" s="441">
        <f t="array" ref="F248">SUM(IF("156"&amp;B248=KHN&amp;MH,SL))</f>
        <v>0</v>
      </c>
      <c r="G248" s="441">
        <f t="array" ref="G248">SUM(IF("156"&amp;B248=KHN&amp;MH,TH))</f>
        <v>0</v>
      </c>
      <c r="H248" s="441">
        <f t="array" ref="H248">SUM(IF("156"&amp;B248=KHC&amp;MH,SL))</f>
        <v>0</v>
      </c>
      <c r="I248" s="441">
        <f t="array" ref="I248">SUM(IF("156"&amp;B248=KHC&amp;MH,TH))</f>
        <v>0</v>
      </c>
      <c r="J248" s="441">
        <f t="shared" si="10"/>
        <v>30</v>
      </c>
      <c r="K248" s="441">
        <f t="shared" si="11"/>
        <v>789360</v>
      </c>
      <c r="L248" s="263"/>
    </row>
    <row r="249" spans="1:12" ht="19.5" customHeight="1">
      <c r="A249" s="438">
        <f t="shared" si="9"/>
        <v>238</v>
      </c>
      <c r="B249" s="447" t="s">
        <v>1088</v>
      </c>
      <c r="C249" s="440" t="s">
        <v>273</v>
      </c>
      <c r="D249" s="441">
        <v>40</v>
      </c>
      <c r="E249" s="441">
        <v>304920</v>
      </c>
      <c r="F249" s="441">
        <f t="array" ref="F249">SUM(IF("156"&amp;B249=KHN&amp;MH,SL))</f>
        <v>0</v>
      </c>
      <c r="G249" s="441">
        <f t="array" ref="G249">SUM(IF("156"&amp;B249=KHN&amp;MH,TH))</f>
        <v>0</v>
      </c>
      <c r="H249" s="441">
        <f t="array" ref="H249">SUM(IF("156"&amp;B249=KHC&amp;MH,SL))</f>
        <v>0</v>
      </c>
      <c r="I249" s="441">
        <f t="array" ref="I249">SUM(IF("156"&amp;B249=KHC&amp;MH,TH))</f>
        <v>0</v>
      </c>
      <c r="J249" s="441">
        <f t="shared" si="10"/>
        <v>40</v>
      </c>
      <c r="K249" s="441">
        <f t="shared" si="11"/>
        <v>304920</v>
      </c>
      <c r="L249" s="263"/>
    </row>
    <row r="250" spans="1:12" ht="19.5" customHeight="1">
      <c r="A250" s="438">
        <f t="shared" si="9"/>
        <v>239</v>
      </c>
      <c r="B250" s="447" t="s">
        <v>1087</v>
      </c>
      <c r="C250" s="440" t="s">
        <v>273</v>
      </c>
      <c r="D250" s="441">
        <v>40</v>
      </c>
      <c r="E250" s="441">
        <v>477200</v>
      </c>
      <c r="F250" s="441">
        <f t="array" ref="F250">SUM(IF("156"&amp;B250=KHN&amp;MH,SL))</f>
        <v>0</v>
      </c>
      <c r="G250" s="441">
        <f t="array" ref="G250">SUM(IF("156"&amp;B250=KHN&amp;MH,TH))</f>
        <v>0</v>
      </c>
      <c r="H250" s="441">
        <f t="array" ref="H250">SUM(IF("156"&amp;B250=KHC&amp;MH,SL))</f>
        <v>40</v>
      </c>
      <c r="I250" s="441">
        <f t="array" ref="I250">SUM(IF("156"&amp;B250=KHC&amp;MH,TH))</f>
        <v>477200</v>
      </c>
      <c r="J250" s="441">
        <f t="shared" si="10"/>
        <v>0</v>
      </c>
      <c r="K250" s="441">
        <f t="shared" si="11"/>
        <v>0</v>
      </c>
      <c r="L250" s="263"/>
    </row>
    <row r="251" spans="1:12" ht="19.5" customHeight="1">
      <c r="A251" s="438">
        <f t="shared" si="9"/>
        <v>240</v>
      </c>
      <c r="B251" s="447" t="s">
        <v>1086</v>
      </c>
      <c r="C251" s="440" t="s">
        <v>273</v>
      </c>
      <c r="D251" s="441">
        <v>65</v>
      </c>
      <c r="E251" s="441">
        <v>579670</v>
      </c>
      <c r="F251" s="441">
        <f t="array" ref="F251">SUM(IF("156"&amp;B251=KHN&amp;MH,SL))</f>
        <v>0</v>
      </c>
      <c r="G251" s="441">
        <f t="array" ref="G251">SUM(IF("156"&amp;B251=KHN&amp;MH,TH))</f>
        <v>0</v>
      </c>
      <c r="H251" s="441">
        <f t="array" ref="H251">SUM(IF("156"&amp;B251=KHC&amp;MH,SL))</f>
        <v>65</v>
      </c>
      <c r="I251" s="441">
        <f t="array" ref="I251">SUM(IF("156"&amp;B251=KHC&amp;MH,TH))</f>
        <v>579670</v>
      </c>
      <c r="J251" s="441">
        <f t="shared" si="10"/>
        <v>0</v>
      </c>
      <c r="K251" s="441">
        <f t="shared" si="11"/>
        <v>0</v>
      </c>
      <c r="L251" s="263"/>
    </row>
    <row r="252" spans="1:12" ht="19.5" customHeight="1">
      <c r="A252" s="438">
        <f t="shared" si="9"/>
        <v>241</v>
      </c>
      <c r="B252" s="445" t="s">
        <v>1085</v>
      </c>
      <c r="C252" s="440" t="s">
        <v>273</v>
      </c>
      <c r="D252" s="441">
        <v>100</v>
      </c>
      <c r="E252" s="441">
        <v>820100</v>
      </c>
      <c r="F252" s="441">
        <f t="array" ref="F252">SUM(IF("156"&amp;B252=KHN&amp;MH,SL))</f>
        <v>0</v>
      </c>
      <c r="G252" s="441">
        <f t="array" ref="G252">SUM(IF("156"&amp;B252=KHN&amp;MH,TH))</f>
        <v>0</v>
      </c>
      <c r="H252" s="441">
        <f t="array" ref="H252">SUM(IF("156"&amp;B252=KHC&amp;MH,SL))</f>
        <v>100</v>
      </c>
      <c r="I252" s="441">
        <f t="array" ref="I252">SUM(IF("156"&amp;B252=KHC&amp;MH,TH))</f>
        <v>820100</v>
      </c>
      <c r="J252" s="441">
        <f t="shared" si="10"/>
        <v>0</v>
      </c>
      <c r="K252" s="441">
        <f t="shared" si="11"/>
        <v>0</v>
      </c>
      <c r="L252" s="263"/>
    </row>
    <row r="253" spans="1:12" ht="19.5" customHeight="1">
      <c r="A253" s="438">
        <f t="shared" si="9"/>
        <v>242</v>
      </c>
      <c r="B253" s="447" t="s">
        <v>1084</v>
      </c>
      <c r="C253" s="440" t="s">
        <v>273</v>
      </c>
      <c r="D253" s="441">
        <v>250</v>
      </c>
      <c r="E253" s="441">
        <v>3375000</v>
      </c>
      <c r="F253" s="441">
        <f t="array" ref="F253">SUM(IF("156"&amp;B253=KHN&amp;MH,SL))</f>
        <v>0</v>
      </c>
      <c r="G253" s="441">
        <f t="array" ref="G253">SUM(IF("156"&amp;B253=KHN&amp;MH,TH))</f>
        <v>0</v>
      </c>
      <c r="H253" s="441">
        <f t="array" ref="H253">SUM(IF("156"&amp;B253=KHC&amp;MH,SL))</f>
        <v>0</v>
      </c>
      <c r="I253" s="441">
        <f t="array" ref="I253">SUM(IF("156"&amp;B253=KHC&amp;MH,TH))</f>
        <v>0</v>
      </c>
      <c r="J253" s="441">
        <f t="shared" si="10"/>
        <v>250</v>
      </c>
      <c r="K253" s="441">
        <f t="shared" si="11"/>
        <v>3375000</v>
      </c>
      <c r="L253" s="263"/>
    </row>
    <row r="254" spans="1:12" ht="19.5" customHeight="1">
      <c r="A254" s="438">
        <f t="shared" si="9"/>
        <v>243</v>
      </c>
      <c r="B254" s="445" t="s">
        <v>1834</v>
      </c>
      <c r="C254" s="440" t="s">
        <v>273</v>
      </c>
      <c r="D254" s="441"/>
      <c r="E254" s="441"/>
      <c r="F254" s="441">
        <f t="array" ref="F254">SUM(IF("156"&amp;B254=KHN&amp;MH,SL))</f>
        <v>955</v>
      </c>
      <c r="G254" s="441">
        <f t="array" ref="G254">SUM(IF("156"&amp;B254=KHN&amp;MH,TH))</f>
        <v>3247000</v>
      </c>
      <c r="H254" s="441">
        <f t="array" ref="H254">SUM(IF("156"&amp;B254=KHC&amp;MH,SL))</f>
        <v>0</v>
      </c>
      <c r="I254" s="441">
        <f t="array" ref="I254">SUM(IF("156"&amp;B254=KHC&amp;MH,TH))</f>
        <v>0</v>
      </c>
      <c r="J254" s="441">
        <f t="shared" si="10"/>
        <v>955</v>
      </c>
      <c r="K254" s="441">
        <f t="shared" si="11"/>
        <v>3247000</v>
      </c>
      <c r="L254" s="263"/>
    </row>
    <row r="255" spans="1:12" ht="19.5" customHeight="1">
      <c r="A255" s="438">
        <f t="shared" si="9"/>
        <v>244</v>
      </c>
      <c r="B255" s="447" t="s">
        <v>1758</v>
      </c>
      <c r="C255" s="440" t="s">
        <v>273</v>
      </c>
      <c r="D255" s="441"/>
      <c r="E255" s="441"/>
      <c r="F255" s="441">
        <f t="array" ref="F255">SUM(IF("156"&amp;B255=KHN&amp;MH,SL))</f>
        <v>9650</v>
      </c>
      <c r="G255" s="441">
        <f t="array" ref="G255">SUM(IF("156"&amp;B255=KHN&amp;MH,TH))</f>
        <v>77923750</v>
      </c>
      <c r="H255" s="441">
        <f t="array" ref="H255">SUM(IF("156"&amp;B255=KHC&amp;MH,SL))</f>
        <v>9650</v>
      </c>
      <c r="I255" s="441">
        <f t="array" ref="I255">SUM(IF("156"&amp;B255=KHC&amp;MH,TH))</f>
        <v>77923750</v>
      </c>
      <c r="J255" s="441">
        <f t="shared" si="10"/>
        <v>0</v>
      </c>
      <c r="K255" s="441">
        <f t="shared" si="11"/>
        <v>0</v>
      </c>
      <c r="L255" s="263"/>
    </row>
    <row r="256" spans="1:12" ht="19.5" customHeight="1">
      <c r="A256" s="438">
        <f t="shared" si="9"/>
        <v>245</v>
      </c>
      <c r="B256" s="447" t="s">
        <v>1083</v>
      </c>
      <c r="C256" s="440" t="s">
        <v>273</v>
      </c>
      <c r="D256" s="441">
        <v>25</v>
      </c>
      <c r="E256" s="441">
        <v>285125</v>
      </c>
      <c r="F256" s="441">
        <f t="array" ref="F256">SUM(IF("156"&amp;B256=KHN&amp;MH,SL))</f>
        <v>0</v>
      </c>
      <c r="G256" s="441">
        <f t="array" ref="G256">SUM(IF("156"&amp;B256=KHN&amp;MH,TH))</f>
        <v>0</v>
      </c>
      <c r="H256" s="441">
        <f t="array" ref="H256">SUM(IF("156"&amp;B256=KHC&amp;MH,SL))</f>
        <v>25</v>
      </c>
      <c r="I256" s="441">
        <f t="array" ref="I256">SUM(IF("156"&amp;B256=KHC&amp;MH,TH))</f>
        <v>285125</v>
      </c>
      <c r="J256" s="441">
        <f t="shared" si="10"/>
        <v>0</v>
      </c>
      <c r="K256" s="441">
        <f t="shared" si="11"/>
        <v>0</v>
      </c>
      <c r="L256" s="263"/>
    </row>
    <row r="257" spans="1:12" ht="19.5" customHeight="1">
      <c r="A257" s="438">
        <f t="shared" si="9"/>
        <v>246</v>
      </c>
      <c r="B257" s="448" t="s">
        <v>1082</v>
      </c>
      <c r="C257" s="440" t="s">
        <v>273</v>
      </c>
      <c r="D257" s="441">
        <v>770</v>
      </c>
      <c r="E257" s="441">
        <v>8639400</v>
      </c>
      <c r="F257" s="441">
        <f t="array" ref="F257">SUM(IF("156"&amp;B257=KHN&amp;MH,SL))</f>
        <v>0</v>
      </c>
      <c r="G257" s="441">
        <f t="array" ref="G257">SUM(IF("156"&amp;B257=KHN&amp;MH,TH))</f>
        <v>0</v>
      </c>
      <c r="H257" s="441">
        <f t="array" ref="H257">SUM(IF("156"&amp;B257=KHC&amp;MH,SL))</f>
        <v>770</v>
      </c>
      <c r="I257" s="441">
        <f t="array" ref="I257">SUM(IF("156"&amp;B257=KHC&amp;MH,TH))</f>
        <v>8639400</v>
      </c>
      <c r="J257" s="441">
        <f t="shared" si="10"/>
        <v>0</v>
      </c>
      <c r="K257" s="441">
        <f t="shared" si="11"/>
        <v>0</v>
      </c>
      <c r="L257" s="263"/>
    </row>
    <row r="258" spans="1:12" ht="19.5" customHeight="1">
      <c r="A258" s="438">
        <f t="shared" si="9"/>
        <v>247</v>
      </c>
      <c r="B258" s="447" t="s">
        <v>1081</v>
      </c>
      <c r="C258" s="440" t="s">
        <v>273</v>
      </c>
      <c r="D258" s="441">
        <v>50</v>
      </c>
      <c r="E258" s="441">
        <v>1121450</v>
      </c>
      <c r="F258" s="441">
        <f t="array" ref="F258">SUM(IF("156"&amp;B258=KHN&amp;MH,SL))</f>
        <v>0</v>
      </c>
      <c r="G258" s="441">
        <f t="array" ref="G258">SUM(IF("156"&amp;B258=KHN&amp;MH,TH))</f>
        <v>0</v>
      </c>
      <c r="H258" s="441">
        <f t="array" ref="H258">SUM(IF("156"&amp;B258=KHC&amp;MH,SL))</f>
        <v>0</v>
      </c>
      <c r="I258" s="441">
        <f t="array" ref="I258">SUM(IF("156"&amp;B258=KHC&amp;MH,TH))</f>
        <v>0</v>
      </c>
      <c r="J258" s="441">
        <f t="shared" si="10"/>
        <v>50</v>
      </c>
      <c r="K258" s="441">
        <f t="shared" si="11"/>
        <v>1121450</v>
      </c>
      <c r="L258" s="263"/>
    </row>
    <row r="259" spans="1:12" ht="19.5" customHeight="1">
      <c r="A259" s="438">
        <f t="shared" si="9"/>
        <v>248</v>
      </c>
      <c r="B259" s="447" t="s">
        <v>1080</v>
      </c>
      <c r="C259" s="440" t="s">
        <v>273</v>
      </c>
      <c r="D259" s="441">
        <v>570</v>
      </c>
      <c r="E259" s="441">
        <v>6715170</v>
      </c>
      <c r="F259" s="441">
        <f t="array" ref="F259">SUM(IF("156"&amp;B259=KHN&amp;MH,SL))</f>
        <v>0</v>
      </c>
      <c r="G259" s="441">
        <f t="array" ref="G259">SUM(IF("156"&amp;B259=KHN&amp;MH,TH))</f>
        <v>0</v>
      </c>
      <c r="H259" s="441">
        <f t="array" ref="H259">SUM(IF("156"&amp;B259=KHC&amp;MH,SL))</f>
        <v>0</v>
      </c>
      <c r="I259" s="441">
        <f t="array" ref="I259">SUM(IF("156"&amp;B259=KHC&amp;MH,TH))</f>
        <v>0</v>
      </c>
      <c r="J259" s="441">
        <f t="shared" si="10"/>
        <v>570</v>
      </c>
      <c r="K259" s="441">
        <f t="shared" si="11"/>
        <v>6715170</v>
      </c>
      <c r="L259" s="263"/>
    </row>
    <row r="260" spans="1:12" ht="19.5" customHeight="1">
      <c r="A260" s="438">
        <f t="shared" si="9"/>
        <v>249</v>
      </c>
      <c r="B260" s="447" t="s">
        <v>1079</v>
      </c>
      <c r="C260" s="440" t="s">
        <v>273</v>
      </c>
      <c r="D260" s="441">
        <v>1250</v>
      </c>
      <c r="E260" s="441">
        <v>15172500</v>
      </c>
      <c r="F260" s="441">
        <f t="array" ref="F260">SUM(IF("156"&amp;B260=KHN&amp;MH,SL))</f>
        <v>0</v>
      </c>
      <c r="G260" s="441">
        <f t="array" ref="G260">SUM(IF("156"&amp;B260=KHN&amp;MH,TH))</f>
        <v>0</v>
      </c>
      <c r="H260" s="441">
        <f t="array" ref="H260">SUM(IF("156"&amp;B260=KHC&amp;MH,SL))</f>
        <v>1250</v>
      </c>
      <c r="I260" s="441">
        <f t="array" ref="I260">SUM(IF("156"&amp;B260=KHC&amp;MH,TH))</f>
        <v>15172500</v>
      </c>
      <c r="J260" s="441">
        <f t="shared" si="10"/>
        <v>0</v>
      </c>
      <c r="K260" s="441">
        <f t="shared" si="11"/>
        <v>0</v>
      </c>
      <c r="L260" s="263"/>
    </row>
    <row r="261" spans="1:12" ht="19.5" customHeight="1">
      <c r="A261" s="438">
        <f t="shared" si="9"/>
        <v>250</v>
      </c>
      <c r="B261" s="447" t="s">
        <v>1078</v>
      </c>
      <c r="C261" s="440" t="s">
        <v>273</v>
      </c>
      <c r="D261" s="441">
        <v>205</v>
      </c>
      <c r="E261" s="441">
        <v>3921035</v>
      </c>
      <c r="F261" s="441">
        <f t="array" ref="F261">SUM(IF("156"&amp;B261=KHN&amp;MH,SL))</f>
        <v>0</v>
      </c>
      <c r="G261" s="441">
        <f t="array" ref="G261">SUM(IF("156"&amp;B261=KHN&amp;MH,TH))</f>
        <v>0</v>
      </c>
      <c r="H261" s="441">
        <f t="array" ref="H261">SUM(IF("156"&amp;B261=KHC&amp;MH,SL))</f>
        <v>205</v>
      </c>
      <c r="I261" s="441">
        <f t="array" ref="I261">SUM(IF("156"&amp;B261=KHC&amp;MH,TH))</f>
        <v>3921035</v>
      </c>
      <c r="J261" s="441">
        <f t="shared" si="10"/>
        <v>0</v>
      </c>
      <c r="K261" s="441">
        <f t="shared" si="11"/>
        <v>0</v>
      </c>
      <c r="L261" s="263"/>
    </row>
    <row r="262" spans="1:12" ht="19.5" customHeight="1">
      <c r="A262" s="438">
        <f t="shared" si="9"/>
        <v>251</v>
      </c>
      <c r="B262" s="447" t="s">
        <v>1077</v>
      </c>
      <c r="C262" s="440" t="s">
        <v>273</v>
      </c>
      <c r="D262" s="441">
        <v>700</v>
      </c>
      <c r="E262" s="441">
        <v>10605700</v>
      </c>
      <c r="F262" s="441">
        <f t="array" ref="F262">SUM(IF("156"&amp;B262=KHN&amp;MH,SL))</f>
        <v>0</v>
      </c>
      <c r="G262" s="441">
        <f t="array" ref="G262">SUM(IF("156"&amp;B262=KHN&amp;MH,TH))</f>
        <v>0</v>
      </c>
      <c r="H262" s="441">
        <f t="array" ref="H262">SUM(IF("156"&amp;B262=KHC&amp;MH,SL))</f>
        <v>700</v>
      </c>
      <c r="I262" s="441">
        <f t="array" ref="I262">SUM(IF("156"&amp;B262=KHC&amp;MH,TH))</f>
        <v>10605700</v>
      </c>
      <c r="J262" s="441">
        <f t="shared" si="10"/>
        <v>0</v>
      </c>
      <c r="K262" s="441">
        <f t="shared" si="11"/>
        <v>0</v>
      </c>
      <c r="L262" s="263"/>
    </row>
    <row r="263" spans="1:12" ht="19.5" customHeight="1">
      <c r="A263" s="438">
        <f t="shared" si="9"/>
        <v>252</v>
      </c>
      <c r="B263" s="447" t="s">
        <v>1076</v>
      </c>
      <c r="C263" s="440" t="s">
        <v>273</v>
      </c>
      <c r="D263" s="441">
        <v>250</v>
      </c>
      <c r="E263" s="441">
        <v>5088750</v>
      </c>
      <c r="F263" s="441">
        <f t="array" ref="F263">SUM(IF("156"&amp;B263=KHN&amp;MH,SL))</f>
        <v>0</v>
      </c>
      <c r="G263" s="441">
        <f t="array" ref="G263">SUM(IF("156"&amp;B263=KHN&amp;MH,TH))</f>
        <v>0</v>
      </c>
      <c r="H263" s="441">
        <f t="array" ref="H263">SUM(IF("156"&amp;B263=KHC&amp;MH,SL))</f>
        <v>0</v>
      </c>
      <c r="I263" s="441">
        <f t="array" ref="I263">SUM(IF("156"&amp;B263=KHC&amp;MH,TH))</f>
        <v>0</v>
      </c>
      <c r="J263" s="441">
        <f t="shared" si="10"/>
        <v>250</v>
      </c>
      <c r="K263" s="441">
        <f t="shared" si="11"/>
        <v>5088750</v>
      </c>
      <c r="L263" s="263"/>
    </row>
    <row r="264" spans="1:12" ht="19.5" customHeight="1">
      <c r="A264" s="438">
        <f t="shared" si="9"/>
        <v>253</v>
      </c>
      <c r="B264" s="447" t="s">
        <v>1075</v>
      </c>
      <c r="C264" s="440" t="s">
        <v>273</v>
      </c>
      <c r="D264" s="441">
        <v>47</v>
      </c>
      <c r="E264" s="441">
        <v>584868</v>
      </c>
      <c r="F264" s="441">
        <f t="array" ref="F264">SUM(IF("156"&amp;B264=KHN&amp;MH,SL))</f>
        <v>0</v>
      </c>
      <c r="G264" s="441">
        <f t="array" ref="G264">SUM(IF("156"&amp;B264=KHN&amp;MH,TH))</f>
        <v>0</v>
      </c>
      <c r="H264" s="441">
        <f t="array" ref="H264">SUM(IF("156"&amp;B264=KHC&amp;MH,SL))</f>
        <v>47</v>
      </c>
      <c r="I264" s="441">
        <f t="array" ref="I264">SUM(IF("156"&amp;B264=KHC&amp;MH,TH))</f>
        <v>584868</v>
      </c>
      <c r="J264" s="441">
        <f t="shared" si="10"/>
        <v>0</v>
      </c>
      <c r="K264" s="441">
        <f t="shared" si="11"/>
        <v>0</v>
      </c>
      <c r="L264" s="263"/>
    </row>
    <row r="265" spans="1:12" ht="19.5" customHeight="1">
      <c r="A265" s="438">
        <f t="shared" si="9"/>
        <v>254</v>
      </c>
      <c r="B265" s="445" t="s">
        <v>1074</v>
      </c>
      <c r="C265" s="440" t="s">
        <v>273</v>
      </c>
      <c r="D265" s="441">
        <v>259</v>
      </c>
      <c r="E265" s="441">
        <v>3663555</v>
      </c>
      <c r="F265" s="441">
        <f t="array" ref="F265">SUM(IF("156"&amp;B265=KHN&amp;MH,SL))</f>
        <v>0</v>
      </c>
      <c r="G265" s="441">
        <f t="array" ref="G265">SUM(IF("156"&amp;B265=KHN&amp;MH,TH))</f>
        <v>0</v>
      </c>
      <c r="H265" s="441">
        <f t="array" ref="H265">SUM(IF("156"&amp;B265=KHC&amp;MH,SL))</f>
        <v>0</v>
      </c>
      <c r="I265" s="441">
        <f t="array" ref="I265">SUM(IF("156"&amp;B265=KHC&amp;MH,TH))</f>
        <v>0</v>
      </c>
      <c r="J265" s="441">
        <f t="shared" si="10"/>
        <v>259</v>
      </c>
      <c r="K265" s="441">
        <f t="shared" si="11"/>
        <v>3663555</v>
      </c>
      <c r="L265" s="263"/>
    </row>
    <row r="266" spans="1:12" ht="19.5" customHeight="1">
      <c r="A266" s="438">
        <f t="shared" si="9"/>
        <v>255</v>
      </c>
      <c r="B266" s="447" t="s">
        <v>1073</v>
      </c>
      <c r="C266" s="440" t="s">
        <v>273</v>
      </c>
      <c r="D266" s="441">
        <v>244</v>
      </c>
      <c r="E266" s="441">
        <v>2203564</v>
      </c>
      <c r="F266" s="441">
        <f t="array" ref="F266">SUM(IF("156"&amp;B266=KHN&amp;MH,SL))</f>
        <v>0</v>
      </c>
      <c r="G266" s="441">
        <f t="array" ref="G266">SUM(IF("156"&amp;B266=KHN&amp;MH,TH))</f>
        <v>0</v>
      </c>
      <c r="H266" s="441">
        <f t="array" ref="H266">SUM(IF("156"&amp;B266=KHC&amp;MH,SL))</f>
        <v>0</v>
      </c>
      <c r="I266" s="441">
        <f t="array" ref="I266">SUM(IF("156"&amp;B266=KHC&amp;MH,TH))</f>
        <v>0</v>
      </c>
      <c r="J266" s="441">
        <f t="shared" si="10"/>
        <v>244</v>
      </c>
      <c r="K266" s="441">
        <f t="shared" si="11"/>
        <v>2203564</v>
      </c>
      <c r="L266" s="263"/>
    </row>
    <row r="267" spans="1:12" ht="19.5" customHeight="1">
      <c r="A267" s="438">
        <f t="shared" si="9"/>
        <v>256</v>
      </c>
      <c r="B267" s="447" t="s">
        <v>1072</v>
      </c>
      <c r="C267" s="440" t="s">
        <v>273</v>
      </c>
      <c r="D267" s="441">
        <v>60</v>
      </c>
      <c r="E267" s="441">
        <v>1059840</v>
      </c>
      <c r="F267" s="441">
        <f t="array" ref="F267">SUM(IF("156"&amp;B267=KHN&amp;MH,SL))</f>
        <v>0</v>
      </c>
      <c r="G267" s="441">
        <f t="array" ref="G267">SUM(IF("156"&amp;B267=KHN&amp;MH,TH))</f>
        <v>0</v>
      </c>
      <c r="H267" s="441">
        <f t="array" ref="H267">SUM(IF("156"&amp;B267=KHC&amp;MH,SL))</f>
        <v>60</v>
      </c>
      <c r="I267" s="441">
        <f t="array" ref="I267">SUM(IF("156"&amp;B267=KHC&amp;MH,TH))</f>
        <v>1059840</v>
      </c>
      <c r="J267" s="441">
        <f t="shared" si="10"/>
        <v>0</v>
      </c>
      <c r="K267" s="441">
        <f t="shared" si="11"/>
        <v>0</v>
      </c>
      <c r="L267" s="263"/>
    </row>
    <row r="268" spans="1:12" ht="19.5" customHeight="1">
      <c r="A268" s="438">
        <f t="shared" ref="A268:A331" si="12">IF(B268&lt;&gt;"",ROW()-11,"")</f>
        <v>257</v>
      </c>
      <c r="B268" s="447" t="s">
        <v>1071</v>
      </c>
      <c r="C268" s="440" t="s">
        <v>273</v>
      </c>
      <c r="D268" s="441">
        <v>450</v>
      </c>
      <c r="E268" s="441">
        <v>7229250</v>
      </c>
      <c r="F268" s="441">
        <f t="array" ref="F268">SUM(IF("156"&amp;B268=KHN&amp;MH,SL))</f>
        <v>0</v>
      </c>
      <c r="G268" s="441">
        <f t="array" ref="G268">SUM(IF("156"&amp;B268=KHN&amp;MH,TH))</f>
        <v>0</v>
      </c>
      <c r="H268" s="441">
        <f t="array" ref="H268">SUM(IF("156"&amp;B268=KHC&amp;MH,SL))</f>
        <v>450</v>
      </c>
      <c r="I268" s="441">
        <f t="array" ref="I268">SUM(IF("156"&amp;B268=KHC&amp;MH,TH))</f>
        <v>7229250</v>
      </c>
      <c r="J268" s="441">
        <f t="shared" ref="J268:J331" si="13">D268+F268-H268</f>
        <v>0</v>
      </c>
      <c r="K268" s="441">
        <f t="shared" ref="K268:K331" si="14">E268+G268-I268</f>
        <v>0</v>
      </c>
      <c r="L268" s="263"/>
    </row>
    <row r="269" spans="1:12" ht="19.5" customHeight="1">
      <c r="A269" s="438">
        <f t="shared" si="12"/>
        <v>258</v>
      </c>
      <c r="B269" s="445" t="s">
        <v>1070</v>
      </c>
      <c r="C269" s="440" t="s">
        <v>273</v>
      </c>
      <c r="D269" s="441">
        <v>15</v>
      </c>
      <c r="E269" s="441">
        <v>335340</v>
      </c>
      <c r="F269" s="441">
        <f t="array" ref="F269">SUM(IF("156"&amp;B269=KHN&amp;MH,SL))</f>
        <v>0</v>
      </c>
      <c r="G269" s="441">
        <f t="array" ref="G269">SUM(IF("156"&amp;B269=KHN&amp;MH,TH))</f>
        <v>0</v>
      </c>
      <c r="H269" s="441">
        <f t="array" ref="H269">SUM(IF("156"&amp;B269=KHC&amp;MH,SL))</f>
        <v>15</v>
      </c>
      <c r="I269" s="441">
        <f t="array" ref="I269">SUM(IF("156"&amp;B269=KHC&amp;MH,TH))</f>
        <v>335340</v>
      </c>
      <c r="J269" s="441">
        <f t="shared" si="13"/>
        <v>0</v>
      </c>
      <c r="K269" s="441">
        <f t="shared" si="14"/>
        <v>0</v>
      </c>
      <c r="L269" s="263"/>
    </row>
    <row r="270" spans="1:12" ht="19.5" customHeight="1">
      <c r="A270" s="438">
        <f t="shared" si="12"/>
        <v>259</v>
      </c>
      <c r="B270" s="447" t="s">
        <v>1069</v>
      </c>
      <c r="C270" s="440" t="s">
        <v>273</v>
      </c>
      <c r="D270" s="441">
        <v>10</v>
      </c>
      <c r="E270" s="441">
        <v>267030</v>
      </c>
      <c r="F270" s="441">
        <f t="array" ref="F270">SUM(IF("156"&amp;B270=KHN&amp;MH,SL))</f>
        <v>0</v>
      </c>
      <c r="G270" s="441">
        <f t="array" ref="G270">SUM(IF("156"&amp;B270=KHN&amp;MH,TH))</f>
        <v>0</v>
      </c>
      <c r="H270" s="441">
        <f t="array" ref="H270">SUM(IF("156"&amp;B270=KHC&amp;MH,SL))</f>
        <v>0</v>
      </c>
      <c r="I270" s="441">
        <f t="array" ref="I270">SUM(IF("156"&amp;B270=KHC&amp;MH,TH))</f>
        <v>0</v>
      </c>
      <c r="J270" s="441">
        <f t="shared" si="13"/>
        <v>10</v>
      </c>
      <c r="K270" s="441">
        <f t="shared" si="14"/>
        <v>267030</v>
      </c>
      <c r="L270" s="263"/>
    </row>
    <row r="271" spans="1:12" ht="19.5" customHeight="1">
      <c r="A271" s="438">
        <f t="shared" si="12"/>
        <v>260</v>
      </c>
      <c r="B271" s="445" t="s">
        <v>1068</v>
      </c>
      <c r="C271" s="440" t="s">
        <v>273</v>
      </c>
      <c r="D271" s="441">
        <v>25</v>
      </c>
      <c r="E271" s="441">
        <v>525575</v>
      </c>
      <c r="F271" s="441">
        <f t="array" ref="F271">SUM(IF("156"&amp;B271=KHN&amp;MH,SL))</f>
        <v>0</v>
      </c>
      <c r="G271" s="441">
        <f t="array" ref="G271">SUM(IF("156"&amp;B271=KHN&amp;MH,TH))</f>
        <v>0</v>
      </c>
      <c r="H271" s="441">
        <f t="array" ref="H271">SUM(IF("156"&amp;B271=KHC&amp;MH,SL))</f>
        <v>0</v>
      </c>
      <c r="I271" s="441">
        <f t="array" ref="I271">SUM(IF("156"&amp;B271=KHC&amp;MH,TH))</f>
        <v>0</v>
      </c>
      <c r="J271" s="441">
        <f t="shared" si="13"/>
        <v>25</v>
      </c>
      <c r="K271" s="441">
        <f t="shared" si="14"/>
        <v>525575</v>
      </c>
      <c r="L271" s="263"/>
    </row>
    <row r="272" spans="1:12" ht="19.5" customHeight="1">
      <c r="A272" s="438">
        <f t="shared" si="12"/>
        <v>261</v>
      </c>
      <c r="B272" s="447" t="s">
        <v>1067</v>
      </c>
      <c r="C272" s="440" t="s">
        <v>273</v>
      </c>
      <c r="D272" s="441">
        <v>75</v>
      </c>
      <c r="E272" s="441">
        <v>1147500</v>
      </c>
      <c r="F272" s="441">
        <f t="array" ref="F272">SUM(IF("156"&amp;B272=KHN&amp;MH,SL))</f>
        <v>0</v>
      </c>
      <c r="G272" s="441">
        <f t="array" ref="G272">SUM(IF("156"&amp;B272=KHN&amp;MH,TH))</f>
        <v>0</v>
      </c>
      <c r="H272" s="441">
        <f t="array" ref="H272">SUM(IF("156"&amp;B272=KHC&amp;MH,SL))</f>
        <v>75</v>
      </c>
      <c r="I272" s="441">
        <f t="array" ref="I272">SUM(IF("156"&amp;B272=KHC&amp;MH,TH))</f>
        <v>1147500</v>
      </c>
      <c r="J272" s="441">
        <f t="shared" si="13"/>
        <v>0</v>
      </c>
      <c r="K272" s="441">
        <f t="shared" si="14"/>
        <v>0</v>
      </c>
      <c r="L272" s="263"/>
    </row>
    <row r="273" spans="1:12" ht="19.5" customHeight="1">
      <c r="A273" s="438">
        <f t="shared" si="12"/>
        <v>262</v>
      </c>
      <c r="B273" s="445" t="s">
        <v>1066</v>
      </c>
      <c r="C273" s="440" t="s">
        <v>273</v>
      </c>
      <c r="D273" s="441">
        <v>68</v>
      </c>
      <c r="E273" s="441">
        <v>1283160</v>
      </c>
      <c r="F273" s="441">
        <f t="array" ref="F273">SUM(IF("156"&amp;B273=KHN&amp;MH,SL))</f>
        <v>0</v>
      </c>
      <c r="G273" s="441">
        <f t="array" ref="G273">SUM(IF("156"&amp;B273=KHN&amp;MH,TH))</f>
        <v>0</v>
      </c>
      <c r="H273" s="441">
        <f t="array" ref="H273">SUM(IF("156"&amp;B273=KHC&amp;MH,SL))</f>
        <v>0</v>
      </c>
      <c r="I273" s="441">
        <f t="array" ref="I273">SUM(IF("156"&amp;B273=KHC&amp;MH,TH))</f>
        <v>0</v>
      </c>
      <c r="J273" s="441">
        <f t="shared" si="13"/>
        <v>68</v>
      </c>
      <c r="K273" s="441">
        <f t="shared" si="14"/>
        <v>1283160</v>
      </c>
      <c r="L273" s="263"/>
    </row>
    <row r="274" spans="1:12" ht="19.5" customHeight="1">
      <c r="A274" s="438">
        <f t="shared" si="12"/>
        <v>263</v>
      </c>
      <c r="B274" s="445" t="s">
        <v>1065</v>
      </c>
      <c r="C274" s="440" t="s">
        <v>273</v>
      </c>
      <c r="D274" s="441">
        <v>68</v>
      </c>
      <c r="E274" s="441">
        <v>1317840</v>
      </c>
      <c r="F274" s="441">
        <f t="array" ref="F274">SUM(IF("156"&amp;B274=KHN&amp;MH,SL))</f>
        <v>0</v>
      </c>
      <c r="G274" s="441">
        <f t="array" ref="G274">SUM(IF("156"&amp;B274=KHN&amp;MH,TH))</f>
        <v>0</v>
      </c>
      <c r="H274" s="441">
        <f t="array" ref="H274">SUM(IF("156"&amp;B274=KHC&amp;MH,SL))</f>
        <v>0</v>
      </c>
      <c r="I274" s="441">
        <f t="array" ref="I274">SUM(IF("156"&amp;B274=KHC&amp;MH,TH))</f>
        <v>0</v>
      </c>
      <c r="J274" s="441">
        <f t="shared" si="13"/>
        <v>68</v>
      </c>
      <c r="K274" s="441">
        <f t="shared" si="14"/>
        <v>1317840</v>
      </c>
      <c r="L274" s="263"/>
    </row>
    <row r="275" spans="1:12" ht="19.5" customHeight="1">
      <c r="A275" s="438">
        <f t="shared" si="12"/>
        <v>264</v>
      </c>
      <c r="B275" s="447" t="s">
        <v>1064</v>
      </c>
      <c r="C275" s="440" t="s">
        <v>273</v>
      </c>
      <c r="D275" s="441">
        <v>24</v>
      </c>
      <c r="E275" s="441">
        <v>596160</v>
      </c>
      <c r="F275" s="441">
        <f t="array" ref="F275">SUM(IF("156"&amp;B275=KHN&amp;MH,SL))</f>
        <v>0</v>
      </c>
      <c r="G275" s="441">
        <f t="array" ref="G275">SUM(IF("156"&amp;B275=KHN&amp;MH,TH))</f>
        <v>0</v>
      </c>
      <c r="H275" s="441">
        <f t="array" ref="H275">SUM(IF("156"&amp;B275=KHC&amp;MH,SL))</f>
        <v>0</v>
      </c>
      <c r="I275" s="441">
        <f t="array" ref="I275">SUM(IF("156"&amp;B275=KHC&amp;MH,TH))</f>
        <v>0</v>
      </c>
      <c r="J275" s="441">
        <f t="shared" si="13"/>
        <v>24</v>
      </c>
      <c r="K275" s="441">
        <f t="shared" si="14"/>
        <v>596160</v>
      </c>
      <c r="L275" s="263"/>
    </row>
    <row r="276" spans="1:12" ht="19.5" customHeight="1">
      <c r="A276" s="438">
        <f t="shared" si="12"/>
        <v>265</v>
      </c>
      <c r="B276" s="447" t="s">
        <v>1063</v>
      </c>
      <c r="C276" s="440" t="s">
        <v>273</v>
      </c>
      <c r="D276" s="441">
        <v>25</v>
      </c>
      <c r="E276" s="441">
        <v>618700</v>
      </c>
      <c r="F276" s="441">
        <f t="array" ref="F276">SUM(IF("156"&amp;B276=KHN&amp;MH,SL))</f>
        <v>0</v>
      </c>
      <c r="G276" s="441">
        <f t="array" ref="G276">SUM(IF("156"&amp;B276=KHN&amp;MH,TH))</f>
        <v>0</v>
      </c>
      <c r="H276" s="441">
        <f t="array" ref="H276">SUM(IF("156"&amp;B276=KHC&amp;MH,SL))</f>
        <v>25</v>
      </c>
      <c r="I276" s="441">
        <f t="array" ref="I276">SUM(IF("156"&amp;B276=KHC&amp;MH,TH))</f>
        <v>618700</v>
      </c>
      <c r="J276" s="441">
        <f t="shared" si="13"/>
        <v>0</v>
      </c>
      <c r="K276" s="441">
        <f t="shared" si="14"/>
        <v>0</v>
      </c>
      <c r="L276" s="263"/>
    </row>
    <row r="277" spans="1:12" ht="19.5" customHeight="1">
      <c r="A277" s="438">
        <f t="shared" si="12"/>
        <v>266</v>
      </c>
      <c r="B277" s="445" t="s">
        <v>1062</v>
      </c>
      <c r="C277" s="440" t="s">
        <v>273</v>
      </c>
      <c r="D277" s="441">
        <v>16</v>
      </c>
      <c r="E277" s="441">
        <v>367248</v>
      </c>
      <c r="F277" s="441">
        <f t="array" ref="F277">SUM(IF("156"&amp;B277=KHN&amp;MH,SL))</f>
        <v>0</v>
      </c>
      <c r="G277" s="441">
        <f t="array" ref="G277">SUM(IF("156"&amp;B277=KHN&amp;MH,TH))</f>
        <v>0</v>
      </c>
      <c r="H277" s="441">
        <f t="array" ref="H277">SUM(IF("156"&amp;B277=KHC&amp;MH,SL))</f>
        <v>0</v>
      </c>
      <c r="I277" s="441">
        <f t="array" ref="I277">SUM(IF("156"&amp;B277=KHC&amp;MH,TH))</f>
        <v>0</v>
      </c>
      <c r="J277" s="441">
        <f t="shared" si="13"/>
        <v>16</v>
      </c>
      <c r="K277" s="441">
        <f t="shared" si="14"/>
        <v>367248</v>
      </c>
      <c r="L277" s="263"/>
    </row>
    <row r="278" spans="1:12" ht="19.5" customHeight="1">
      <c r="A278" s="438">
        <f t="shared" si="12"/>
        <v>267</v>
      </c>
      <c r="B278" s="445" t="s">
        <v>1061</v>
      </c>
      <c r="C278" s="440" t="s">
        <v>273</v>
      </c>
      <c r="D278" s="441">
        <v>20</v>
      </c>
      <c r="E278" s="441">
        <v>242200</v>
      </c>
      <c r="F278" s="441">
        <f t="array" ref="F278">SUM(IF("156"&amp;B278=KHN&amp;MH,SL))</f>
        <v>0</v>
      </c>
      <c r="G278" s="441">
        <f t="array" ref="G278">SUM(IF("156"&amp;B278=KHN&amp;MH,TH))</f>
        <v>0</v>
      </c>
      <c r="H278" s="441">
        <f t="array" ref="H278">SUM(IF("156"&amp;B278=KHC&amp;MH,SL))</f>
        <v>0</v>
      </c>
      <c r="I278" s="441">
        <f t="array" ref="I278">SUM(IF("156"&amp;B278=KHC&amp;MH,TH))</f>
        <v>0</v>
      </c>
      <c r="J278" s="441">
        <f t="shared" si="13"/>
        <v>20</v>
      </c>
      <c r="K278" s="441">
        <f t="shared" si="14"/>
        <v>242200</v>
      </c>
      <c r="L278" s="263"/>
    </row>
    <row r="279" spans="1:12" ht="19.5" customHeight="1">
      <c r="A279" s="438">
        <f t="shared" si="12"/>
        <v>268</v>
      </c>
      <c r="B279" s="445" t="s">
        <v>1060</v>
      </c>
      <c r="C279" s="440" t="s">
        <v>273</v>
      </c>
      <c r="D279" s="441">
        <v>61</v>
      </c>
      <c r="E279" s="441">
        <v>1147959</v>
      </c>
      <c r="F279" s="441">
        <f t="array" ref="F279">SUM(IF("156"&amp;B279=KHN&amp;MH,SL))</f>
        <v>0</v>
      </c>
      <c r="G279" s="441">
        <f t="array" ref="G279">SUM(IF("156"&amp;B279=KHN&amp;MH,TH))</f>
        <v>0</v>
      </c>
      <c r="H279" s="441">
        <f t="array" ref="H279">SUM(IF("156"&amp;B279=KHC&amp;MH,SL))</f>
        <v>0</v>
      </c>
      <c r="I279" s="441">
        <f t="array" ref="I279">SUM(IF("156"&amp;B279=KHC&amp;MH,TH))</f>
        <v>0</v>
      </c>
      <c r="J279" s="441">
        <f t="shared" si="13"/>
        <v>61</v>
      </c>
      <c r="K279" s="441">
        <f t="shared" si="14"/>
        <v>1147959</v>
      </c>
      <c r="L279" s="263"/>
    </row>
    <row r="280" spans="1:12" ht="19.5" customHeight="1">
      <c r="A280" s="438">
        <f t="shared" si="12"/>
        <v>269</v>
      </c>
      <c r="B280" s="447" t="s">
        <v>1059</v>
      </c>
      <c r="C280" s="440" t="s">
        <v>273</v>
      </c>
      <c r="D280" s="441">
        <v>61</v>
      </c>
      <c r="E280" s="441">
        <v>1655601</v>
      </c>
      <c r="F280" s="441">
        <f t="array" ref="F280">SUM(IF("156"&amp;B280=KHN&amp;MH,SL))</f>
        <v>0</v>
      </c>
      <c r="G280" s="441">
        <f t="array" ref="G280">SUM(IF("156"&amp;B280=KHN&amp;MH,TH))</f>
        <v>0</v>
      </c>
      <c r="H280" s="441">
        <f t="array" ref="H280">SUM(IF("156"&amp;B280=KHC&amp;MH,SL))</f>
        <v>0</v>
      </c>
      <c r="I280" s="441">
        <f t="array" ref="I280">SUM(IF("156"&amp;B280=KHC&amp;MH,TH))</f>
        <v>0</v>
      </c>
      <c r="J280" s="441">
        <f t="shared" si="13"/>
        <v>61</v>
      </c>
      <c r="K280" s="441">
        <f t="shared" si="14"/>
        <v>1655601</v>
      </c>
      <c r="L280" s="263"/>
    </row>
    <row r="281" spans="1:12" ht="19.5" customHeight="1">
      <c r="A281" s="438">
        <f t="shared" si="12"/>
        <v>270</v>
      </c>
      <c r="B281" s="447" t="s">
        <v>1058</v>
      </c>
      <c r="C281" s="440" t="s">
        <v>273</v>
      </c>
      <c r="D281" s="441">
        <v>30</v>
      </c>
      <c r="E281" s="441">
        <v>483780</v>
      </c>
      <c r="F281" s="441">
        <f t="array" ref="F281">SUM(IF("156"&amp;B281=KHN&amp;MH,SL))</f>
        <v>0</v>
      </c>
      <c r="G281" s="441">
        <f t="array" ref="G281">SUM(IF("156"&amp;B281=KHN&amp;MH,TH))</f>
        <v>0</v>
      </c>
      <c r="H281" s="441">
        <f t="array" ref="H281">SUM(IF("156"&amp;B281=KHC&amp;MH,SL))</f>
        <v>30</v>
      </c>
      <c r="I281" s="441">
        <f t="array" ref="I281">SUM(IF("156"&amp;B281=KHC&amp;MH,TH))</f>
        <v>483780</v>
      </c>
      <c r="J281" s="441">
        <f t="shared" si="13"/>
        <v>0</v>
      </c>
      <c r="K281" s="441">
        <f t="shared" si="14"/>
        <v>0</v>
      </c>
      <c r="L281" s="263"/>
    </row>
    <row r="282" spans="1:12" ht="19.5" customHeight="1">
      <c r="A282" s="438">
        <f t="shared" si="12"/>
        <v>271</v>
      </c>
      <c r="B282" s="445" t="s">
        <v>1057</v>
      </c>
      <c r="C282" s="440" t="s">
        <v>273</v>
      </c>
      <c r="D282" s="441">
        <v>10</v>
      </c>
      <c r="E282" s="441">
        <v>105570</v>
      </c>
      <c r="F282" s="441">
        <f t="array" ref="F282">SUM(IF("156"&amp;B282=KHN&amp;MH,SL))</f>
        <v>0</v>
      </c>
      <c r="G282" s="441">
        <f t="array" ref="G282">SUM(IF("156"&amp;B282=KHN&amp;MH,TH))</f>
        <v>0</v>
      </c>
      <c r="H282" s="441">
        <f t="array" ref="H282">SUM(IF("156"&amp;B282=KHC&amp;MH,SL))</f>
        <v>10</v>
      </c>
      <c r="I282" s="441">
        <f t="array" ref="I282">SUM(IF("156"&amp;B282=KHC&amp;MH,TH))</f>
        <v>105570</v>
      </c>
      <c r="J282" s="441">
        <f t="shared" si="13"/>
        <v>0</v>
      </c>
      <c r="K282" s="441">
        <f t="shared" si="14"/>
        <v>0</v>
      </c>
      <c r="L282" s="263"/>
    </row>
    <row r="283" spans="1:12" ht="19.5" customHeight="1">
      <c r="A283" s="438">
        <f t="shared" si="12"/>
        <v>272</v>
      </c>
      <c r="B283" s="445" t="s">
        <v>1056</v>
      </c>
      <c r="C283" s="440" t="s">
        <v>273</v>
      </c>
      <c r="D283" s="441">
        <v>300</v>
      </c>
      <c r="E283" s="441">
        <v>3213000</v>
      </c>
      <c r="F283" s="441">
        <f t="array" ref="F283">SUM(IF("156"&amp;B283=KHN&amp;MH,SL))</f>
        <v>0</v>
      </c>
      <c r="G283" s="441">
        <f t="array" ref="G283">SUM(IF("156"&amp;B283=KHN&amp;MH,TH))</f>
        <v>0</v>
      </c>
      <c r="H283" s="441">
        <f t="array" ref="H283">SUM(IF("156"&amp;B283=KHC&amp;MH,SL))</f>
        <v>0</v>
      </c>
      <c r="I283" s="441">
        <f t="array" ref="I283">SUM(IF("156"&amp;B283=KHC&amp;MH,TH))</f>
        <v>0</v>
      </c>
      <c r="J283" s="441">
        <f t="shared" si="13"/>
        <v>300</v>
      </c>
      <c r="K283" s="441">
        <f t="shared" si="14"/>
        <v>3213000</v>
      </c>
      <c r="L283" s="263"/>
    </row>
    <row r="284" spans="1:12" ht="19.5" customHeight="1">
      <c r="A284" s="438">
        <f t="shared" si="12"/>
        <v>273</v>
      </c>
      <c r="B284" s="447" t="s">
        <v>1055</v>
      </c>
      <c r="C284" s="440" t="s">
        <v>273</v>
      </c>
      <c r="D284" s="441">
        <v>20</v>
      </c>
      <c r="E284" s="441">
        <v>298360</v>
      </c>
      <c r="F284" s="441">
        <f t="array" ref="F284">SUM(IF("156"&amp;B284=KHN&amp;MH,SL))</f>
        <v>0</v>
      </c>
      <c r="G284" s="441">
        <f t="array" ref="G284">SUM(IF("156"&amp;B284=KHN&amp;MH,TH))</f>
        <v>0</v>
      </c>
      <c r="H284" s="441">
        <f t="array" ref="H284">SUM(IF("156"&amp;B284=KHC&amp;MH,SL))</f>
        <v>0</v>
      </c>
      <c r="I284" s="441">
        <f t="array" ref="I284">SUM(IF("156"&amp;B284=KHC&amp;MH,TH))</f>
        <v>0</v>
      </c>
      <c r="J284" s="441">
        <f t="shared" si="13"/>
        <v>20</v>
      </c>
      <c r="K284" s="441">
        <f t="shared" si="14"/>
        <v>298360</v>
      </c>
      <c r="L284" s="263"/>
    </row>
    <row r="285" spans="1:12" ht="19.5" customHeight="1">
      <c r="A285" s="438">
        <f t="shared" si="12"/>
        <v>274</v>
      </c>
      <c r="B285" s="447" t="s">
        <v>1054</v>
      </c>
      <c r="C285" s="440" t="s">
        <v>273</v>
      </c>
      <c r="D285" s="441">
        <v>400</v>
      </c>
      <c r="E285" s="441">
        <v>3705600</v>
      </c>
      <c r="F285" s="441">
        <f t="array" ref="F285">SUM(IF("156"&amp;B285=KHN&amp;MH,SL))</f>
        <v>0</v>
      </c>
      <c r="G285" s="441">
        <f t="array" ref="G285">SUM(IF("156"&amp;B285=KHN&amp;MH,TH))</f>
        <v>0</v>
      </c>
      <c r="H285" s="441">
        <f t="array" ref="H285">SUM(IF("156"&amp;B285=KHC&amp;MH,SL))</f>
        <v>0</v>
      </c>
      <c r="I285" s="441">
        <f t="array" ref="I285">SUM(IF("156"&amp;B285=KHC&amp;MH,TH))</f>
        <v>0</v>
      </c>
      <c r="J285" s="441">
        <f t="shared" si="13"/>
        <v>400</v>
      </c>
      <c r="K285" s="441">
        <f t="shared" si="14"/>
        <v>3705600</v>
      </c>
      <c r="L285" s="263"/>
    </row>
    <row r="286" spans="1:12" ht="19.5" customHeight="1">
      <c r="A286" s="438">
        <f t="shared" si="12"/>
        <v>275</v>
      </c>
      <c r="B286" s="447" t="s">
        <v>1053</v>
      </c>
      <c r="C286" s="440" t="s">
        <v>273</v>
      </c>
      <c r="D286" s="441">
        <v>68</v>
      </c>
      <c r="E286" s="441">
        <v>626008</v>
      </c>
      <c r="F286" s="441">
        <f t="array" ref="F286">SUM(IF("156"&amp;B286=KHN&amp;MH,SL))</f>
        <v>0</v>
      </c>
      <c r="G286" s="441">
        <f t="array" ref="G286">SUM(IF("156"&amp;B286=KHN&amp;MH,TH))</f>
        <v>0</v>
      </c>
      <c r="H286" s="441">
        <f t="array" ref="H286">SUM(IF("156"&amp;B286=KHC&amp;MH,SL))</f>
        <v>68</v>
      </c>
      <c r="I286" s="441">
        <f t="array" ref="I286">SUM(IF("156"&amp;B286=KHC&amp;MH,TH))</f>
        <v>626008</v>
      </c>
      <c r="J286" s="441">
        <f t="shared" si="13"/>
        <v>0</v>
      </c>
      <c r="K286" s="441">
        <f t="shared" si="14"/>
        <v>0</v>
      </c>
      <c r="L286" s="263"/>
    </row>
    <row r="287" spans="1:12" ht="19.5" customHeight="1">
      <c r="A287" s="438">
        <f t="shared" si="12"/>
        <v>276</v>
      </c>
      <c r="B287" s="447" t="s">
        <v>1052</v>
      </c>
      <c r="C287" s="440" t="s">
        <v>273</v>
      </c>
      <c r="D287" s="441">
        <v>260</v>
      </c>
      <c r="E287" s="441">
        <v>2624440</v>
      </c>
      <c r="F287" s="441">
        <f t="array" ref="F287">SUM(IF("156"&amp;B287=KHN&amp;MH,SL))</f>
        <v>0</v>
      </c>
      <c r="G287" s="441">
        <f t="array" ref="G287">SUM(IF("156"&amp;B287=KHN&amp;MH,TH))</f>
        <v>0</v>
      </c>
      <c r="H287" s="441">
        <f t="array" ref="H287">SUM(IF("156"&amp;B287=KHC&amp;MH,SL))</f>
        <v>0</v>
      </c>
      <c r="I287" s="441">
        <f t="array" ref="I287">SUM(IF("156"&amp;B287=KHC&amp;MH,TH))</f>
        <v>0</v>
      </c>
      <c r="J287" s="441">
        <f t="shared" si="13"/>
        <v>260</v>
      </c>
      <c r="K287" s="441">
        <f t="shared" si="14"/>
        <v>2624440</v>
      </c>
      <c r="L287" s="263"/>
    </row>
    <row r="288" spans="1:12" ht="19.5" customHeight="1">
      <c r="A288" s="438">
        <f t="shared" si="12"/>
        <v>277</v>
      </c>
      <c r="B288" s="447" t="s">
        <v>1051</v>
      </c>
      <c r="C288" s="440" t="s">
        <v>273</v>
      </c>
      <c r="D288" s="441">
        <v>250</v>
      </c>
      <c r="E288" s="441">
        <v>3092250</v>
      </c>
      <c r="F288" s="441">
        <f t="array" ref="F288">SUM(IF("156"&amp;B288=KHN&amp;MH,SL))</f>
        <v>0</v>
      </c>
      <c r="G288" s="441">
        <f t="array" ref="G288">SUM(IF("156"&amp;B288=KHN&amp;MH,TH))</f>
        <v>0</v>
      </c>
      <c r="H288" s="441">
        <f t="array" ref="H288">SUM(IF("156"&amp;B288=KHC&amp;MH,SL))</f>
        <v>0</v>
      </c>
      <c r="I288" s="441">
        <f t="array" ref="I288">SUM(IF("156"&amp;B288=KHC&amp;MH,TH))</f>
        <v>0</v>
      </c>
      <c r="J288" s="441">
        <f t="shared" si="13"/>
        <v>250</v>
      </c>
      <c r="K288" s="441">
        <f t="shared" si="14"/>
        <v>3092250</v>
      </c>
      <c r="L288" s="263"/>
    </row>
    <row r="289" spans="1:15" ht="19.5" customHeight="1">
      <c r="A289" s="438">
        <f t="shared" si="12"/>
        <v>278</v>
      </c>
      <c r="B289" s="447" t="s">
        <v>1050</v>
      </c>
      <c r="C289" s="440" t="s">
        <v>273</v>
      </c>
      <c r="D289" s="441">
        <v>240</v>
      </c>
      <c r="E289" s="441">
        <v>2887570</v>
      </c>
      <c r="F289" s="441">
        <f t="array" ref="F289">SUM(IF("156"&amp;B289=KHN&amp;MH,SL))</f>
        <v>0</v>
      </c>
      <c r="G289" s="441">
        <f t="array" ref="G289">SUM(IF("156"&amp;B289=KHN&amp;MH,TH))</f>
        <v>0</v>
      </c>
      <c r="H289" s="441">
        <f t="array" ref="H289">SUM(IF("156"&amp;B289=KHC&amp;MH,SL))</f>
        <v>240</v>
      </c>
      <c r="I289" s="441">
        <f t="array" ref="I289">SUM(IF("156"&amp;B289=KHC&amp;MH,TH))</f>
        <v>2887570</v>
      </c>
      <c r="J289" s="441">
        <f t="shared" si="13"/>
        <v>0</v>
      </c>
      <c r="K289" s="441">
        <f t="shared" si="14"/>
        <v>0</v>
      </c>
      <c r="L289" s="263"/>
    </row>
    <row r="290" spans="1:15" ht="19.5" customHeight="1">
      <c r="A290" s="438">
        <f t="shared" si="12"/>
        <v>279</v>
      </c>
      <c r="B290" s="447" t="s">
        <v>1049</v>
      </c>
      <c r="C290" s="440" t="s">
        <v>273</v>
      </c>
      <c r="D290" s="441">
        <v>318</v>
      </c>
      <c r="E290" s="441">
        <v>5662626</v>
      </c>
      <c r="F290" s="441">
        <f t="array" ref="F290">SUM(IF("156"&amp;B290=KHN&amp;MH,SL))</f>
        <v>0</v>
      </c>
      <c r="G290" s="441">
        <f t="array" ref="G290">SUM(IF("156"&amp;B290=KHN&amp;MH,TH))</f>
        <v>0</v>
      </c>
      <c r="H290" s="441">
        <f t="array" ref="H290">SUM(IF("156"&amp;B290=KHC&amp;MH,SL))</f>
        <v>0</v>
      </c>
      <c r="I290" s="441">
        <f t="array" ref="I290">SUM(IF("156"&amp;B290=KHC&amp;MH,TH))</f>
        <v>0</v>
      </c>
      <c r="J290" s="441">
        <f t="shared" si="13"/>
        <v>318</v>
      </c>
      <c r="K290" s="441">
        <f t="shared" si="14"/>
        <v>5662626</v>
      </c>
      <c r="L290" s="263"/>
    </row>
    <row r="291" spans="1:15" ht="19.5" customHeight="1">
      <c r="A291" s="438">
        <f t="shared" si="12"/>
        <v>280</v>
      </c>
      <c r="B291" s="445" t="s">
        <v>1048</v>
      </c>
      <c r="C291" s="440" t="s">
        <v>273</v>
      </c>
      <c r="D291" s="441">
        <v>36</v>
      </c>
      <c r="E291" s="441">
        <v>437400</v>
      </c>
      <c r="F291" s="441">
        <f t="array" ref="F291">SUM(IF("156"&amp;B291=KHN&amp;MH,SL))</f>
        <v>0</v>
      </c>
      <c r="G291" s="441">
        <f t="array" ref="G291">SUM(IF("156"&amp;B291=KHN&amp;MH,TH))</f>
        <v>0</v>
      </c>
      <c r="H291" s="441">
        <f t="array" ref="H291">SUM(IF("156"&amp;B291=KHC&amp;MH,SL))</f>
        <v>36</v>
      </c>
      <c r="I291" s="441">
        <f t="array" ref="I291">SUM(IF("156"&amp;B291=KHC&amp;MH,TH))</f>
        <v>437400</v>
      </c>
      <c r="J291" s="441">
        <f t="shared" si="13"/>
        <v>0</v>
      </c>
      <c r="K291" s="441">
        <f t="shared" si="14"/>
        <v>0</v>
      </c>
      <c r="L291" s="263"/>
    </row>
    <row r="292" spans="1:15" ht="19.5" customHeight="1">
      <c r="A292" s="438">
        <f t="shared" si="12"/>
        <v>281</v>
      </c>
      <c r="B292" s="447" t="s">
        <v>1111</v>
      </c>
      <c r="C292" s="440" t="s">
        <v>273</v>
      </c>
      <c r="D292" s="441">
        <v>332</v>
      </c>
      <c r="E292" s="441">
        <v>635116</v>
      </c>
      <c r="F292" s="441">
        <f t="array" ref="F292">SUM(IF("156"&amp;B292=KHN&amp;MH,SL))</f>
        <v>0</v>
      </c>
      <c r="G292" s="441">
        <f t="array" ref="G292">SUM(IF("156"&amp;B292=KHN&amp;MH,TH))</f>
        <v>0</v>
      </c>
      <c r="H292" s="441">
        <f t="array" ref="H292">SUM(IF("156"&amp;B292=KHC&amp;MH,SL))</f>
        <v>332</v>
      </c>
      <c r="I292" s="441">
        <f t="array" ref="I292">SUM(IF("156"&amp;B292=KHC&amp;MH,TH))</f>
        <v>635116</v>
      </c>
      <c r="J292" s="441">
        <f t="shared" si="13"/>
        <v>0</v>
      </c>
      <c r="K292" s="441">
        <f t="shared" si="14"/>
        <v>0</v>
      </c>
      <c r="L292" s="263"/>
    </row>
    <row r="293" spans="1:15" ht="19.5" customHeight="1">
      <c r="A293" s="438">
        <f t="shared" si="12"/>
        <v>282</v>
      </c>
      <c r="B293" s="447" t="s">
        <v>610</v>
      </c>
      <c r="C293" s="440" t="s">
        <v>273</v>
      </c>
      <c r="D293" s="441"/>
      <c r="E293" s="441"/>
      <c r="F293" s="441">
        <f t="array" ref="F293">SUM(IF("156"&amp;B293=KHN&amp;MH,SL))</f>
        <v>200</v>
      </c>
      <c r="G293" s="441">
        <f t="array" ref="G293">SUM(IF("156"&amp;B293=KHN&amp;MH,TH))</f>
        <v>1574400</v>
      </c>
      <c r="H293" s="441">
        <f t="array" ref="H293">SUM(IF("156"&amp;B293=KHC&amp;MH,SL))</f>
        <v>200</v>
      </c>
      <c r="I293" s="441">
        <f t="array" ref="I293">SUM(IF("156"&amp;B293=KHC&amp;MH,TH))</f>
        <v>1574400</v>
      </c>
      <c r="J293" s="441">
        <f t="shared" si="13"/>
        <v>0</v>
      </c>
      <c r="K293" s="441">
        <f t="shared" si="14"/>
        <v>0</v>
      </c>
      <c r="L293" s="263"/>
    </row>
    <row r="294" spans="1:15" ht="19.5" customHeight="1">
      <c r="A294" s="438">
        <f t="shared" si="12"/>
        <v>283</v>
      </c>
      <c r="B294" s="446" t="s">
        <v>1369</v>
      </c>
      <c r="C294" s="440" t="s">
        <v>273</v>
      </c>
      <c r="D294" s="441"/>
      <c r="E294" s="441"/>
      <c r="F294" s="441">
        <f t="array" ref="F294">SUM(IF("156"&amp;B294=KHN&amp;MH,SL))</f>
        <v>172</v>
      </c>
      <c r="G294" s="441">
        <f t="array" ref="G294">SUM(IF("156"&amp;B294=KHN&amp;MH,TH))</f>
        <v>1771600</v>
      </c>
      <c r="H294" s="441">
        <f t="array" ref="H294">SUM(IF("156"&amp;B294=KHC&amp;MH,SL))</f>
        <v>172</v>
      </c>
      <c r="I294" s="441">
        <f t="array" ref="I294">SUM(IF("156"&amp;B294=KHC&amp;MH,TH))</f>
        <v>1771600</v>
      </c>
      <c r="J294" s="441">
        <f t="shared" si="13"/>
        <v>0</v>
      </c>
      <c r="K294" s="441">
        <f t="shared" si="14"/>
        <v>0</v>
      </c>
      <c r="L294" s="263"/>
      <c r="N294" s="442"/>
      <c r="O294" s="442"/>
    </row>
    <row r="295" spans="1:15" ht="19.5" customHeight="1">
      <c r="A295" s="438">
        <f t="shared" si="12"/>
        <v>284</v>
      </c>
      <c r="B295" s="446" t="s">
        <v>1375</v>
      </c>
      <c r="C295" s="440" t="s">
        <v>273</v>
      </c>
      <c r="D295" s="441"/>
      <c r="E295" s="441"/>
      <c r="F295" s="441">
        <f t="array" ref="F295">SUM(IF("156"&amp;B295=KHN&amp;MH,SL))</f>
        <v>200</v>
      </c>
      <c r="G295" s="441">
        <f t="array" ref="G295">SUM(IF("156"&amp;B295=KHN&amp;MH,TH))</f>
        <v>1870000</v>
      </c>
      <c r="H295" s="441">
        <f t="array" ref="H295">SUM(IF("156"&amp;B295=KHC&amp;MH,SL))</f>
        <v>200</v>
      </c>
      <c r="I295" s="441">
        <f t="array" ref="I295">SUM(IF("156"&amp;B295=KHC&amp;MH,TH))</f>
        <v>1870000</v>
      </c>
      <c r="J295" s="441">
        <f t="shared" si="13"/>
        <v>0</v>
      </c>
      <c r="K295" s="441">
        <f t="shared" si="14"/>
        <v>0</v>
      </c>
      <c r="L295" s="263"/>
      <c r="N295" s="442"/>
      <c r="O295" s="442"/>
    </row>
    <row r="296" spans="1:15" ht="19.5" customHeight="1">
      <c r="A296" s="438">
        <f t="shared" si="12"/>
        <v>285</v>
      </c>
      <c r="B296" s="445" t="s">
        <v>1110</v>
      </c>
      <c r="C296" s="440" t="s">
        <v>273</v>
      </c>
      <c r="D296" s="441">
        <v>20</v>
      </c>
      <c r="E296" s="441">
        <v>130060</v>
      </c>
      <c r="F296" s="441">
        <f t="array" ref="F296">SUM(IF("156"&amp;B296=KHN&amp;MH,SL))</f>
        <v>0</v>
      </c>
      <c r="G296" s="441">
        <f t="array" ref="G296">SUM(IF("156"&amp;B296=KHN&amp;MH,TH))</f>
        <v>0</v>
      </c>
      <c r="H296" s="441">
        <f t="array" ref="H296">SUM(IF("156"&amp;B296=KHC&amp;MH,SL))</f>
        <v>20</v>
      </c>
      <c r="I296" s="441">
        <f t="array" ref="I296">SUM(IF("156"&amp;B296=KHC&amp;MH,TH))</f>
        <v>130060</v>
      </c>
      <c r="J296" s="441">
        <f t="shared" si="13"/>
        <v>0</v>
      </c>
      <c r="K296" s="441">
        <f t="shared" si="14"/>
        <v>0</v>
      </c>
      <c r="L296" s="263"/>
    </row>
    <row r="297" spans="1:15" ht="19.5" customHeight="1">
      <c r="A297" s="438">
        <f t="shared" si="12"/>
        <v>286</v>
      </c>
      <c r="B297" s="446" t="s">
        <v>1371</v>
      </c>
      <c r="C297" s="440" t="s">
        <v>273</v>
      </c>
      <c r="D297" s="441"/>
      <c r="E297" s="441"/>
      <c r="F297" s="441">
        <f t="array" ref="F297">SUM(IF("156"&amp;B297=KHN&amp;MH,SL))</f>
        <v>172</v>
      </c>
      <c r="G297" s="441">
        <f t="array" ref="G297">SUM(IF("156"&amp;B297=KHN&amp;MH,TH))</f>
        <v>1763000</v>
      </c>
      <c r="H297" s="441">
        <f t="array" ref="H297">SUM(IF("156"&amp;B297=KHC&amp;MH,SL))</f>
        <v>172</v>
      </c>
      <c r="I297" s="441">
        <f t="array" ref="I297">SUM(IF("156"&amp;B297=KHC&amp;MH,TH))</f>
        <v>1763000</v>
      </c>
      <c r="J297" s="441">
        <f t="shared" si="13"/>
        <v>0</v>
      </c>
      <c r="K297" s="441">
        <f t="shared" si="14"/>
        <v>0</v>
      </c>
      <c r="L297" s="263"/>
      <c r="N297" s="442"/>
      <c r="O297" s="442"/>
    </row>
    <row r="298" spans="1:15" ht="19.5" customHeight="1">
      <c r="A298" s="438">
        <f t="shared" si="12"/>
        <v>287</v>
      </c>
      <c r="B298" s="446" t="s">
        <v>1362</v>
      </c>
      <c r="C298" s="440" t="s">
        <v>273</v>
      </c>
      <c r="D298" s="441"/>
      <c r="E298" s="441"/>
      <c r="F298" s="441">
        <f t="array" ref="F298">SUM(IF("156"&amp;B298=KHN&amp;MH,SL))</f>
        <v>172</v>
      </c>
      <c r="G298" s="441">
        <f t="array" ref="G298">SUM(IF("156"&amp;B298=KHN&amp;MH,TH))</f>
        <v>928800</v>
      </c>
      <c r="H298" s="441">
        <f t="array" ref="H298">SUM(IF("156"&amp;B298=KHC&amp;MH,SL))</f>
        <v>172</v>
      </c>
      <c r="I298" s="441">
        <f t="array" ref="I298">SUM(IF("156"&amp;B298=KHC&amp;MH,TH))</f>
        <v>928800</v>
      </c>
      <c r="J298" s="441">
        <f t="shared" si="13"/>
        <v>0</v>
      </c>
      <c r="K298" s="441">
        <f t="shared" si="14"/>
        <v>0</v>
      </c>
      <c r="L298" s="263"/>
      <c r="N298" s="442"/>
      <c r="O298" s="442"/>
    </row>
    <row r="299" spans="1:15" ht="19.5" customHeight="1">
      <c r="A299" s="438">
        <f t="shared" si="12"/>
        <v>288</v>
      </c>
      <c r="B299" s="446" t="s">
        <v>1366</v>
      </c>
      <c r="C299" s="440" t="s">
        <v>273</v>
      </c>
      <c r="D299" s="441"/>
      <c r="E299" s="441"/>
      <c r="F299" s="441">
        <f t="array" ref="F299">SUM(IF("156"&amp;B299=KHN&amp;MH,SL))</f>
        <v>200</v>
      </c>
      <c r="G299" s="441">
        <f t="array" ref="G299">SUM(IF("156"&amp;B299=KHN&amp;MH,TH))</f>
        <v>1120000</v>
      </c>
      <c r="H299" s="441">
        <f t="array" ref="H299">SUM(IF("156"&amp;B299=KHC&amp;MH,SL))</f>
        <v>200</v>
      </c>
      <c r="I299" s="441">
        <f t="array" ref="I299">SUM(IF("156"&amp;B299=KHC&amp;MH,TH))</f>
        <v>1120000</v>
      </c>
      <c r="J299" s="441">
        <f t="shared" si="13"/>
        <v>0</v>
      </c>
      <c r="K299" s="441">
        <f t="shared" si="14"/>
        <v>0</v>
      </c>
      <c r="L299" s="263"/>
      <c r="N299" s="442"/>
      <c r="O299" s="442"/>
    </row>
    <row r="300" spans="1:15" ht="19.5" customHeight="1">
      <c r="A300" s="438">
        <f t="shared" si="12"/>
        <v>289</v>
      </c>
      <c r="B300" s="446" t="s">
        <v>1364</v>
      </c>
      <c r="C300" s="440" t="s">
        <v>273</v>
      </c>
      <c r="D300" s="441"/>
      <c r="E300" s="441"/>
      <c r="F300" s="441">
        <f t="array" ref="F300">SUM(IF("156"&amp;B300=KHN&amp;MH,SL))</f>
        <v>172</v>
      </c>
      <c r="G300" s="441">
        <f t="array" ref="G300">SUM(IF("156"&amp;B300=KHN&amp;MH,TH))</f>
        <v>1066400</v>
      </c>
      <c r="H300" s="441">
        <f t="array" ref="H300">SUM(IF("156"&amp;B300=KHC&amp;MH,SL))</f>
        <v>172</v>
      </c>
      <c r="I300" s="441">
        <f t="array" ref="I300">SUM(IF("156"&amp;B300=KHC&amp;MH,TH))</f>
        <v>1066400</v>
      </c>
      <c r="J300" s="441">
        <f t="shared" si="13"/>
        <v>0</v>
      </c>
      <c r="K300" s="441">
        <f t="shared" si="14"/>
        <v>0</v>
      </c>
      <c r="L300" s="263"/>
      <c r="N300" s="442"/>
      <c r="O300" s="442"/>
    </row>
    <row r="301" spans="1:15" ht="19.5" customHeight="1">
      <c r="A301" s="438">
        <f t="shared" si="12"/>
        <v>290</v>
      </c>
      <c r="B301" s="446" t="s">
        <v>1365</v>
      </c>
      <c r="C301" s="440" t="s">
        <v>273</v>
      </c>
      <c r="D301" s="441"/>
      <c r="E301" s="441"/>
      <c r="F301" s="441">
        <f t="array" ref="F301">SUM(IF("156"&amp;B301=KHN&amp;MH,SL))</f>
        <v>200</v>
      </c>
      <c r="G301" s="441">
        <f t="array" ref="G301">SUM(IF("156"&amp;B301=KHN&amp;MH,TH))</f>
        <v>1580000</v>
      </c>
      <c r="H301" s="441">
        <f t="array" ref="H301">SUM(IF("156"&amp;B301=KHC&amp;MH,SL))</f>
        <v>200</v>
      </c>
      <c r="I301" s="441">
        <f t="array" ref="I301">SUM(IF("156"&amp;B301=KHC&amp;MH,TH))</f>
        <v>1580000</v>
      </c>
      <c r="J301" s="441">
        <f t="shared" si="13"/>
        <v>0</v>
      </c>
      <c r="K301" s="441">
        <f t="shared" si="14"/>
        <v>0</v>
      </c>
      <c r="L301" s="263"/>
      <c r="N301" s="442"/>
      <c r="O301" s="442"/>
    </row>
    <row r="302" spans="1:15" ht="19.5" customHeight="1">
      <c r="A302" s="438">
        <f t="shared" si="12"/>
        <v>291</v>
      </c>
      <c r="B302" s="446" t="s">
        <v>1363</v>
      </c>
      <c r="C302" s="440" t="s">
        <v>273</v>
      </c>
      <c r="D302" s="441"/>
      <c r="E302" s="441"/>
      <c r="F302" s="441">
        <f t="array" ref="F302">SUM(IF("156"&amp;B302=KHN&amp;MH,SL))</f>
        <v>172</v>
      </c>
      <c r="G302" s="441">
        <f t="array" ref="G302">SUM(IF("156"&amp;B302=KHN&amp;MH,TH))</f>
        <v>1376000</v>
      </c>
      <c r="H302" s="441">
        <f t="array" ref="H302">SUM(IF("156"&amp;B302=KHC&amp;MH,SL))</f>
        <v>172</v>
      </c>
      <c r="I302" s="441">
        <f t="array" ref="I302">SUM(IF("156"&amp;B302=KHC&amp;MH,TH))</f>
        <v>1376000</v>
      </c>
      <c r="J302" s="441">
        <f t="shared" si="13"/>
        <v>0</v>
      </c>
      <c r="K302" s="441">
        <f t="shared" si="14"/>
        <v>0</v>
      </c>
      <c r="L302" s="263"/>
      <c r="N302" s="442"/>
      <c r="O302" s="442"/>
    </row>
    <row r="303" spans="1:15" ht="19.5" customHeight="1">
      <c r="A303" s="438">
        <f t="shared" si="12"/>
        <v>292</v>
      </c>
      <c r="B303" s="446" t="s">
        <v>1361</v>
      </c>
      <c r="C303" s="440" t="s">
        <v>273</v>
      </c>
      <c r="D303" s="441"/>
      <c r="E303" s="441"/>
      <c r="F303" s="441">
        <f t="array" ref="F303">SUM(IF("156"&amp;B303=KHN&amp;MH,SL))</f>
        <v>172</v>
      </c>
      <c r="G303" s="441">
        <f t="array" ref="G303">SUM(IF("156"&amp;B303=KHN&amp;MH,TH))</f>
        <v>1582400</v>
      </c>
      <c r="H303" s="441">
        <f t="array" ref="H303">SUM(IF("156"&amp;B303=KHC&amp;MH,SL))</f>
        <v>172</v>
      </c>
      <c r="I303" s="441">
        <f t="array" ref="I303">SUM(IF("156"&amp;B303=KHC&amp;MH,TH))</f>
        <v>1582400</v>
      </c>
      <c r="J303" s="441">
        <f t="shared" si="13"/>
        <v>0</v>
      </c>
      <c r="K303" s="441">
        <f t="shared" si="14"/>
        <v>0</v>
      </c>
      <c r="L303" s="263"/>
      <c r="N303" s="442"/>
      <c r="O303" s="442"/>
    </row>
    <row r="304" spans="1:15" ht="19.5" customHeight="1">
      <c r="A304" s="438">
        <f t="shared" si="12"/>
        <v>293</v>
      </c>
      <c r="B304" s="445" t="s">
        <v>1279</v>
      </c>
      <c r="C304" s="440" t="s">
        <v>273</v>
      </c>
      <c r="D304" s="441"/>
      <c r="E304" s="441"/>
      <c r="F304" s="441">
        <f t="array" ref="F304">SUM(IF("156"&amp;B304=KHN&amp;MH,SL))</f>
        <v>140</v>
      </c>
      <c r="G304" s="441">
        <f t="array" ref="G304">SUM(IF("156"&amp;B304=KHN&amp;MH,TH))</f>
        <v>4151840</v>
      </c>
      <c r="H304" s="441">
        <f t="array" ref="H304">SUM(IF("156"&amp;B304=KHC&amp;MH,SL))</f>
        <v>0</v>
      </c>
      <c r="I304" s="441">
        <f t="array" ref="I304">SUM(IF("156"&amp;B304=KHC&amp;MH,TH))</f>
        <v>0</v>
      </c>
      <c r="J304" s="441">
        <f t="shared" si="13"/>
        <v>140</v>
      </c>
      <c r="K304" s="441">
        <f t="shared" si="14"/>
        <v>4151840</v>
      </c>
      <c r="L304" s="263"/>
    </row>
    <row r="305" spans="1:15" ht="19.5" customHeight="1">
      <c r="A305" s="438">
        <f t="shared" si="12"/>
        <v>294</v>
      </c>
      <c r="B305" s="447" t="s">
        <v>1109</v>
      </c>
      <c r="C305" s="440" t="s">
        <v>273</v>
      </c>
      <c r="D305" s="441">
        <v>20</v>
      </c>
      <c r="E305" s="441">
        <v>145800</v>
      </c>
      <c r="F305" s="441">
        <f t="array" ref="F305">SUM(IF("156"&amp;B305=KHN&amp;MH,SL))</f>
        <v>0</v>
      </c>
      <c r="G305" s="441">
        <f t="array" ref="G305">SUM(IF("156"&amp;B305=KHN&amp;MH,TH))</f>
        <v>0</v>
      </c>
      <c r="H305" s="441">
        <f t="array" ref="H305">SUM(IF("156"&amp;B305=KHC&amp;MH,SL))</f>
        <v>20</v>
      </c>
      <c r="I305" s="441">
        <f t="array" ref="I305">SUM(IF("156"&amp;B305=KHC&amp;MH,TH))</f>
        <v>145800</v>
      </c>
      <c r="J305" s="441">
        <f t="shared" si="13"/>
        <v>0</v>
      </c>
      <c r="K305" s="441">
        <f t="shared" si="14"/>
        <v>0</v>
      </c>
      <c r="L305" s="263"/>
    </row>
    <row r="306" spans="1:15" ht="19.5" customHeight="1">
      <c r="A306" s="438">
        <f t="shared" si="12"/>
        <v>295</v>
      </c>
      <c r="B306" s="447" t="s">
        <v>1108</v>
      </c>
      <c r="C306" s="440" t="s">
        <v>273</v>
      </c>
      <c r="D306" s="441">
        <v>6</v>
      </c>
      <c r="E306" s="441">
        <v>64260</v>
      </c>
      <c r="F306" s="441">
        <f t="array" ref="F306">SUM(IF("156"&amp;B306=KHN&amp;MH,SL))</f>
        <v>0</v>
      </c>
      <c r="G306" s="441">
        <f t="array" ref="G306">SUM(IF("156"&amp;B306=KHN&amp;MH,TH))</f>
        <v>0</v>
      </c>
      <c r="H306" s="441">
        <f t="array" ref="H306">SUM(IF("156"&amp;B306=KHC&amp;MH,SL))</f>
        <v>6</v>
      </c>
      <c r="I306" s="441">
        <f t="array" ref="I306">SUM(IF("156"&amp;B306=KHC&amp;MH,TH))</f>
        <v>64260</v>
      </c>
      <c r="J306" s="441">
        <f t="shared" si="13"/>
        <v>0</v>
      </c>
      <c r="K306" s="441">
        <f t="shared" si="14"/>
        <v>0</v>
      </c>
      <c r="L306" s="263"/>
    </row>
    <row r="307" spans="1:15" ht="19.5" customHeight="1">
      <c r="A307" s="438">
        <f t="shared" si="12"/>
        <v>296</v>
      </c>
      <c r="B307" s="446" t="s">
        <v>1534</v>
      </c>
      <c r="C307" s="440" t="s">
        <v>273</v>
      </c>
      <c r="D307" s="441"/>
      <c r="E307" s="441"/>
      <c r="F307" s="441">
        <f t="array" ref="F307">SUM(IF("156"&amp;B307=KHN&amp;MH,SL))</f>
        <v>1000</v>
      </c>
      <c r="G307" s="441">
        <f t="array" ref="G307">SUM(IF("156"&amp;B307=KHN&amp;MH,TH))</f>
        <v>16102000</v>
      </c>
      <c r="H307" s="441">
        <f t="array" ref="H307">SUM(IF("156"&amp;B307=KHC&amp;MH,SL))</f>
        <v>500</v>
      </c>
      <c r="I307" s="441">
        <f t="array" ref="I307">SUM(IF("156"&amp;B307=KHC&amp;MH,TH))</f>
        <v>8051000</v>
      </c>
      <c r="J307" s="441">
        <f t="shared" si="13"/>
        <v>500</v>
      </c>
      <c r="K307" s="441">
        <f t="shared" si="14"/>
        <v>8051000</v>
      </c>
      <c r="L307" s="263"/>
      <c r="N307" s="442"/>
      <c r="O307" s="442"/>
    </row>
    <row r="308" spans="1:15" ht="19.5" customHeight="1">
      <c r="A308" s="438">
        <f t="shared" si="12"/>
        <v>297</v>
      </c>
      <c r="B308" s="448" t="s">
        <v>1107</v>
      </c>
      <c r="C308" s="440" t="s">
        <v>273</v>
      </c>
      <c r="D308" s="441">
        <v>12</v>
      </c>
      <c r="E308" s="441">
        <v>183600</v>
      </c>
      <c r="F308" s="441">
        <f t="array" ref="F308">SUM(IF("156"&amp;B308=KHN&amp;MH,SL))</f>
        <v>0</v>
      </c>
      <c r="G308" s="441">
        <f t="array" ref="G308">SUM(IF("156"&amp;B308=KHN&amp;MH,TH))</f>
        <v>0</v>
      </c>
      <c r="H308" s="441">
        <f t="array" ref="H308">SUM(IF("156"&amp;B308=KHC&amp;MH,SL))</f>
        <v>12</v>
      </c>
      <c r="I308" s="441">
        <f t="array" ref="I308">SUM(IF("156"&amp;B308=KHC&amp;MH,TH))</f>
        <v>183600</v>
      </c>
      <c r="J308" s="441">
        <f t="shared" si="13"/>
        <v>0</v>
      </c>
      <c r="K308" s="441">
        <f t="shared" si="14"/>
        <v>0</v>
      </c>
      <c r="L308" s="263"/>
    </row>
    <row r="309" spans="1:15" ht="19.5" customHeight="1">
      <c r="A309" s="438">
        <f t="shared" si="12"/>
        <v>298</v>
      </c>
      <c r="B309" s="446" t="s">
        <v>1376</v>
      </c>
      <c r="C309" s="440" t="s">
        <v>273</v>
      </c>
      <c r="D309" s="441"/>
      <c r="E309" s="441"/>
      <c r="F309" s="441">
        <f t="array" ref="F309">SUM(IF("156"&amp;B309=KHN&amp;MH,SL))</f>
        <v>200</v>
      </c>
      <c r="G309" s="441">
        <f t="array" ref="G309">SUM(IF("156"&amp;B309=KHN&amp;MH,TH))</f>
        <v>2216000</v>
      </c>
      <c r="H309" s="441">
        <f t="array" ref="H309">SUM(IF("156"&amp;B309=KHC&amp;MH,SL))</f>
        <v>200</v>
      </c>
      <c r="I309" s="441">
        <f t="array" ref="I309">SUM(IF("156"&amp;B309=KHC&amp;MH,TH))</f>
        <v>2216000</v>
      </c>
      <c r="J309" s="441">
        <f t="shared" si="13"/>
        <v>0</v>
      </c>
      <c r="K309" s="441">
        <f t="shared" si="14"/>
        <v>0</v>
      </c>
      <c r="L309" s="263"/>
      <c r="N309" s="442"/>
      <c r="O309" s="442"/>
    </row>
    <row r="310" spans="1:15" ht="19.5" customHeight="1">
      <c r="A310" s="438">
        <f t="shared" si="12"/>
        <v>299</v>
      </c>
      <c r="B310" s="446" t="s">
        <v>1373</v>
      </c>
      <c r="C310" s="440" t="s">
        <v>273</v>
      </c>
      <c r="D310" s="441"/>
      <c r="E310" s="441"/>
      <c r="F310" s="441">
        <f t="array" ref="F310">SUM(IF("156"&amp;B310=KHN&amp;MH,SL))</f>
        <v>172</v>
      </c>
      <c r="G310" s="441">
        <f t="array" ref="G310">SUM(IF("156"&amp;B310=KHN&amp;MH,TH))</f>
        <v>1917800</v>
      </c>
      <c r="H310" s="441">
        <f t="array" ref="H310">SUM(IF("156"&amp;B310=KHC&amp;MH,SL))</f>
        <v>172</v>
      </c>
      <c r="I310" s="441">
        <f t="array" ref="I310">SUM(IF("156"&amp;B310=KHC&amp;MH,TH))</f>
        <v>1917800</v>
      </c>
      <c r="J310" s="441">
        <f t="shared" si="13"/>
        <v>0</v>
      </c>
      <c r="K310" s="441">
        <f t="shared" si="14"/>
        <v>0</v>
      </c>
      <c r="L310" s="263"/>
      <c r="N310" s="442"/>
      <c r="O310" s="442"/>
    </row>
    <row r="311" spans="1:15" ht="19.5" customHeight="1">
      <c r="A311" s="438">
        <f t="shared" si="12"/>
        <v>300</v>
      </c>
      <c r="B311" s="446" t="s">
        <v>1370</v>
      </c>
      <c r="C311" s="440" t="s">
        <v>273</v>
      </c>
      <c r="D311" s="441"/>
      <c r="E311" s="441"/>
      <c r="F311" s="441">
        <f t="array" ref="F311">SUM(IF("156"&amp;B311=KHN&amp;MH,SL))</f>
        <v>172</v>
      </c>
      <c r="G311" s="441">
        <f t="array" ref="G311">SUM(IF("156"&amp;B311=KHN&amp;MH,TH))</f>
        <v>2150000</v>
      </c>
      <c r="H311" s="441">
        <f t="array" ref="H311">SUM(IF("156"&amp;B311=KHC&amp;MH,SL))</f>
        <v>172</v>
      </c>
      <c r="I311" s="441">
        <f t="array" ref="I311">SUM(IF("156"&amp;B311=KHC&amp;MH,TH))</f>
        <v>2150000</v>
      </c>
      <c r="J311" s="441">
        <f t="shared" si="13"/>
        <v>0</v>
      </c>
      <c r="K311" s="441">
        <f t="shared" si="14"/>
        <v>0</v>
      </c>
      <c r="L311" s="263"/>
      <c r="N311" s="442"/>
      <c r="O311" s="442"/>
    </row>
    <row r="312" spans="1:15" ht="19.5" customHeight="1">
      <c r="A312" s="438">
        <f t="shared" si="12"/>
        <v>301</v>
      </c>
      <c r="B312" s="446" t="s">
        <v>1372</v>
      </c>
      <c r="C312" s="440" t="s">
        <v>273</v>
      </c>
      <c r="D312" s="441"/>
      <c r="E312" s="441"/>
      <c r="F312" s="441">
        <f t="array" ref="F312">SUM(IF("156"&amp;B312=KHN&amp;MH,SL))</f>
        <v>172</v>
      </c>
      <c r="G312" s="441">
        <f t="array" ref="G312">SUM(IF("156"&amp;B312=KHN&amp;MH,TH))</f>
        <v>997600</v>
      </c>
      <c r="H312" s="441">
        <f t="array" ref="H312">SUM(IF("156"&amp;B312=KHC&amp;MH,SL))</f>
        <v>172</v>
      </c>
      <c r="I312" s="441">
        <f t="array" ref="I312">SUM(IF("156"&amp;B312=KHC&amp;MH,TH))</f>
        <v>997600</v>
      </c>
      <c r="J312" s="441">
        <f t="shared" si="13"/>
        <v>0</v>
      </c>
      <c r="K312" s="441">
        <f t="shared" si="14"/>
        <v>0</v>
      </c>
      <c r="L312" s="263"/>
      <c r="N312" s="442"/>
      <c r="O312" s="442"/>
    </row>
    <row r="313" spans="1:15" ht="19.5" customHeight="1">
      <c r="A313" s="438">
        <f t="shared" si="12"/>
        <v>302</v>
      </c>
      <c r="B313" s="446" t="s">
        <v>1377</v>
      </c>
      <c r="C313" s="440" t="s">
        <v>273</v>
      </c>
      <c r="D313" s="441"/>
      <c r="E313" s="441"/>
      <c r="F313" s="441">
        <f t="array" ref="F313">SUM(IF("156"&amp;B313=KHN&amp;MH,SL))</f>
        <v>200</v>
      </c>
      <c r="G313" s="441">
        <f t="array" ref="G313">SUM(IF("156"&amp;B313=KHN&amp;MH,TH))</f>
        <v>1229000</v>
      </c>
      <c r="H313" s="441">
        <f t="array" ref="H313">SUM(IF("156"&amp;B313=KHC&amp;MH,SL))</f>
        <v>200</v>
      </c>
      <c r="I313" s="441">
        <f t="array" ref="I313">SUM(IF("156"&amp;B313=KHC&amp;MH,TH))</f>
        <v>1229000</v>
      </c>
      <c r="J313" s="441">
        <f t="shared" si="13"/>
        <v>0</v>
      </c>
      <c r="K313" s="441">
        <f t="shared" si="14"/>
        <v>0</v>
      </c>
      <c r="L313" s="263"/>
      <c r="N313" s="442"/>
      <c r="O313" s="442"/>
    </row>
    <row r="314" spans="1:15" ht="19.5" customHeight="1">
      <c r="A314" s="438">
        <f t="shared" si="12"/>
        <v>303</v>
      </c>
      <c r="B314" s="446" t="s">
        <v>1374</v>
      </c>
      <c r="C314" s="440" t="s">
        <v>273</v>
      </c>
      <c r="D314" s="441"/>
      <c r="E314" s="441"/>
      <c r="F314" s="441">
        <f t="array" ref="F314">SUM(IF("156"&amp;B314=KHN&amp;MH,SL))</f>
        <v>172</v>
      </c>
      <c r="G314" s="441">
        <f t="array" ref="G314">SUM(IF("156"&amp;B314=KHN&amp;MH,TH))</f>
        <v>1152400</v>
      </c>
      <c r="H314" s="441">
        <f t="array" ref="H314">SUM(IF("156"&amp;B314=KHC&amp;MH,SL))</f>
        <v>172</v>
      </c>
      <c r="I314" s="441">
        <f t="array" ref="I314">SUM(IF("156"&amp;B314=KHC&amp;MH,TH))</f>
        <v>1152400</v>
      </c>
      <c r="J314" s="441">
        <f t="shared" si="13"/>
        <v>0</v>
      </c>
      <c r="K314" s="441">
        <f t="shared" si="14"/>
        <v>0</v>
      </c>
      <c r="L314" s="263"/>
      <c r="N314" s="442"/>
      <c r="O314" s="442"/>
    </row>
    <row r="315" spans="1:15" ht="19.5" customHeight="1">
      <c r="A315" s="438">
        <f t="shared" si="12"/>
        <v>304</v>
      </c>
      <c r="B315" s="445" t="s">
        <v>1106</v>
      </c>
      <c r="C315" s="440" t="s">
        <v>273</v>
      </c>
      <c r="D315" s="441">
        <v>33</v>
      </c>
      <c r="E315" s="441">
        <v>351879</v>
      </c>
      <c r="F315" s="441">
        <f t="array" ref="F315">SUM(IF("156"&amp;B315=KHN&amp;MH,SL))</f>
        <v>0</v>
      </c>
      <c r="G315" s="441">
        <f t="array" ref="G315">SUM(IF("156"&amp;B315=KHN&amp;MH,TH))</f>
        <v>0</v>
      </c>
      <c r="H315" s="441">
        <f t="array" ref="H315">SUM(IF("156"&amp;B315=KHC&amp;MH,SL))</f>
        <v>33</v>
      </c>
      <c r="I315" s="441">
        <f t="array" ref="I315">SUM(IF("156"&amp;B315=KHC&amp;MH,TH))</f>
        <v>351879</v>
      </c>
      <c r="J315" s="441">
        <f t="shared" si="13"/>
        <v>0</v>
      </c>
      <c r="K315" s="441">
        <f t="shared" si="14"/>
        <v>0</v>
      </c>
      <c r="L315" s="263"/>
    </row>
    <row r="316" spans="1:15" ht="19.5" customHeight="1">
      <c r="A316" s="438">
        <f t="shared" si="12"/>
        <v>305</v>
      </c>
      <c r="B316" s="447" t="s">
        <v>1105</v>
      </c>
      <c r="C316" s="440" t="s">
        <v>273</v>
      </c>
      <c r="D316" s="441">
        <v>7</v>
      </c>
      <c r="E316" s="441">
        <v>79534</v>
      </c>
      <c r="F316" s="441">
        <f t="array" ref="F316">SUM(IF("156"&amp;B316=KHN&amp;MH,SL))</f>
        <v>0</v>
      </c>
      <c r="G316" s="441">
        <f t="array" ref="G316">SUM(IF("156"&amp;B316=KHN&amp;MH,TH))</f>
        <v>0</v>
      </c>
      <c r="H316" s="441">
        <f t="array" ref="H316">SUM(IF("156"&amp;B316=KHC&amp;MH,SL))</f>
        <v>7</v>
      </c>
      <c r="I316" s="441">
        <f t="array" ref="I316">SUM(IF("156"&amp;B316=KHC&amp;MH,TH))</f>
        <v>79534</v>
      </c>
      <c r="J316" s="441">
        <f t="shared" si="13"/>
        <v>0</v>
      </c>
      <c r="K316" s="441">
        <f t="shared" si="14"/>
        <v>0</v>
      </c>
      <c r="L316" s="263"/>
    </row>
    <row r="317" spans="1:15" ht="19.5" customHeight="1">
      <c r="A317" s="438">
        <f t="shared" si="12"/>
        <v>306</v>
      </c>
      <c r="B317" s="447" t="s">
        <v>1104</v>
      </c>
      <c r="C317" s="440" t="s">
        <v>273</v>
      </c>
      <c r="D317" s="441">
        <v>12</v>
      </c>
      <c r="E317" s="441">
        <v>146832</v>
      </c>
      <c r="F317" s="441">
        <f t="array" ref="F317">SUM(IF("156"&amp;B317=KHN&amp;MH,SL))</f>
        <v>0</v>
      </c>
      <c r="G317" s="441">
        <f t="array" ref="G317">SUM(IF("156"&amp;B317=KHN&amp;MH,TH))</f>
        <v>0</v>
      </c>
      <c r="H317" s="441">
        <f t="array" ref="H317">SUM(IF("156"&amp;B317=KHC&amp;MH,SL))</f>
        <v>12</v>
      </c>
      <c r="I317" s="441">
        <f t="array" ref="I317">SUM(IF("156"&amp;B317=KHC&amp;MH,TH))</f>
        <v>146832</v>
      </c>
      <c r="J317" s="441">
        <f t="shared" si="13"/>
        <v>0</v>
      </c>
      <c r="K317" s="441">
        <f t="shared" si="14"/>
        <v>0</v>
      </c>
      <c r="L317" s="263"/>
    </row>
    <row r="318" spans="1:15" ht="19.5" customHeight="1">
      <c r="A318" s="438">
        <f t="shared" si="12"/>
        <v>307</v>
      </c>
      <c r="B318" s="445" t="s">
        <v>1103</v>
      </c>
      <c r="C318" s="440" t="s">
        <v>273</v>
      </c>
      <c r="D318" s="441">
        <v>17</v>
      </c>
      <c r="E318" s="441">
        <v>249611</v>
      </c>
      <c r="F318" s="441">
        <f t="array" ref="F318">SUM(IF("156"&amp;B318=KHN&amp;MH,SL))</f>
        <v>0</v>
      </c>
      <c r="G318" s="441">
        <f t="array" ref="G318">SUM(IF("156"&amp;B318=KHN&amp;MH,TH))</f>
        <v>0</v>
      </c>
      <c r="H318" s="441">
        <f t="array" ref="H318">SUM(IF("156"&amp;B318=KHC&amp;MH,SL))</f>
        <v>17</v>
      </c>
      <c r="I318" s="441">
        <f t="array" ref="I318">SUM(IF("156"&amp;B318=KHC&amp;MH,TH))</f>
        <v>249611</v>
      </c>
      <c r="J318" s="441">
        <f t="shared" si="13"/>
        <v>0</v>
      </c>
      <c r="K318" s="441">
        <f t="shared" si="14"/>
        <v>0</v>
      </c>
      <c r="L318" s="263"/>
    </row>
    <row r="319" spans="1:15" ht="19.5" customHeight="1">
      <c r="A319" s="438">
        <f t="shared" si="12"/>
        <v>308</v>
      </c>
      <c r="B319" s="447" t="s">
        <v>1102</v>
      </c>
      <c r="C319" s="440" t="s">
        <v>273</v>
      </c>
      <c r="D319" s="441">
        <v>66</v>
      </c>
      <c r="E319" s="441">
        <v>1055604</v>
      </c>
      <c r="F319" s="441">
        <f t="array" ref="F319">SUM(IF("156"&amp;B319=KHN&amp;MH,SL))</f>
        <v>0</v>
      </c>
      <c r="G319" s="441">
        <f t="array" ref="G319">SUM(IF("156"&amp;B319=KHN&amp;MH,TH))</f>
        <v>0</v>
      </c>
      <c r="H319" s="441">
        <f t="array" ref="H319">SUM(IF("156"&amp;B319=KHC&amp;MH,SL))</f>
        <v>66</v>
      </c>
      <c r="I319" s="441">
        <f t="array" ref="I319">SUM(IF("156"&amp;B319=KHC&amp;MH,TH))</f>
        <v>1055604</v>
      </c>
      <c r="J319" s="441">
        <f t="shared" si="13"/>
        <v>0</v>
      </c>
      <c r="K319" s="441">
        <f t="shared" si="14"/>
        <v>0</v>
      </c>
      <c r="L319" s="263"/>
    </row>
    <row r="320" spans="1:15" ht="19.5" customHeight="1">
      <c r="A320" s="438">
        <f t="shared" si="12"/>
        <v>309</v>
      </c>
      <c r="B320" s="447" t="s">
        <v>1101</v>
      </c>
      <c r="C320" s="440" t="s">
        <v>273</v>
      </c>
      <c r="D320" s="441">
        <v>14</v>
      </c>
      <c r="E320" s="441">
        <v>232484</v>
      </c>
      <c r="F320" s="441">
        <f t="array" ref="F320">SUM(IF("156"&amp;B320=KHN&amp;MH,SL))</f>
        <v>0</v>
      </c>
      <c r="G320" s="441">
        <f t="array" ref="G320">SUM(IF("156"&amp;B320=KHN&amp;MH,TH))</f>
        <v>0</v>
      </c>
      <c r="H320" s="441">
        <f t="array" ref="H320">SUM(IF("156"&amp;B320=KHC&amp;MH,SL))</f>
        <v>14</v>
      </c>
      <c r="I320" s="441">
        <f t="array" ref="I320">SUM(IF("156"&amp;B320=KHC&amp;MH,TH))</f>
        <v>232484</v>
      </c>
      <c r="J320" s="441">
        <f t="shared" si="13"/>
        <v>0</v>
      </c>
      <c r="K320" s="441">
        <f t="shared" si="14"/>
        <v>0</v>
      </c>
      <c r="L320" s="263"/>
    </row>
    <row r="321" spans="1:15" ht="19.5" customHeight="1">
      <c r="A321" s="438">
        <f t="shared" si="12"/>
        <v>310</v>
      </c>
      <c r="B321" s="447" t="s">
        <v>1100</v>
      </c>
      <c r="C321" s="440" t="s">
        <v>273</v>
      </c>
      <c r="D321" s="441">
        <v>33</v>
      </c>
      <c r="E321" s="441">
        <v>516962</v>
      </c>
      <c r="F321" s="441">
        <f t="array" ref="F321">SUM(IF("156"&amp;B321=KHN&amp;MH,SL))</f>
        <v>0</v>
      </c>
      <c r="G321" s="441">
        <f t="array" ref="G321">SUM(IF("156"&amp;B321=KHN&amp;MH,TH))</f>
        <v>0</v>
      </c>
      <c r="H321" s="441">
        <f t="array" ref="H321">SUM(IF("156"&amp;B321=KHC&amp;MH,SL))</f>
        <v>33</v>
      </c>
      <c r="I321" s="441">
        <f t="array" ref="I321">SUM(IF("156"&amp;B321=KHC&amp;MH,TH))</f>
        <v>516962</v>
      </c>
      <c r="J321" s="441">
        <f t="shared" si="13"/>
        <v>0</v>
      </c>
      <c r="K321" s="441">
        <f t="shared" si="14"/>
        <v>0</v>
      </c>
      <c r="L321" s="263"/>
    </row>
    <row r="322" spans="1:15" ht="19.5" customHeight="1">
      <c r="A322" s="438">
        <f t="shared" si="12"/>
        <v>311</v>
      </c>
      <c r="B322" s="447" t="s">
        <v>1099</v>
      </c>
      <c r="C322" s="440" t="s">
        <v>273</v>
      </c>
      <c r="D322" s="441">
        <v>24</v>
      </c>
      <c r="E322" s="441">
        <v>409032</v>
      </c>
      <c r="F322" s="441">
        <f t="array" ref="F322">SUM(IF("156"&amp;B322=KHN&amp;MH,SL))</f>
        <v>0</v>
      </c>
      <c r="G322" s="441">
        <f t="array" ref="G322">SUM(IF("156"&amp;B322=KHN&amp;MH,TH))</f>
        <v>0</v>
      </c>
      <c r="H322" s="441">
        <f t="array" ref="H322">SUM(IF("156"&amp;B322=KHC&amp;MH,SL))</f>
        <v>24</v>
      </c>
      <c r="I322" s="441">
        <f t="array" ref="I322">SUM(IF("156"&amp;B322=KHC&amp;MH,TH))</f>
        <v>409032</v>
      </c>
      <c r="J322" s="441">
        <f t="shared" si="13"/>
        <v>0</v>
      </c>
      <c r="K322" s="441">
        <f t="shared" si="14"/>
        <v>0</v>
      </c>
      <c r="L322" s="263"/>
    </row>
    <row r="323" spans="1:15" ht="19.5" customHeight="1">
      <c r="A323" s="438">
        <f t="shared" si="12"/>
        <v>312</v>
      </c>
      <c r="B323" s="447" t="s">
        <v>1098</v>
      </c>
      <c r="C323" s="440" t="s">
        <v>273</v>
      </c>
      <c r="D323" s="441">
        <v>7</v>
      </c>
      <c r="E323" s="441">
        <v>119910</v>
      </c>
      <c r="F323" s="441">
        <f t="array" ref="F323">SUM(IF("156"&amp;B323=KHN&amp;MH,SL))</f>
        <v>0</v>
      </c>
      <c r="G323" s="441">
        <f t="array" ref="G323">SUM(IF("156"&amp;B323=KHN&amp;MH,TH))</f>
        <v>0</v>
      </c>
      <c r="H323" s="441">
        <f t="array" ref="H323">SUM(IF("156"&amp;B323=KHC&amp;MH,SL))</f>
        <v>7</v>
      </c>
      <c r="I323" s="441">
        <f t="array" ref="I323">SUM(IF("156"&amp;B323=KHC&amp;MH,TH))</f>
        <v>119910</v>
      </c>
      <c r="J323" s="441">
        <f t="shared" si="13"/>
        <v>0</v>
      </c>
      <c r="K323" s="441">
        <f t="shared" si="14"/>
        <v>0</v>
      </c>
      <c r="L323" s="263"/>
    </row>
    <row r="324" spans="1:15" ht="19.5" customHeight="1">
      <c r="A324" s="438">
        <f t="shared" si="12"/>
        <v>313</v>
      </c>
      <c r="B324" s="445" t="s">
        <v>1097</v>
      </c>
      <c r="C324" s="440" t="s">
        <v>273</v>
      </c>
      <c r="D324" s="441">
        <v>2</v>
      </c>
      <c r="E324" s="441">
        <v>32946</v>
      </c>
      <c r="F324" s="441">
        <f t="array" ref="F324">SUM(IF("156"&amp;B324=KHN&amp;MH,SL))</f>
        <v>0</v>
      </c>
      <c r="G324" s="441">
        <f t="array" ref="G324">SUM(IF("156"&amp;B324=KHN&amp;MH,TH))</f>
        <v>0</v>
      </c>
      <c r="H324" s="441">
        <f t="array" ref="H324">SUM(IF("156"&amp;B324=KHC&amp;MH,SL))</f>
        <v>2</v>
      </c>
      <c r="I324" s="441">
        <f t="array" ref="I324">SUM(IF("156"&amp;B324=KHC&amp;MH,TH))</f>
        <v>32946</v>
      </c>
      <c r="J324" s="441">
        <f t="shared" si="13"/>
        <v>0</v>
      </c>
      <c r="K324" s="441">
        <f t="shared" si="14"/>
        <v>0</v>
      </c>
      <c r="L324" s="263"/>
    </row>
    <row r="325" spans="1:15" ht="19.5" customHeight="1">
      <c r="A325" s="438">
        <f t="shared" si="12"/>
        <v>314</v>
      </c>
      <c r="B325" s="447" t="s">
        <v>1096</v>
      </c>
      <c r="C325" s="440" t="s">
        <v>273</v>
      </c>
      <c r="D325" s="441">
        <v>17</v>
      </c>
      <c r="E325" s="441">
        <v>310539</v>
      </c>
      <c r="F325" s="441">
        <f t="array" ref="F325">SUM(IF("156"&amp;B325=KHN&amp;MH,SL))</f>
        <v>0</v>
      </c>
      <c r="G325" s="441">
        <f t="array" ref="G325">SUM(IF("156"&amp;B325=KHN&amp;MH,TH))</f>
        <v>0</v>
      </c>
      <c r="H325" s="441">
        <f t="array" ref="H325">SUM(IF("156"&amp;B325=KHC&amp;MH,SL))</f>
        <v>17</v>
      </c>
      <c r="I325" s="441">
        <f t="array" ref="I325">SUM(IF("156"&amp;B325=KHC&amp;MH,TH))</f>
        <v>310539</v>
      </c>
      <c r="J325" s="441">
        <f t="shared" si="13"/>
        <v>0</v>
      </c>
      <c r="K325" s="441">
        <f t="shared" si="14"/>
        <v>0</v>
      </c>
      <c r="L325" s="263"/>
    </row>
    <row r="326" spans="1:15" ht="19.5" customHeight="1">
      <c r="A326" s="438">
        <f t="shared" si="12"/>
        <v>315</v>
      </c>
      <c r="B326" s="447" t="s">
        <v>1095</v>
      </c>
      <c r="C326" s="440" t="s">
        <v>273</v>
      </c>
      <c r="D326" s="441">
        <v>19</v>
      </c>
      <c r="E326" s="441">
        <v>348726</v>
      </c>
      <c r="F326" s="441">
        <f t="array" ref="F326">SUM(IF("156"&amp;B326=KHN&amp;MH,SL))</f>
        <v>0</v>
      </c>
      <c r="G326" s="441">
        <f t="array" ref="G326">SUM(IF("156"&amp;B326=KHN&amp;MH,TH))</f>
        <v>0</v>
      </c>
      <c r="H326" s="441">
        <f t="array" ref="H326">SUM(IF("156"&amp;B326=KHC&amp;MH,SL))</f>
        <v>19</v>
      </c>
      <c r="I326" s="441">
        <f t="array" ref="I326">SUM(IF("156"&amp;B326=KHC&amp;MH,TH))</f>
        <v>348726</v>
      </c>
      <c r="J326" s="441">
        <f t="shared" si="13"/>
        <v>0</v>
      </c>
      <c r="K326" s="441">
        <f t="shared" si="14"/>
        <v>0</v>
      </c>
      <c r="L326" s="263"/>
    </row>
    <row r="327" spans="1:15" ht="19.5" customHeight="1">
      <c r="A327" s="438">
        <f t="shared" si="12"/>
        <v>316</v>
      </c>
      <c r="B327" s="447" t="s">
        <v>1094</v>
      </c>
      <c r="C327" s="440" t="s">
        <v>273</v>
      </c>
      <c r="D327" s="441">
        <v>12</v>
      </c>
      <c r="E327" s="441">
        <v>241224</v>
      </c>
      <c r="F327" s="441">
        <f t="array" ref="F327">SUM(IF("156"&amp;B327=KHN&amp;MH,SL))</f>
        <v>0</v>
      </c>
      <c r="G327" s="441">
        <f t="array" ref="G327">SUM(IF("156"&amp;B327=KHN&amp;MH,TH))</f>
        <v>0</v>
      </c>
      <c r="H327" s="441">
        <f t="array" ref="H327">SUM(IF("156"&amp;B327=KHC&amp;MH,SL))</f>
        <v>12</v>
      </c>
      <c r="I327" s="441">
        <f t="array" ref="I327">SUM(IF("156"&amp;B327=KHC&amp;MH,TH))</f>
        <v>241224</v>
      </c>
      <c r="J327" s="441">
        <f t="shared" si="13"/>
        <v>0</v>
      </c>
      <c r="K327" s="441">
        <f t="shared" si="14"/>
        <v>0</v>
      </c>
      <c r="L327" s="263"/>
    </row>
    <row r="328" spans="1:15" ht="19.5" customHeight="1">
      <c r="A328" s="438">
        <f t="shared" si="12"/>
        <v>317</v>
      </c>
      <c r="B328" s="446" t="s">
        <v>1403</v>
      </c>
      <c r="C328" s="440" t="s">
        <v>273</v>
      </c>
      <c r="D328" s="441"/>
      <c r="E328" s="441"/>
      <c r="F328" s="441">
        <f t="array" ref="F328">SUM(IF("156"&amp;B328=KHN&amp;MH,SL))</f>
        <v>107</v>
      </c>
      <c r="G328" s="441">
        <f t="array" ref="G328">SUM(IF("156"&amp;B328=KHN&amp;MH,TH))</f>
        <v>843931</v>
      </c>
      <c r="H328" s="441">
        <f t="array" ref="H328">SUM(IF("156"&amp;B328=KHC&amp;MH,SL))</f>
        <v>107</v>
      </c>
      <c r="I328" s="441">
        <f t="array" ref="I328">SUM(IF("156"&amp;B328=KHC&amp;MH,TH))</f>
        <v>843931</v>
      </c>
      <c r="J328" s="441">
        <f t="shared" si="13"/>
        <v>0</v>
      </c>
      <c r="K328" s="441">
        <f t="shared" si="14"/>
        <v>0</v>
      </c>
      <c r="L328" s="263"/>
      <c r="N328" s="442"/>
      <c r="O328" s="442"/>
    </row>
    <row r="329" spans="1:15" ht="19.5" customHeight="1">
      <c r="A329" s="438">
        <f t="shared" si="12"/>
        <v>318</v>
      </c>
      <c r="B329" s="447" t="s">
        <v>836</v>
      </c>
      <c r="C329" s="440" t="s">
        <v>273</v>
      </c>
      <c r="D329" s="441"/>
      <c r="E329" s="441"/>
      <c r="F329" s="441">
        <f t="array" ref="F329">SUM(IF("156"&amp;B329=KHN&amp;MH,SL))</f>
        <v>640</v>
      </c>
      <c r="G329" s="441">
        <f t="array" ref="G329">SUM(IF("156"&amp;B329=KHN&amp;MH,TH))</f>
        <v>5776640</v>
      </c>
      <c r="H329" s="441">
        <f t="array" ref="H329">SUM(IF("156"&amp;B329=KHC&amp;MH,SL))</f>
        <v>640</v>
      </c>
      <c r="I329" s="441">
        <f t="array" ref="I329">SUM(IF("156"&amp;B329=KHC&amp;MH,TH))</f>
        <v>5776640</v>
      </c>
      <c r="J329" s="441">
        <f t="shared" si="13"/>
        <v>0</v>
      </c>
      <c r="K329" s="441">
        <f t="shared" si="14"/>
        <v>0</v>
      </c>
      <c r="L329" s="263"/>
    </row>
    <row r="330" spans="1:15" ht="19.5" customHeight="1">
      <c r="A330" s="438">
        <f t="shared" si="12"/>
        <v>319</v>
      </c>
      <c r="B330" s="447" t="s">
        <v>837</v>
      </c>
      <c r="C330" s="440" t="s">
        <v>273</v>
      </c>
      <c r="D330" s="441"/>
      <c r="E330" s="441"/>
      <c r="F330" s="441">
        <f t="array" ref="F330">SUM(IF("156"&amp;B330=KHN&amp;MH,SL))</f>
        <v>300</v>
      </c>
      <c r="G330" s="441">
        <f t="array" ref="G330">SUM(IF("156"&amp;B330=KHN&amp;MH,TH))</f>
        <v>2909700</v>
      </c>
      <c r="H330" s="441">
        <f t="array" ref="H330">SUM(IF("156"&amp;B330=KHC&amp;MH,SL))</f>
        <v>300</v>
      </c>
      <c r="I330" s="441">
        <f t="array" ref="I330">SUM(IF("156"&amp;B330=KHC&amp;MH,TH))</f>
        <v>2909700</v>
      </c>
      <c r="J330" s="441">
        <f t="shared" si="13"/>
        <v>0</v>
      </c>
      <c r="K330" s="441">
        <f t="shared" si="14"/>
        <v>0</v>
      </c>
      <c r="L330" s="263"/>
    </row>
    <row r="331" spans="1:15" ht="19.5" customHeight="1">
      <c r="A331" s="438">
        <f t="shared" si="12"/>
        <v>320</v>
      </c>
      <c r="B331" s="445" t="s">
        <v>300</v>
      </c>
      <c r="C331" s="440" t="s">
        <v>273</v>
      </c>
      <c r="D331" s="441"/>
      <c r="E331" s="441"/>
      <c r="F331" s="441">
        <f t="array" ref="F331">SUM(IF("156"&amp;B331=KHN&amp;MH,SL))</f>
        <v>500</v>
      </c>
      <c r="G331" s="441">
        <f t="array" ref="G331">SUM(IF("156"&amp;B331=KHN&amp;MH,TH))</f>
        <v>6653000</v>
      </c>
      <c r="H331" s="441">
        <f t="array" ref="H331">SUM(IF("156"&amp;B331=KHC&amp;MH,SL))</f>
        <v>500</v>
      </c>
      <c r="I331" s="441">
        <f t="array" ref="I331">SUM(IF("156"&amp;B331=KHC&amp;MH,TH))</f>
        <v>6653000</v>
      </c>
      <c r="J331" s="441">
        <f t="shared" si="13"/>
        <v>0</v>
      </c>
      <c r="K331" s="441">
        <f t="shared" si="14"/>
        <v>0</v>
      </c>
      <c r="L331" s="263"/>
    </row>
    <row r="332" spans="1:15" ht="19.5" customHeight="1">
      <c r="A332" s="438">
        <f t="shared" ref="A332:A395" si="15">IF(B332&lt;&gt;"",ROW()-11,"")</f>
        <v>321</v>
      </c>
      <c r="B332" s="446" t="s">
        <v>1384</v>
      </c>
      <c r="C332" s="440" t="s">
        <v>273</v>
      </c>
      <c r="D332" s="441"/>
      <c r="E332" s="441"/>
      <c r="F332" s="441">
        <f t="array" ref="F332">SUM(IF("156"&amp;B332=KHN&amp;MH,SL))</f>
        <v>3500</v>
      </c>
      <c r="G332" s="441">
        <f t="array" ref="G332">SUM(IF("156"&amp;B332=KHN&amp;MH,TH))</f>
        <v>1050000</v>
      </c>
      <c r="H332" s="441">
        <f t="array" ref="H332">SUM(IF("156"&amp;B332=KHC&amp;MH,SL))</f>
        <v>3500</v>
      </c>
      <c r="I332" s="441">
        <f t="array" ref="I332">SUM(IF("156"&amp;B332=KHC&amp;MH,TH))</f>
        <v>1050000</v>
      </c>
      <c r="J332" s="441">
        <f t="shared" ref="J332:J395" si="16">D332+F332-H332</f>
        <v>0</v>
      </c>
      <c r="K332" s="441">
        <f t="shared" ref="K332:K395" si="17">E332+G332-I332</f>
        <v>0</v>
      </c>
      <c r="L332" s="263"/>
      <c r="N332" s="442"/>
      <c r="O332" s="442"/>
    </row>
    <row r="333" spans="1:15" ht="19.5" customHeight="1">
      <c r="A333" s="438">
        <f t="shared" si="15"/>
        <v>322</v>
      </c>
      <c r="B333" s="447" t="s">
        <v>1169</v>
      </c>
      <c r="C333" s="440" t="s">
        <v>273</v>
      </c>
      <c r="D333" s="441"/>
      <c r="E333" s="441"/>
      <c r="F333" s="441">
        <f t="array" ref="F333">SUM(IF("156"&amp;B333=KHN&amp;MH,SL))</f>
        <v>2100</v>
      </c>
      <c r="G333" s="441">
        <f t="array" ref="G333">SUM(IF("156"&amp;B333=KHN&amp;MH,TH))</f>
        <v>1079300</v>
      </c>
      <c r="H333" s="441">
        <f t="array" ref="H333">SUM(IF("156"&amp;B333=KHC&amp;MH,SL))</f>
        <v>2100</v>
      </c>
      <c r="I333" s="441">
        <f t="array" ref="I333">SUM(IF("156"&amp;B333=KHC&amp;MH,TH))</f>
        <v>1079300</v>
      </c>
      <c r="J333" s="441">
        <f t="shared" si="16"/>
        <v>0</v>
      </c>
      <c r="K333" s="441">
        <f t="shared" si="17"/>
        <v>0</v>
      </c>
      <c r="L333" s="263"/>
      <c r="N333" s="442"/>
      <c r="O333" s="442"/>
    </row>
    <row r="334" spans="1:15" ht="19.5" customHeight="1">
      <c r="A334" s="438">
        <f t="shared" si="15"/>
        <v>323</v>
      </c>
      <c r="B334" s="446" t="s">
        <v>1383</v>
      </c>
      <c r="C334" s="440" t="s">
        <v>273</v>
      </c>
      <c r="D334" s="441"/>
      <c r="E334" s="441"/>
      <c r="F334" s="441">
        <f t="array" ref="F334">SUM(IF("156"&amp;B334=KHN&amp;MH,SL))</f>
        <v>700</v>
      </c>
      <c r="G334" s="441">
        <f t="array" ref="G334">SUM(IF("156"&amp;B334=KHN&amp;MH,TH))</f>
        <v>252000</v>
      </c>
      <c r="H334" s="441">
        <f t="array" ref="H334">SUM(IF("156"&amp;B334=KHC&amp;MH,SL))</f>
        <v>700</v>
      </c>
      <c r="I334" s="441">
        <f t="array" ref="I334">SUM(IF("156"&amp;B334=KHC&amp;MH,TH))</f>
        <v>252000</v>
      </c>
      <c r="J334" s="441">
        <f t="shared" si="16"/>
        <v>0</v>
      </c>
      <c r="K334" s="441">
        <f t="shared" si="17"/>
        <v>0</v>
      </c>
      <c r="L334" s="263"/>
      <c r="N334" s="442"/>
      <c r="O334" s="442"/>
    </row>
    <row r="335" spans="1:15" ht="19.5" customHeight="1">
      <c r="A335" s="438">
        <f t="shared" si="15"/>
        <v>324</v>
      </c>
      <c r="B335" s="445" t="s">
        <v>1918</v>
      </c>
      <c r="C335" s="440" t="s">
        <v>273</v>
      </c>
      <c r="D335" s="441"/>
      <c r="E335" s="441"/>
      <c r="F335" s="441">
        <f t="array" ref="F335">SUM(IF("156"&amp;B335=KHN&amp;MH,SL))</f>
        <v>2622</v>
      </c>
      <c r="G335" s="441">
        <f t="array" ref="G335">SUM(IF("156"&amp;B335=KHN&amp;MH,TH))</f>
        <v>1245450</v>
      </c>
      <c r="H335" s="441">
        <f t="array" ref="H335">SUM(IF("156"&amp;B335=KHC&amp;MH,SL))</f>
        <v>2622</v>
      </c>
      <c r="I335" s="441">
        <f t="array" ref="I335">SUM(IF("156"&amp;B335=KHC&amp;MH,TH))</f>
        <v>1245450</v>
      </c>
      <c r="J335" s="441">
        <f t="shared" si="16"/>
        <v>0</v>
      </c>
      <c r="K335" s="441">
        <f t="shared" si="17"/>
        <v>0</v>
      </c>
      <c r="L335" s="263"/>
    </row>
    <row r="336" spans="1:15" ht="19.5" customHeight="1">
      <c r="A336" s="438">
        <f t="shared" si="15"/>
        <v>325</v>
      </c>
      <c r="B336" s="445" t="s">
        <v>814</v>
      </c>
      <c r="C336" s="440" t="s">
        <v>273</v>
      </c>
      <c r="D336" s="441"/>
      <c r="E336" s="441"/>
      <c r="F336" s="441">
        <f t="array" ref="F336">SUM(IF("156"&amp;B336=KHN&amp;MH,SL))</f>
        <v>500</v>
      </c>
      <c r="G336" s="441">
        <f t="array" ref="G336">SUM(IF("156"&amp;B336=KHN&amp;MH,TH))</f>
        <v>6170500</v>
      </c>
      <c r="H336" s="441">
        <f t="array" ref="H336">SUM(IF("156"&amp;B336=KHC&amp;MH,SL))</f>
        <v>500</v>
      </c>
      <c r="I336" s="441">
        <f t="array" ref="I336">SUM(IF("156"&amp;B336=KHC&amp;MH,TH))</f>
        <v>6170500</v>
      </c>
      <c r="J336" s="441">
        <f t="shared" si="16"/>
        <v>0</v>
      </c>
      <c r="K336" s="441">
        <f t="shared" si="17"/>
        <v>0</v>
      </c>
      <c r="L336" s="263"/>
    </row>
    <row r="337" spans="1:15" ht="19.5" customHeight="1">
      <c r="A337" s="438">
        <f t="shared" si="15"/>
        <v>326</v>
      </c>
      <c r="B337" s="448" t="s">
        <v>618</v>
      </c>
      <c r="C337" s="440" t="s">
        <v>273</v>
      </c>
      <c r="D337" s="441"/>
      <c r="E337" s="441"/>
      <c r="F337" s="441">
        <f t="array" ref="F337">SUM(IF("156"&amp;B337=KHN&amp;MH,SL))</f>
        <v>12</v>
      </c>
      <c r="G337" s="441">
        <f t="array" ref="G337">SUM(IF("156"&amp;B337=KHN&amp;MH,TH))</f>
        <v>37860</v>
      </c>
      <c r="H337" s="441">
        <f t="array" ref="H337">SUM(IF("156"&amp;B337=KHC&amp;MH,SL))</f>
        <v>12</v>
      </c>
      <c r="I337" s="441">
        <f t="array" ref="I337">SUM(IF("156"&amp;B337=KHC&amp;MH,TH))</f>
        <v>37860</v>
      </c>
      <c r="J337" s="441">
        <f t="shared" si="16"/>
        <v>0</v>
      </c>
      <c r="K337" s="441">
        <f t="shared" si="17"/>
        <v>0</v>
      </c>
      <c r="L337" s="263"/>
    </row>
    <row r="338" spans="1:15" ht="19.5" customHeight="1">
      <c r="A338" s="438">
        <f t="shared" si="15"/>
        <v>327</v>
      </c>
      <c r="B338" s="448" t="s">
        <v>619</v>
      </c>
      <c r="C338" s="440" t="s">
        <v>273</v>
      </c>
      <c r="D338" s="441"/>
      <c r="E338" s="441"/>
      <c r="F338" s="441">
        <f t="array" ref="F338">SUM(IF("156"&amp;B338=KHN&amp;MH,SL))</f>
        <v>86</v>
      </c>
      <c r="G338" s="441">
        <f t="array" ref="G338">SUM(IF("156"&amp;B338=KHN&amp;MH,TH))</f>
        <v>354664</v>
      </c>
      <c r="H338" s="441">
        <f t="array" ref="H338">SUM(IF("156"&amp;B338=KHC&amp;MH,SL))</f>
        <v>86</v>
      </c>
      <c r="I338" s="441">
        <f t="array" ref="I338">SUM(IF("156"&amp;B338=KHC&amp;MH,TH))</f>
        <v>354664</v>
      </c>
      <c r="J338" s="441">
        <f t="shared" si="16"/>
        <v>0</v>
      </c>
      <c r="K338" s="441">
        <f t="shared" si="17"/>
        <v>0</v>
      </c>
      <c r="L338" s="263"/>
    </row>
    <row r="339" spans="1:15" ht="19.5" customHeight="1">
      <c r="A339" s="438">
        <f t="shared" si="15"/>
        <v>328</v>
      </c>
      <c r="B339" s="445" t="s">
        <v>1736</v>
      </c>
      <c r="C339" s="440" t="s">
        <v>273</v>
      </c>
      <c r="D339" s="441"/>
      <c r="E339" s="441"/>
      <c r="F339" s="441">
        <f t="array" ref="F339">SUM(IF("156"&amp;B339=KHN&amp;MH,SL))</f>
        <v>281</v>
      </c>
      <c r="G339" s="441">
        <f t="array" ref="G339">SUM(IF("156"&amp;B339=KHN&amp;MH,TH))</f>
        <v>2247254</v>
      </c>
      <c r="H339" s="441">
        <f t="array" ref="H339">SUM(IF("156"&amp;B339=KHC&amp;MH,SL))</f>
        <v>281</v>
      </c>
      <c r="I339" s="441">
        <f t="array" ref="I339">SUM(IF("156"&amp;B339=KHC&amp;MH,TH))</f>
        <v>2247254</v>
      </c>
      <c r="J339" s="441">
        <f t="shared" si="16"/>
        <v>0</v>
      </c>
      <c r="K339" s="441">
        <f t="shared" si="17"/>
        <v>0</v>
      </c>
      <c r="L339" s="263"/>
    </row>
    <row r="340" spans="1:15" ht="19.5" customHeight="1">
      <c r="A340" s="438">
        <f t="shared" si="15"/>
        <v>329</v>
      </c>
      <c r="B340" s="446" t="s">
        <v>1619</v>
      </c>
      <c r="C340" s="440" t="s">
        <v>286</v>
      </c>
      <c r="D340" s="441"/>
      <c r="E340" s="441"/>
      <c r="F340" s="441">
        <f t="array" ref="F340">SUM(IF("156"&amp;B340=KHN&amp;MH,SL))</f>
        <v>16</v>
      </c>
      <c r="G340" s="441">
        <f t="array" ref="G340">SUM(IF("156"&amp;B340=KHN&amp;MH,TH))</f>
        <v>832000</v>
      </c>
      <c r="H340" s="441">
        <f t="array" ref="H340">SUM(IF("156"&amp;B340=KHC&amp;MH,SL))</f>
        <v>16</v>
      </c>
      <c r="I340" s="441">
        <f t="array" ref="I340">SUM(IF("156"&amp;B340=KHC&amp;MH,TH))</f>
        <v>832000</v>
      </c>
      <c r="J340" s="441">
        <f t="shared" si="16"/>
        <v>0</v>
      </c>
      <c r="K340" s="441">
        <f t="shared" si="17"/>
        <v>0</v>
      </c>
      <c r="L340" s="263"/>
    </row>
    <row r="341" spans="1:15" ht="19.5" customHeight="1">
      <c r="A341" s="438">
        <f t="shared" si="15"/>
        <v>330</v>
      </c>
      <c r="B341" s="446" t="s">
        <v>1300</v>
      </c>
      <c r="C341" s="440" t="s">
        <v>286</v>
      </c>
      <c r="D341" s="441"/>
      <c r="E341" s="441"/>
      <c r="F341" s="441">
        <f t="array" ref="F341">SUM(IF("156"&amp;B341=KHN&amp;MH,SL))</f>
        <v>80</v>
      </c>
      <c r="G341" s="441">
        <f t="array" ref="G341">SUM(IF("156"&amp;B341=KHN&amp;MH,TH))</f>
        <v>2605280</v>
      </c>
      <c r="H341" s="441">
        <f t="array" ref="H341">SUM(IF("156"&amp;B341=KHC&amp;MH,SL))</f>
        <v>80</v>
      </c>
      <c r="I341" s="441">
        <f t="array" ref="I341">SUM(IF("156"&amp;B341=KHC&amp;MH,TH))</f>
        <v>2605280</v>
      </c>
      <c r="J341" s="441">
        <f t="shared" si="16"/>
        <v>0</v>
      </c>
      <c r="K341" s="441">
        <f t="shared" si="17"/>
        <v>0</v>
      </c>
      <c r="L341" s="263"/>
    </row>
    <row r="342" spans="1:15" ht="19.5" customHeight="1">
      <c r="A342" s="438">
        <f t="shared" si="15"/>
        <v>331</v>
      </c>
      <c r="B342" s="448" t="s">
        <v>728</v>
      </c>
      <c r="C342" s="440" t="s">
        <v>286</v>
      </c>
      <c r="D342" s="441"/>
      <c r="E342" s="441"/>
      <c r="F342" s="441">
        <f t="array" ref="F342">SUM(IF("156"&amp;B342=KHN&amp;MH,SL))</f>
        <v>104</v>
      </c>
      <c r="G342" s="441">
        <f t="array" ref="G342">SUM(IF("156"&amp;B342=KHN&amp;MH,TH))</f>
        <v>3422536</v>
      </c>
      <c r="H342" s="441">
        <f t="array" ref="H342">SUM(IF("156"&amp;B342=KHC&amp;MH,SL))</f>
        <v>104</v>
      </c>
      <c r="I342" s="441">
        <f t="array" ref="I342">SUM(IF("156"&amp;B342=KHC&amp;MH,TH))</f>
        <v>3422536</v>
      </c>
      <c r="J342" s="441">
        <f t="shared" si="16"/>
        <v>0</v>
      </c>
      <c r="K342" s="441">
        <f t="shared" si="17"/>
        <v>0</v>
      </c>
      <c r="L342" s="263"/>
    </row>
    <row r="343" spans="1:15" ht="19.5" customHeight="1">
      <c r="A343" s="438">
        <f t="shared" si="15"/>
        <v>332</v>
      </c>
      <c r="B343" s="445" t="s">
        <v>1947</v>
      </c>
      <c r="C343" s="440" t="s">
        <v>286</v>
      </c>
      <c r="D343" s="441"/>
      <c r="E343" s="441"/>
      <c r="F343" s="441">
        <f t="array" ref="F343">SUM(IF("156"&amp;B343=KHN&amp;MH,SL))</f>
        <v>90</v>
      </c>
      <c r="G343" s="441">
        <f t="array" ref="G343">SUM(IF("156"&amp;B343=KHN&amp;MH,TH))</f>
        <v>4472100</v>
      </c>
      <c r="H343" s="441">
        <f t="array" ref="H343">SUM(IF("156"&amp;B343=KHC&amp;MH,SL))</f>
        <v>90</v>
      </c>
      <c r="I343" s="441">
        <f t="array" ref="I343">SUM(IF("156"&amp;B343=KHC&amp;MH,TH))</f>
        <v>4472100</v>
      </c>
      <c r="J343" s="441">
        <f t="shared" si="16"/>
        <v>0</v>
      </c>
      <c r="K343" s="441">
        <f t="shared" si="17"/>
        <v>0</v>
      </c>
      <c r="L343" s="263"/>
    </row>
    <row r="344" spans="1:15" ht="19.5" customHeight="1">
      <c r="A344" s="438">
        <f t="shared" si="15"/>
        <v>333</v>
      </c>
      <c r="B344" s="445" t="s">
        <v>1948</v>
      </c>
      <c r="C344" s="440" t="s">
        <v>286</v>
      </c>
      <c r="D344" s="441"/>
      <c r="E344" s="441"/>
      <c r="F344" s="441">
        <f t="array" ref="F344">SUM(IF("156"&amp;B344=KHN&amp;MH,SL))</f>
        <v>10</v>
      </c>
      <c r="G344" s="441">
        <f t="array" ref="G344">SUM(IF("156"&amp;B344=KHN&amp;MH,TH))</f>
        <v>678000</v>
      </c>
      <c r="H344" s="441">
        <f t="array" ref="H344">SUM(IF("156"&amp;B344=KHC&amp;MH,SL))</f>
        <v>10</v>
      </c>
      <c r="I344" s="441">
        <f t="array" ref="I344">SUM(IF("156"&amp;B344=KHC&amp;MH,TH))</f>
        <v>678000</v>
      </c>
      <c r="J344" s="441">
        <f t="shared" si="16"/>
        <v>0</v>
      </c>
      <c r="K344" s="441">
        <f t="shared" si="17"/>
        <v>0</v>
      </c>
      <c r="L344" s="263"/>
    </row>
    <row r="345" spans="1:15" ht="19.5" customHeight="1">
      <c r="A345" s="438">
        <f t="shared" si="15"/>
        <v>334</v>
      </c>
      <c r="B345" s="445" t="s">
        <v>1949</v>
      </c>
      <c r="C345" s="440" t="s">
        <v>286</v>
      </c>
      <c r="D345" s="441"/>
      <c r="E345" s="441"/>
      <c r="F345" s="441">
        <f t="array" ref="F345">SUM(IF("156"&amp;B345=KHN&amp;MH,SL))</f>
        <v>30</v>
      </c>
      <c r="G345" s="441">
        <f t="array" ref="G345">SUM(IF("156"&amp;B345=KHN&amp;MH,TH))</f>
        <v>2238900</v>
      </c>
      <c r="H345" s="441">
        <f t="array" ref="H345">SUM(IF("156"&amp;B345=KHC&amp;MH,SL))</f>
        <v>30</v>
      </c>
      <c r="I345" s="441">
        <f t="array" ref="I345">SUM(IF("156"&amp;B345=KHC&amp;MH,TH))</f>
        <v>2238900</v>
      </c>
      <c r="J345" s="441">
        <f t="shared" si="16"/>
        <v>0</v>
      </c>
      <c r="K345" s="441">
        <f t="shared" si="17"/>
        <v>0</v>
      </c>
      <c r="L345" s="263"/>
    </row>
    <row r="346" spans="1:15" ht="19.5" customHeight="1">
      <c r="A346" s="438">
        <f t="shared" si="15"/>
        <v>335</v>
      </c>
      <c r="B346" s="448" t="s">
        <v>703</v>
      </c>
      <c r="C346" s="440" t="s">
        <v>286</v>
      </c>
      <c r="D346" s="441"/>
      <c r="E346" s="441"/>
      <c r="F346" s="441">
        <f t="array" ref="F346">SUM(IF("156"&amp;B346=KHN&amp;MH,SL))</f>
        <v>15</v>
      </c>
      <c r="G346" s="441">
        <f t="array" ref="G346">SUM(IF("156"&amp;B346=KHN&amp;MH,TH))</f>
        <v>1367460</v>
      </c>
      <c r="H346" s="441">
        <f t="array" ref="H346">SUM(IF("156"&amp;B346=KHC&amp;MH,SL))</f>
        <v>15</v>
      </c>
      <c r="I346" s="441">
        <f t="array" ref="I346">SUM(IF("156"&amp;B346=KHC&amp;MH,TH))</f>
        <v>1367460</v>
      </c>
      <c r="J346" s="441">
        <f t="shared" si="16"/>
        <v>0</v>
      </c>
      <c r="K346" s="441">
        <f t="shared" si="17"/>
        <v>0</v>
      </c>
      <c r="L346" s="263"/>
    </row>
    <row r="347" spans="1:15" ht="19.5" customHeight="1">
      <c r="A347" s="438">
        <f t="shared" si="15"/>
        <v>336</v>
      </c>
      <c r="B347" s="447" t="s">
        <v>1874</v>
      </c>
      <c r="C347" s="440" t="s">
        <v>286</v>
      </c>
      <c r="D347" s="441"/>
      <c r="E347" s="441"/>
      <c r="F347" s="441">
        <f t="array" ref="F347">SUM(IF("156"&amp;B347=KHN&amp;MH,SL))</f>
        <v>5</v>
      </c>
      <c r="G347" s="441">
        <f t="array" ref="G347">SUM(IF("156"&amp;B347=KHN&amp;MH,TH))</f>
        <v>470022</v>
      </c>
      <c r="H347" s="441">
        <f t="array" ref="H347">SUM(IF("156"&amp;B347=KHC&amp;MH,SL))</f>
        <v>5</v>
      </c>
      <c r="I347" s="441">
        <f t="array" ref="I347">SUM(IF("156"&amp;B347=KHC&amp;MH,TH))</f>
        <v>470022</v>
      </c>
      <c r="J347" s="441">
        <f t="shared" si="16"/>
        <v>0</v>
      </c>
      <c r="K347" s="441">
        <f t="shared" si="17"/>
        <v>0</v>
      </c>
      <c r="L347" s="263"/>
    </row>
    <row r="348" spans="1:15" ht="19.5" customHeight="1">
      <c r="A348" s="438">
        <f t="shared" si="15"/>
        <v>337</v>
      </c>
      <c r="B348" s="447" t="s">
        <v>378</v>
      </c>
      <c r="C348" s="440" t="s">
        <v>286</v>
      </c>
      <c r="D348" s="441"/>
      <c r="E348" s="441"/>
      <c r="F348" s="441">
        <f t="array" ref="F348">SUM(IF("156"&amp;B348=KHN&amp;MH,SL))</f>
        <v>8</v>
      </c>
      <c r="G348" s="441">
        <f t="array" ref="G348">SUM(IF("156"&amp;B348=KHN&amp;MH,TH))</f>
        <v>719416</v>
      </c>
      <c r="H348" s="441">
        <f t="array" ref="H348">SUM(IF("156"&amp;B348=KHC&amp;MH,SL))</f>
        <v>8</v>
      </c>
      <c r="I348" s="441">
        <f t="array" ref="I348">SUM(IF("156"&amp;B348=KHC&amp;MH,TH))</f>
        <v>719416</v>
      </c>
      <c r="J348" s="441">
        <f t="shared" si="16"/>
        <v>0</v>
      </c>
      <c r="K348" s="441">
        <f t="shared" si="17"/>
        <v>0</v>
      </c>
      <c r="L348" s="263"/>
    </row>
    <row r="349" spans="1:15" ht="19.5" customHeight="1">
      <c r="A349" s="438">
        <f t="shared" si="15"/>
        <v>338</v>
      </c>
      <c r="B349" s="445" t="s">
        <v>748</v>
      </c>
      <c r="C349" s="440" t="s">
        <v>286</v>
      </c>
      <c r="D349" s="441"/>
      <c r="E349" s="441"/>
      <c r="F349" s="441">
        <f t="array" ref="F349">SUM(IF("156"&amp;B349=KHN&amp;MH,SL))</f>
        <v>5</v>
      </c>
      <c r="G349" s="441">
        <f t="array" ref="G349">SUM(IF("156"&amp;B349=KHN&amp;MH,TH))</f>
        <v>467965</v>
      </c>
      <c r="H349" s="441">
        <f t="array" ref="H349">SUM(IF("156"&amp;B349=KHC&amp;MH,SL))</f>
        <v>5</v>
      </c>
      <c r="I349" s="441">
        <f t="array" ref="I349">SUM(IF("156"&amp;B349=KHC&amp;MH,TH))</f>
        <v>467965</v>
      </c>
      <c r="J349" s="441">
        <f t="shared" si="16"/>
        <v>0</v>
      </c>
      <c r="K349" s="441">
        <f t="shared" si="17"/>
        <v>0</v>
      </c>
      <c r="L349" s="263"/>
    </row>
    <row r="350" spans="1:15" ht="19.5" customHeight="1">
      <c r="A350" s="438">
        <f t="shared" si="15"/>
        <v>339</v>
      </c>
      <c r="B350" s="447" t="s">
        <v>1875</v>
      </c>
      <c r="C350" s="440" t="s">
        <v>286</v>
      </c>
      <c r="D350" s="441"/>
      <c r="E350" s="441"/>
      <c r="F350" s="441">
        <f t="array" ref="F350">SUM(IF("156"&amp;B350=KHN&amp;MH,SL))</f>
        <v>8</v>
      </c>
      <c r="G350" s="441">
        <f t="array" ref="G350">SUM(IF("156"&amp;B350=KHN&amp;MH,TH))</f>
        <v>779993</v>
      </c>
      <c r="H350" s="441">
        <f t="array" ref="H350">SUM(IF("156"&amp;B350=KHC&amp;MH,SL))</f>
        <v>8</v>
      </c>
      <c r="I350" s="441">
        <f t="array" ref="I350">SUM(IF("156"&amp;B350=KHC&amp;MH,TH))</f>
        <v>779993</v>
      </c>
      <c r="J350" s="441">
        <f t="shared" si="16"/>
        <v>0</v>
      </c>
      <c r="K350" s="441">
        <f t="shared" si="17"/>
        <v>0</v>
      </c>
      <c r="L350" s="263"/>
    </row>
    <row r="351" spans="1:15" ht="19.5" customHeight="1">
      <c r="A351" s="438">
        <f t="shared" si="15"/>
        <v>340</v>
      </c>
      <c r="B351" s="446" t="s">
        <v>1329</v>
      </c>
      <c r="C351" s="440" t="s">
        <v>286</v>
      </c>
      <c r="D351" s="441"/>
      <c r="E351" s="441"/>
      <c r="F351" s="441">
        <f t="array" ref="F351">SUM(IF("156"&amp;B351=KHN&amp;MH,SL))</f>
        <v>5</v>
      </c>
      <c r="G351" s="441">
        <f t="array" ref="G351">SUM(IF("156"&amp;B351=KHN&amp;MH,TH))</f>
        <v>515000</v>
      </c>
      <c r="H351" s="441">
        <f t="array" ref="H351">SUM(IF("156"&amp;B351=KHC&amp;MH,SL))</f>
        <v>5</v>
      </c>
      <c r="I351" s="441">
        <f t="array" ref="I351">SUM(IF("156"&amp;B351=KHC&amp;MH,TH))</f>
        <v>515000</v>
      </c>
      <c r="J351" s="441">
        <f t="shared" si="16"/>
        <v>0</v>
      </c>
      <c r="K351" s="441">
        <f t="shared" si="17"/>
        <v>0</v>
      </c>
      <c r="L351" s="263"/>
      <c r="N351" s="442"/>
      <c r="O351" s="442"/>
    </row>
    <row r="352" spans="1:15" ht="19.5" customHeight="1">
      <c r="A352" s="438">
        <f t="shared" si="15"/>
        <v>341</v>
      </c>
      <c r="B352" s="447" t="s">
        <v>1880</v>
      </c>
      <c r="C352" s="440" t="s">
        <v>286</v>
      </c>
      <c r="D352" s="441"/>
      <c r="E352" s="441"/>
      <c r="F352" s="441">
        <f t="array" ref="F352">SUM(IF("156"&amp;B352=KHN&amp;MH,SL))</f>
        <v>20</v>
      </c>
      <c r="G352" s="441">
        <f t="array" ref="G352">SUM(IF("156"&amp;B352=KHN&amp;MH,TH))</f>
        <v>1205240</v>
      </c>
      <c r="H352" s="441">
        <f t="array" ref="H352">SUM(IF("156"&amp;B352=KHC&amp;MH,SL))</f>
        <v>20</v>
      </c>
      <c r="I352" s="441">
        <f t="array" ref="I352">SUM(IF("156"&amp;B352=KHC&amp;MH,TH))</f>
        <v>1205240</v>
      </c>
      <c r="J352" s="441">
        <f t="shared" si="16"/>
        <v>0</v>
      </c>
      <c r="K352" s="441">
        <f t="shared" si="17"/>
        <v>0</v>
      </c>
      <c r="L352" s="263"/>
    </row>
    <row r="353" spans="1:15" ht="19.5" customHeight="1">
      <c r="A353" s="438">
        <f t="shared" si="15"/>
        <v>342</v>
      </c>
      <c r="B353" s="447" t="s">
        <v>410</v>
      </c>
      <c r="C353" s="440" t="s">
        <v>286</v>
      </c>
      <c r="D353" s="441"/>
      <c r="E353" s="441"/>
      <c r="F353" s="441">
        <f t="array" ref="F353">SUM(IF("156"&amp;B353=KHN&amp;MH,SL))</f>
        <v>66</v>
      </c>
      <c r="G353" s="441">
        <f t="array" ref="G353">SUM(IF("156"&amp;B353=KHN&amp;MH,TH))</f>
        <v>8457924</v>
      </c>
      <c r="H353" s="441">
        <f t="array" ref="H353">SUM(IF("156"&amp;B353=KHC&amp;MH,SL))</f>
        <v>66</v>
      </c>
      <c r="I353" s="441">
        <f t="array" ref="I353">SUM(IF("156"&amp;B353=KHC&amp;MH,TH))</f>
        <v>8457924</v>
      </c>
      <c r="J353" s="441">
        <f t="shared" si="16"/>
        <v>0</v>
      </c>
      <c r="K353" s="441">
        <f t="shared" si="17"/>
        <v>0</v>
      </c>
      <c r="L353" s="263"/>
    </row>
    <row r="354" spans="1:15" ht="19.5" customHeight="1">
      <c r="A354" s="438">
        <f t="shared" si="15"/>
        <v>343</v>
      </c>
      <c r="B354" s="445" t="s">
        <v>1744</v>
      </c>
      <c r="C354" s="440" t="s">
        <v>286</v>
      </c>
      <c r="D354" s="441"/>
      <c r="E354" s="441"/>
      <c r="F354" s="441">
        <f t="array" ref="F354">SUM(IF("156"&amp;B354=KHN&amp;MH,SL))</f>
        <v>136</v>
      </c>
      <c r="G354" s="441">
        <f t="array" ref="G354">SUM(IF("156"&amp;B354=KHN&amp;MH,TH))</f>
        <v>7471454</v>
      </c>
      <c r="H354" s="441">
        <f t="array" ref="H354">SUM(IF("156"&amp;B354=KHC&amp;MH,SL))</f>
        <v>80</v>
      </c>
      <c r="I354" s="441">
        <f t="array" ref="I354">SUM(IF("156"&amp;B354=KHC&amp;MH,TH))</f>
        <v>4487360</v>
      </c>
      <c r="J354" s="441">
        <f t="shared" si="16"/>
        <v>56</v>
      </c>
      <c r="K354" s="441">
        <f t="shared" si="17"/>
        <v>2984094</v>
      </c>
      <c r="L354" s="263"/>
    </row>
    <row r="355" spans="1:15" ht="19.5" customHeight="1">
      <c r="A355" s="438">
        <f t="shared" si="15"/>
        <v>344</v>
      </c>
      <c r="B355" s="447" t="s">
        <v>407</v>
      </c>
      <c r="C355" s="440" t="s">
        <v>286</v>
      </c>
      <c r="D355" s="441"/>
      <c r="E355" s="441"/>
      <c r="F355" s="441">
        <f t="array" ref="F355">SUM(IF("156"&amp;B355=KHN&amp;MH,SL))</f>
        <v>204</v>
      </c>
      <c r="G355" s="441">
        <f t="array" ref="G355">SUM(IF("156"&amp;B355=KHN&amp;MH,TH))</f>
        <v>12009007</v>
      </c>
      <c r="H355" s="441">
        <f t="array" ref="H355">SUM(IF("156"&amp;B355=KHC&amp;MH,SL))</f>
        <v>204</v>
      </c>
      <c r="I355" s="441">
        <f t="array" ref="I355">SUM(IF("156"&amp;B355=KHC&amp;MH,TH))</f>
        <v>12009007</v>
      </c>
      <c r="J355" s="441">
        <f t="shared" si="16"/>
        <v>0</v>
      </c>
      <c r="K355" s="441">
        <f t="shared" si="17"/>
        <v>0</v>
      </c>
      <c r="L355" s="263"/>
    </row>
    <row r="356" spans="1:15" ht="19.5" customHeight="1">
      <c r="A356" s="438">
        <f t="shared" si="15"/>
        <v>345</v>
      </c>
      <c r="B356" s="445" t="s">
        <v>1912</v>
      </c>
      <c r="C356" s="440" t="s">
        <v>286</v>
      </c>
      <c r="D356" s="441"/>
      <c r="E356" s="441"/>
      <c r="F356" s="441">
        <f t="array" ref="F356">SUM(IF("156"&amp;B356=KHN&amp;MH,SL))</f>
        <v>3</v>
      </c>
      <c r="G356" s="441">
        <f t="array" ref="G356">SUM(IF("156"&amp;B356=KHN&amp;MH,TH))</f>
        <v>146011</v>
      </c>
      <c r="H356" s="441">
        <f t="array" ref="H356">SUM(IF("156"&amp;B356=KHC&amp;MH,SL))</f>
        <v>3</v>
      </c>
      <c r="I356" s="441">
        <f t="array" ref="I356">SUM(IF("156"&amp;B356=KHC&amp;MH,TH))</f>
        <v>146011</v>
      </c>
      <c r="J356" s="441">
        <f t="shared" si="16"/>
        <v>0</v>
      </c>
      <c r="K356" s="441">
        <f t="shared" si="17"/>
        <v>0</v>
      </c>
      <c r="L356" s="263"/>
    </row>
    <row r="357" spans="1:15" ht="19.5" customHeight="1">
      <c r="A357" s="438">
        <f t="shared" si="15"/>
        <v>346</v>
      </c>
      <c r="B357" s="446" t="s">
        <v>1440</v>
      </c>
      <c r="C357" s="440" t="s">
        <v>286</v>
      </c>
      <c r="D357" s="441"/>
      <c r="E357" s="441"/>
      <c r="F357" s="441">
        <f t="array" ref="F357">SUM(IF("156"&amp;B357=KHN&amp;MH,SL))</f>
        <v>8</v>
      </c>
      <c r="G357" s="441">
        <f t="array" ref="G357">SUM(IF("156"&amp;B357=KHN&amp;MH,TH))</f>
        <v>410400</v>
      </c>
      <c r="H357" s="441">
        <f t="array" ref="H357">SUM(IF("156"&amp;B357=KHC&amp;MH,SL))</f>
        <v>8</v>
      </c>
      <c r="I357" s="441">
        <f t="array" ref="I357">SUM(IF("156"&amp;B357=KHC&amp;MH,TH))</f>
        <v>410400</v>
      </c>
      <c r="J357" s="441">
        <f t="shared" si="16"/>
        <v>0</v>
      </c>
      <c r="K357" s="441">
        <f t="shared" si="17"/>
        <v>0</v>
      </c>
      <c r="L357" s="263"/>
      <c r="N357" s="442"/>
      <c r="O357" s="442"/>
    </row>
    <row r="358" spans="1:15" ht="19.5" customHeight="1">
      <c r="A358" s="438">
        <f t="shared" si="15"/>
        <v>347</v>
      </c>
      <c r="B358" s="445" t="s">
        <v>539</v>
      </c>
      <c r="C358" s="440" t="s">
        <v>286</v>
      </c>
      <c r="D358" s="441"/>
      <c r="E358" s="441"/>
      <c r="F358" s="441">
        <f t="array" ref="F358">SUM(IF("156"&amp;B358=KHN&amp;MH,SL))</f>
        <v>143</v>
      </c>
      <c r="G358" s="441">
        <f t="array" ref="G358">SUM(IF("156"&amp;B358=KHN&amp;MH,TH))</f>
        <v>16250942</v>
      </c>
      <c r="H358" s="441">
        <f t="array" ref="H358">SUM(IF("156"&amp;B358=KHC&amp;MH,SL))</f>
        <v>143</v>
      </c>
      <c r="I358" s="441">
        <f t="array" ref="I358">SUM(IF("156"&amp;B358=KHC&amp;MH,TH))</f>
        <v>16250942</v>
      </c>
      <c r="J358" s="441">
        <f t="shared" si="16"/>
        <v>0</v>
      </c>
      <c r="K358" s="441">
        <f t="shared" si="17"/>
        <v>0</v>
      </c>
      <c r="L358" s="263"/>
    </row>
    <row r="359" spans="1:15" ht="19.5" customHeight="1">
      <c r="A359" s="438">
        <f t="shared" si="15"/>
        <v>348</v>
      </c>
      <c r="B359" s="447" t="s">
        <v>827</v>
      </c>
      <c r="C359" s="440" t="s">
        <v>286</v>
      </c>
      <c r="D359" s="441"/>
      <c r="E359" s="441"/>
      <c r="F359" s="441">
        <f t="array" ref="F359">SUM(IF("156"&amp;B359=KHN&amp;MH,SL))</f>
        <v>100</v>
      </c>
      <c r="G359" s="441">
        <f t="array" ref="G359">SUM(IF("156"&amp;B359=KHN&amp;MH,TH))</f>
        <v>4223221</v>
      </c>
      <c r="H359" s="441">
        <f t="array" ref="H359">SUM(IF("156"&amp;B359=KHC&amp;MH,SL))</f>
        <v>100</v>
      </c>
      <c r="I359" s="441">
        <f t="array" ref="I359">SUM(IF("156"&amp;B359=KHC&amp;MH,TH))</f>
        <v>4223221</v>
      </c>
      <c r="J359" s="441">
        <f t="shared" si="16"/>
        <v>0</v>
      </c>
      <c r="K359" s="441">
        <f t="shared" si="17"/>
        <v>0</v>
      </c>
      <c r="L359" s="263"/>
    </row>
    <row r="360" spans="1:15" ht="19.5" customHeight="1">
      <c r="A360" s="438">
        <f t="shared" si="15"/>
        <v>349</v>
      </c>
      <c r="B360" s="447" t="s">
        <v>877</v>
      </c>
      <c r="C360" s="440" t="s">
        <v>286</v>
      </c>
      <c r="D360" s="441"/>
      <c r="E360" s="441"/>
      <c r="F360" s="441">
        <f t="array" ref="F360">SUM(IF("156"&amp;B360=KHN&amp;MH,SL))</f>
        <v>4</v>
      </c>
      <c r="G360" s="441">
        <f t="array" ref="G360">SUM(IF("156"&amp;B360=KHN&amp;MH,TH))</f>
        <v>516552</v>
      </c>
      <c r="H360" s="441">
        <f t="array" ref="H360">SUM(IF("156"&amp;B360=KHC&amp;MH,SL))</f>
        <v>4</v>
      </c>
      <c r="I360" s="441">
        <f t="array" ref="I360">SUM(IF("156"&amp;B360=KHC&amp;MH,TH))</f>
        <v>516552</v>
      </c>
      <c r="J360" s="441">
        <f t="shared" si="16"/>
        <v>0</v>
      </c>
      <c r="K360" s="441">
        <f t="shared" si="17"/>
        <v>0</v>
      </c>
      <c r="L360" s="263"/>
    </row>
    <row r="361" spans="1:15" ht="19.5" customHeight="1">
      <c r="A361" s="438">
        <f t="shared" si="15"/>
        <v>350</v>
      </c>
      <c r="B361" s="445" t="s">
        <v>632</v>
      </c>
      <c r="C361" s="440" t="s">
        <v>286</v>
      </c>
      <c r="D361" s="441"/>
      <c r="E361" s="441"/>
      <c r="F361" s="441">
        <f t="array" ref="F361">SUM(IF("156"&amp;B361=KHN&amp;MH,SL))</f>
        <v>88</v>
      </c>
      <c r="G361" s="441">
        <f t="array" ref="G361">SUM(IF("156"&amp;B361=KHN&amp;MH,TH))</f>
        <v>6013668</v>
      </c>
      <c r="H361" s="441">
        <f t="array" ref="H361">SUM(IF("156"&amp;B361=KHC&amp;MH,SL))</f>
        <v>88</v>
      </c>
      <c r="I361" s="441">
        <f t="array" ref="I361">SUM(IF("156"&amp;B361=KHC&amp;MH,TH))</f>
        <v>6013668</v>
      </c>
      <c r="J361" s="441">
        <f t="shared" si="16"/>
        <v>0</v>
      </c>
      <c r="K361" s="441">
        <f t="shared" si="17"/>
        <v>0</v>
      </c>
      <c r="L361" s="263"/>
    </row>
    <row r="362" spans="1:15" ht="19.5" customHeight="1">
      <c r="A362" s="438">
        <f t="shared" si="15"/>
        <v>351</v>
      </c>
      <c r="B362" s="447" t="s">
        <v>1913</v>
      </c>
      <c r="C362" s="440" t="s">
        <v>286</v>
      </c>
      <c r="D362" s="441"/>
      <c r="E362" s="441"/>
      <c r="F362" s="441">
        <f t="array" ref="F362">SUM(IF("156"&amp;B362=KHN&amp;MH,SL))</f>
        <v>3</v>
      </c>
      <c r="G362" s="441">
        <f t="array" ref="G362">SUM(IF("156"&amp;B362=KHN&amp;MH,TH))</f>
        <v>120276</v>
      </c>
      <c r="H362" s="441">
        <f t="array" ref="H362">SUM(IF("156"&amp;B362=KHC&amp;MH,SL))</f>
        <v>3</v>
      </c>
      <c r="I362" s="441">
        <f t="array" ref="I362">SUM(IF("156"&amp;B362=KHC&amp;MH,TH))</f>
        <v>120276</v>
      </c>
      <c r="J362" s="441">
        <f t="shared" si="16"/>
        <v>0</v>
      </c>
      <c r="K362" s="441">
        <f t="shared" si="17"/>
        <v>0</v>
      </c>
      <c r="L362" s="263"/>
    </row>
    <row r="363" spans="1:15" ht="19.5" customHeight="1">
      <c r="A363" s="438">
        <f t="shared" si="15"/>
        <v>352</v>
      </c>
      <c r="B363" s="447" t="s">
        <v>859</v>
      </c>
      <c r="C363" s="440" t="s">
        <v>286</v>
      </c>
      <c r="D363" s="441"/>
      <c r="E363" s="441"/>
      <c r="F363" s="441">
        <f t="array" ref="F363">SUM(IF("156"&amp;B363=KHN&amp;MH,SL))</f>
        <v>10</v>
      </c>
      <c r="G363" s="441">
        <f t="array" ref="G363">SUM(IF("156"&amp;B363=KHN&amp;MH,TH))</f>
        <v>1509480</v>
      </c>
      <c r="H363" s="441">
        <f t="array" ref="H363">SUM(IF("156"&amp;B363=KHC&amp;MH,SL))</f>
        <v>10</v>
      </c>
      <c r="I363" s="441">
        <f t="array" ref="I363">SUM(IF("156"&amp;B363=KHC&amp;MH,TH))</f>
        <v>1509480</v>
      </c>
      <c r="J363" s="441">
        <f t="shared" si="16"/>
        <v>0</v>
      </c>
      <c r="K363" s="441">
        <f t="shared" si="17"/>
        <v>0</v>
      </c>
      <c r="L363" s="263"/>
    </row>
    <row r="364" spans="1:15" ht="19.5" customHeight="1">
      <c r="A364" s="438">
        <f t="shared" si="15"/>
        <v>353</v>
      </c>
      <c r="B364" s="447" t="s">
        <v>855</v>
      </c>
      <c r="C364" s="440" t="s">
        <v>286</v>
      </c>
      <c r="D364" s="441"/>
      <c r="E364" s="441"/>
      <c r="F364" s="441">
        <f t="array" ref="F364">SUM(IF("156"&amp;B364=KHN&amp;MH,SL))</f>
        <v>10</v>
      </c>
      <c r="G364" s="441">
        <f t="array" ref="G364">SUM(IF("156"&amp;B364=KHN&amp;MH,TH))</f>
        <v>972970</v>
      </c>
      <c r="H364" s="441">
        <f t="array" ref="H364">SUM(IF("156"&amp;B364=KHC&amp;MH,SL))</f>
        <v>10</v>
      </c>
      <c r="I364" s="441">
        <f t="array" ref="I364">SUM(IF("156"&amp;B364=KHC&amp;MH,TH))</f>
        <v>972970</v>
      </c>
      <c r="J364" s="441">
        <f t="shared" si="16"/>
        <v>0</v>
      </c>
      <c r="K364" s="441">
        <f t="shared" si="17"/>
        <v>0</v>
      </c>
      <c r="L364" s="263"/>
    </row>
    <row r="365" spans="1:15" ht="19.5" customHeight="1">
      <c r="A365" s="438">
        <f t="shared" si="15"/>
        <v>354</v>
      </c>
      <c r="B365" s="446" t="s">
        <v>1547</v>
      </c>
      <c r="C365" s="440" t="s">
        <v>286</v>
      </c>
      <c r="D365" s="441"/>
      <c r="E365" s="441"/>
      <c r="F365" s="441">
        <f t="array" ref="F365">SUM(IF("156"&amp;B365=KHN&amp;MH,SL))</f>
        <v>1</v>
      </c>
      <c r="G365" s="441">
        <f t="array" ref="G365">SUM(IF("156"&amp;B365=KHN&amp;MH,TH))</f>
        <v>61456</v>
      </c>
      <c r="H365" s="441">
        <f t="array" ref="H365">SUM(IF("156"&amp;B365=KHC&amp;MH,SL))</f>
        <v>1</v>
      </c>
      <c r="I365" s="441">
        <f t="array" ref="I365">SUM(IF("156"&amp;B365=KHC&amp;MH,TH))</f>
        <v>61456</v>
      </c>
      <c r="J365" s="441">
        <f t="shared" si="16"/>
        <v>0</v>
      </c>
      <c r="K365" s="441">
        <f t="shared" si="17"/>
        <v>0</v>
      </c>
      <c r="L365" s="263"/>
    </row>
    <row r="366" spans="1:15" ht="19.5" customHeight="1">
      <c r="A366" s="438">
        <f t="shared" si="15"/>
        <v>355</v>
      </c>
      <c r="B366" s="447" t="s">
        <v>361</v>
      </c>
      <c r="C366" s="440" t="s">
        <v>286</v>
      </c>
      <c r="D366" s="441"/>
      <c r="E366" s="441"/>
      <c r="F366" s="441">
        <f t="array" ref="F366">SUM(IF("156"&amp;B366=KHN&amp;MH,SL))</f>
        <v>85</v>
      </c>
      <c r="G366" s="441">
        <f t="array" ref="G366">SUM(IF("156"&amp;B366=KHN&amp;MH,TH))</f>
        <v>13129703</v>
      </c>
      <c r="H366" s="441">
        <f t="array" ref="H366">SUM(IF("156"&amp;B366=KHC&amp;MH,SL))</f>
        <v>85</v>
      </c>
      <c r="I366" s="441">
        <f t="array" ref="I366">SUM(IF("156"&amp;B366=KHC&amp;MH,TH))</f>
        <v>13129703</v>
      </c>
      <c r="J366" s="441">
        <f t="shared" si="16"/>
        <v>0</v>
      </c>
      <c r="K366" s="441">
        <f t="shared" si="17"/>
        <v>0</v>
      </c>
      <c r="L366" s="263"/>
    </row>
    <row r="367" spans="1:15" ht="19.5" customHeight="1">
      <c r="A367" s="438">
        <f t="shared" si="15"/>
        <v>356</v>
      </c>
      <c r="B367" s="445" t="s">
        <v>750</v>
      </c>
      <c r="C367" s="440" t="s">
        <v>286</v>
      </c>
      <c r="D367" s="441"/>
      <c r="E367" s="441"/>
      <c r="F367" s="441">
        <f t="array" ref="F367">SUM(IF("156"&amp;B367=KHN&amp;MH,SL))</f>
        <v>9</v>
      </c>
      <c r="G367" s="441">
        <f t="array" ref="G367">SUM(IF("156"&amp;B367=KHN&amp;MH,TH))</f>
        <v>1440725</v>
      </c>
      <c r="H367" s="441">
        <f t="array" ref="H367">SUM(IF("156"&amp;B367=KHC&amp;MH,SL))</f>
        <v>9</v>
      </c>
      <c r="I367" s="441">
        <f t="array" ref="I367">SUM(IF("156"&amp;B367=KHC&amp;MH,TH))</f>
        <v>1440725</v>
      </c>
      <c r="J367" s="441">
        <f t="shared" si="16"/>
        <v>0</v>
      </c>
      <c r="K367" s="441">
        <f t="shared" si="17"/>
        <v>0</v>
      </c>
      <c r="L367" s="263"/>
    </row>
    <row r="368" spans="1:15" ht="19.5" customHeight="1">
      <c r="A368" s="438">
        <f t="shared" si="15"/>
        <v>357</v>
      </c>
      <c r="B368" s="446" t="s">
        <v>1628</v>
      </c>
      <c r="C368" s="440" t="s">
        <v>286</v>
      </c>
      <c r="D368" s="441"/>
      <c r="E368" s="441"/>
      <c r="F368" s="441">
        <f t="array" ref="F368">SUM(IF("156"&amp;B368=KHN&amp;MH,SL))</f>
        <v>6</v>
      </c>
      <c r="G368" s="441">
        <f t="array" ref="G368">SUM(IF("156"&amp;B368=KHN&amp;MH,TH))</f>
        <v>430800</v>
      </c>
      <c r="H368" s="441">
        <f t="array" ref="H368">SUM(IF("156"&amp;B368=KHC&amp;MH,SL))</f>
        <v>6</v>
      </c>
      <c r="I368" s="441">
        <f t="array" ref="I368">SUM(IF("156"&amp;B368=KHC&amp;MH,TH))</f>
        <v>430800</v>
      </c>
      <c r="J368" s="441">
        <f t="shared" si="16"/>
        <v>0</v>
      </c>
      <c r="K368" s="441">
        <f t="shared" si="17"/>
        <v>0</v>
      </c>
      <c r="L368" s="263"/>
    </row>
    <row r="369" spans="1:15" ht="19.5" customHeight="1">
      <c r="A369" s="438">
        <f t="shared" si="15"/>
        <v>358</v>
      </c>
      <c r="B369" s="445" t="s">
        <v>1775</v>
      </c>
      <c r="C369" s="440" t="s">
        <v>286</v>
      </c>
      <c r="D369" s="441"/>
      <c r="E369" s="441"/>
      <c r="F369" s="441">
        <f t="array" ref="F369">SUM(IF("156"&amp;B369=KHN&amp;MH,SL))</f>
        <v>10</v>
      </c>
      <c r="G369" s="441">
        <f t="array" ref="G369">SUM(IF("156"&amp;B369=KHN&amp;MH,TH))</f>
        <v>962390</v>
      </c>
      <c r="H369" s="441">
        <f t="array" ref="H369">SUM(IF("156"&amp;B369=KHC&amp;MH,SL))</f>
        <v>10</v>
      </c>
      <c r="I369" s="441">
        <f t="array" ref="I369">SUM(IF("156"&amp;B369=KHC&amp;MH,TH))</f>
        <v>962390</v>
      </c>
      <c r="J369" s="441">
        <f t="shared" si="16"/>
        <v>0</v>
      </c>
      <c r="K369" s="441">
        <f t="shared" si="17"/>
        <v>0</v>
      </c>
      <c r="L369" s="263"/>
    </row>
    <row r="370" spans="1:15" ht="19.5" customHeight="1">
      <c r="A370" s="438">
        <f t="shared" si="15"/>
        <v>359</v>
      </c>
      <c r="B370" s="447" t="s">
        <v>362</v>
      </c>
      <c r="C370" s="440" t="s">
        <v>286</v>
      </c>
      <c r="D370" s="441"/>
      <c r="E370" s="441"/>
      <c r="F370" s="441">
        <f t="array" ref="F370">SUM(IF("156"&amp;B370=KHN&amp;MH,SL))</f>
        <v>11</v>
      </c>
      <c r="G370" s="441">
        <f t="array" ref="G370">SUM(IF("156"&amp;B370=KHN&amp;MH,TH))</f>
        <v>1117870</v>
      </c>
      <c r="H370" s="441">
        <f t="array" ref="H370">SUM(IF("156"&amp;B370=KHC&amp;MH,SL))</f>
        <v>11</v>
      </c>
      <c r="I370" s="441">
        <f t="array" ref="I370">SUM(IF("156"&amp;B370=KHC&amp;MH,TH))</f>
        <v>1117870</v>
      </c>
      <c r="J370" s="441">
        <f t="shared" si="16"/>
        <v>0</v>
      </c>
      <c r="K370" s="441">
        <f t="shared" si="17"/>
        <v>0</v>
      </c>
      <c r="L370" s="263"/>
      <c r="N370" s="442"/>
      <c r="O370" s="442"/>
    </row>
    <row r="371" spans="1:15" ht="19.5" customHeight="1">
      <c r="A371" s="438">
        <f t="shared" si="15"/>
        <v>360</v>
      </c>
      <c r="B371" s="445" t="s">
        <v>326</v>
      </c>
      <c r="C371" s="440" t="s">
        <v>286</v>
      </c>
      <c r="D371" s="441"/>
      <c r="E371" s="441"/>
      <c r="F371" s="441">
        <f t="array" ref="F371">SUM(IF("156"&amp;B371=KHN&amp;MH,SL))</f>
        <v>10</v>
      </c>
      <c r="G371" s="441">
        <f t="array" ref="G371">SUM(IF("156"&amp;B371=KHN&amp;MH,TH))</f>
        <v>1576090</v>
      </c>
      <c r="H371" s="441">
        <f t="array" ref="H371">SUM(IF("156"&amp;B371=KHC&amp;MH,SL))</f>
        <v>10</v>
      </c>
      <c r="I371" s="441">
        <f t="array" ref="I371">SUM(IF("156"&amp;B371=KHC&amp;MH,TH))</f>
        <v>1576090</v>
      </c>
      <c r="J371" s="441">
        <f t="shared" si="16"/>
        <v>0</v>
      </c>
      <c r="K371" s="441">
        <f t="shared" si="17"/>
        <v>0</v>
      </c>
      <c r="L371" s="263"/>
    </row>
    <row r="372" spans="1:15" ht="19.5" customHeight="1">
      <c r="A372" s="438">
        <f t="shared" si="15"/>
        <v>361</v>
      </c>
      <c r="B372" s="447" t="s">
        <v>641</v>
      </c>
      <c r="C372" s="440" t="s">
        <v>286</v>
      </c>
      <c r="D372" s="441"/>
      <c r="E372" s="441"/>
      <c r="F372" s="441">
        <f t="array" ref="F372">SUM(IF("156"&amp;B372=KHN&amp;MH,SL))</f>
        <v>330</v>
      </c>
      <c r="G372" s="441">
        <f t="array" ref="G372">SUM(IF("156"&amp;B372=KHN&amp;MH,TH))</f>
        <v>2888852</v>
      </c>
      <c r="H372" s="441">
        <f t="array" ref="H372">SUM(IF("156"&amp;B372=KHC&amp;MH,SL))</f>
        <v>330</v>
      </c>
      <c r="I372" s="441">
        <f t="array" ref="I372">SUM(IF("156"&amp;B372=KHC&amp;MH,TH))</f>
        <v>2888852</v>
      </c>
      <c r="J372" s="441">
        <f t="shared" si="16"/>
        <v>0</v>
      </c>
      <c r="K372" s="441">
        <f t="shared" si="17"/>
        <v>0</v>
      </c>
      <c r="L372" s="263"/>
    </row>
    <row r="373" spans="1:15" ht="19.5" customHeight="1">
      <c r="A373" s="438">
        <f t="shared" si="15"/>
        <v>362</v>
      </c>
      <c r="B373" s="448" t="s">
        <v>1349</v>
      </c>
      <c r="C373" s="440" t="s">
        <v>286</v>
      </c>
      <c r="D373" s="441"/>
      <c r="E373" s="441"/>
      <c r="F373" s="441">
        <f t="array" ref="F373">SUM(IF("156"&amp;B373=KHN&amp;MH,SL))</f>
        <v>150</v>
      </c>
      <c r="G373" s="441">
        <f t="array" ref="G373">SUM(IF("156"&amp;B373=KHN&amp;MH,TH))</f>
        <v>7125000</v>
      </c>
      <c r="H373" s="441">
        <f t="array" ref="H373">SUM(IF("156"&amp;B373=KHC&amp;MH,SL))</f>
        <v>0</v>
      </c>
      <c r="I373" s="441">
        <f t="array" ref="I373">SUM(IF("156"&amp;B373=KHC&amp;MH,TH))</f>
        <v>0</v>
      </c>
      <c r="J373" s="441">
        <f t="shared" si="16"/>
        <v>150</v>
      </c>
      <c r="K373" s="441">
        <f t="shared" si="17"/>
        <v>7125000</v>
      </c>
      <c r="L373" s="263"/>
    </row>
    <row r="374" spans="1:15" ht="19.5" customHeight="1">
      <c r="A374" s="438">
        <f t="shared" si="15"/>
        <v>363</v>
      </c>
      <c r="B374" s="447" t="s">
        <v>1950</v>
      </c>
      <c r="C374" s="440" t="s">
        <v>286</v>
      </c>
      <c r="D374" s="441"/>
      <c r="E374" s="441"/>
      <c r="F374" s="441">
        <f t="array" ref="F374">SUM(IF("156"&amp;B374=KHN&amp;MH,SL))</f>
        <v>10</v>
      </c>
      <c r="G374" s="441">
        <f t="array" ref="G374">SUM(IF("156"&amp;B374=KHN&amp;MH,TH))</f>
        <v>377600</v>
      </c>
      <c r="H374" s="441">
        <f t="array" ref="H374">SUM(IF("156"&amp;B374=KHC&amp;MH,SL))</f>
        <v>10</v>
      </c>
      <c r="I374" s="441">
        <f t="array" ref="I374">SUM(IF("156"&amp;B374=KHC&amp;MH,TH))</f>
        <v>377600</v>
      </c>
      <c r="J374" s="441">
        <f t="shared" si="16"/>
        <v>0</v>
      </c>
      <c r="K374" s="441">
        <f t="shared" si="17"/>
        <v>0</v>
      </c>
      <c r="L374" s="263"/>
    </row>
    <row r="375" spans="1:15" ht="19.5" customHeight="1">
      <c r="A375" s="438">
        <f t="shared" si="15"/>
        <v>364</v>
      </c>
      <c r="B375" s="445" t="s">
        <v>1896</v>
      </c>
      <c r="C375" s="440" t="s">
        <v>286</v>
      </c>
      <c r="D375" s="441"/>
      <c r="E375" s="441"/>
      <c r="F375" s="441">
        <f t="array" ref="F375">SUM(IF("156"&amp;B375=KHN&amp;MH,SL))</f>
        <v>3</v>
      </c>
      <c r="G375" s="441">
        <f t="array" ref="G375">SUM(IF("156"&amp;B375=KHN&amp;MH,TH))</f>
        <v>197417</v>
      </c>
      <c r="H375" s="441">
        <f t="array" ref="H375">SUM(IF("156"&amp;B375=KHC&amp;MH,SL))</f>
        <v>3</v>
      </c>
      <c r="I375" s="441">
        <f t="array" ref="I375">SUM(IF("156"&amp;B375=KHC&amp;MH,TH))</f>
        <v>197417</v>
      </c>
      <c r="J375" s="441">
        <f t="shared" si="16"/>
        <v>0</v>
      </c>
      <c r="K375" s="441">
        <f t="shared" si="17"/>
        <v>0</v>
      </c>
      <c r="L375" s="263"/>
    </row>
    <row r="376" spans="1:15" ht="19.5" customHeight="1">
      <c r="A376" s="438">
        <f t="shared" si="15"/>
        <v>365</v>
      </c>
      <c r="B376" s="445" t="s">
        <v>335</v>
      </c>
      <c r="C376" s="440" t="s">
        <v>286</v>
      </c>
      <c r="D376" s="441"/>
      <c r="E376" s="441"/>
      <c r="F376" s="441">
        <f t="array" ref="F376">SUM(IF("156"&amp;B376=KHN&amp;MH,SL))</f>
        <v>66</v>
      </c>
      <c r="G376" s="441">
        <f t="array" ref="G376">SUM(IF("156"&amp;B376=KHN&amp;MH,TH))</f>
        <v>8869905</v>
      </c>
      <c r="H376" s="441">
        <f t="array" ref="H376">SUM(IF("156"&amp;B376=KHC&amp;MH,SL))</f>
        <v>66</v>
      </c>
      <c r="I376" s="441">
        <f t="array" ref="I376">SUM(IF("156"&amp;B376=KHC&amp;MH,TH))</f>
        <v>8869905</v>
      </c>
      <c r="J376" s="441">
        <f t="shared" si="16"/>
        <v>0</v>
      </c>
      <c r="K376" s="441">
        <f t="shared" si="17"/>
        <v>0</v>
      </c>
      <c r="L376" s="263"/>
    </row>
    <row r="377" spans="1:15" ht="19.5" customHeight="1">
      <c r="A377" s="438">
        <f t="shared" si="15"/>
        <v>366</v>
      </c>
      <c r="B377" s="445" t="s">
        <v>1951</v>
      </c>
      <c r="C377" s="440" t="s">
        <v>286</v>
      </c>
      <c r="D377" s="441"/>
      <c r="E377" s="441"/>
      <c r="F377" s="441">
        <f t="array" ref="F377">SUM(IF("156"&amp;B377=KHN&amp;MH,SL))</f>
        <v>6</v>
      </c>
      <c r="G377" s="441">
        <f t="array" ref="G377">SUM(IF("156"&amp;B377=KHN&amp;MH,TH))</f>
        <v>579240</v>
      </c>
      <c r="H377" s="441">
        <f t="array" ref="H377">SUM(IF("156"&amp;B377=KHC&amp;MH,SL))</f>
        <v>6</v>
      </c>
      <c r="I377" s="441">
        <f t="array" ref="I377">SUM(IF("156"&amp;B377=KHC&amp;MH,TH))</f>
        <v>579240</v>
      </c>
      <c r="J377" s="441">
        <f t="shared" si="16"/>
        <v>0</v>
      </c>
      <c r="K377" s="441">
        <f t="shared" si="17"/>
        <v>0</v>
      </c>
      <c r="L377" s="263"/>
    </row>
    <row r="378" spans="1:15" ht="19.5" customHeight="1">
      <c r="A378" s="438">
        <f t="shared" si="15"/>
        <v>367</v>
      </c>
      <c r="B378" s="445" t="s">
        <v>634</v>
      </c>
      <c r="C378" s="440" t="s">
        <v>286</v>
      </c>
      <c r="D378" s="441"/>
      <c r="E378" s="441"/>
      <c r="F378" s="441">
        <f t="array" ref="F378">SUM(IF("156"&amp;B378=KHN&amp;MH,SL))</f>
        <v>70</v>
      </c>
      <c r="G378" s="441">
        <f t="array" ref="G378">SUM(IF("156"&amp;B378=KHN&amp;MH,TH))</f>
        <v>5246191</v>
      </c>
      <c r="H378" s="441">
        <f t="array" ref="H378">SUM(IF("156"&amp;B378=KHC&amp;MH,SL))</f>
        <v>70</v>
      </c>
      <c r="I378" s="441">
        <f t="array" ref="I378">SUM(IF("156"&amp;B378=KHC&amp;MH,TH))</f>
        <v>5246191</v>
      </c>
      <c r="J378" s="441">
        <f t="shared" si="16"/>
        <v>0</v>
      </c>
      <c r="K378" s="441">
        <f t="shared" si="17"/>
        <v>0</v>
      </c>
      <c r="L378" s="263"/>
    </row>
    <row r="379" spans="1:15" ht="19.5" customHeight="1">
      <c r="A379" s="438">
        <f t="shared" si="15"/>
        <v>368</v>
      </c>
      <c r="B379" s="446" t="s">
        <v>1613</v>
      </c>
      <c r="C379" s="440" t="s">
        <v>286</v>
      </c>
      <c r="D379" s="441"/>
      <c r="E379" s="441"/>
      <c r="F379" s="441">
        <f t="array" ref="F379">SUM(IF("156"&amp;B379=KHN&amp;MH,SL))</f>
        <v>12</v>
      </c>
      <c r="G379" s="441">
        <f t="array" ref="G379">SUM(IF("156"&amp;B379=KHN&amp;MH,TH))</f>
        <v>481200</v>
      </c>
      <c r="H379" s="441">
        <f t="array" ref="H379">SUM(IF("156"&amp;B379=KHC&amp;MH,SL))</f>
        <v>12</v>
      </c>
      <c r="I379" s="441">
        <f t="array" ref="I379">SUM(IF("156"&amp;B379=KHC&amp;MH,TH))</f>
        <v>481200</v>
      </c>
      <c r="J379" s="441">
        <f t="shared" si="16"/>
        <v>0</v>
      </c>
      <c r="K379" s="441">
        <f t="shared" si="17"/>
        <v>0</v>
      </c>
      <c r="L379" s="263"/>
    </row>
    <row r="380" spans="1:15" ht="19.5" customHeight="1">
      <c r="A380" s="438">
        <f t="shared" si="15"/>
        <v>369</v>
      </c>
      <c r="B380" s="445" t="s">
        <v>1952</v>
      </c>
      <c r="C380" s="440" t="s">
        <v>286</v>
      </c>
      <c r="D380" s="441"/>
      <c r="E380" s="441"/>
      <c r="F380" s="441">
        <f t="array" ref="F380">SUM(IF("156"&amp;B380=KHN&amp;MH,SL))</f>
        <v>5</v>
      </c>
      <c r="G380" s="441">
        <f t="array" ref="G380">SUM(IF("156"&amp;B380=KHN&amp;MH,TH))</f>
        <v>286450</v>
      </c>
      <c r="H380" s="441">
        <f t="array" ref="H380">SUM(IF("156"&amp;B380=KHC&amp;MH,SL))</f>
        <v>5</v>
      </c>
      <c r="I380" s="441">
        <f t="array" ref="I380">SUM(IF("156"&amp;B380=KHC&amp;MH,TH))</f>
        <v>286450</v>
      </c>
      <c r="J380" s="441">
        <f t="shared" si="16"/>
        <v>0</v>
      </c>
      <c r="K380" s="441">
        <f t="shared" si="17"/>
        <v>0</v>
      </c>
      <c r="L380" s="263"/>
    </row>
    <row r="381" spans="1:15" ht="19.5" customHeight="1">
      <c r="A381" s="438">
        <f t="shared" si="15"/>
        <v>370</v>
      </c>
      <c r="B381" s="447" t="s">
        <v>353</v>
      </c>
      <c r="C381" s="440" t="s">
        <v>286</v>
      </c>
      <c r="D381" s="441"/>
      <c r="E381" s="441"/>
      <c r="F381" s="441">
        <f t="array" ref="F381">SUM(IF("156"&amp;B381=KHN&amp;MH,SL))</f>
        <v>9</v>
      </c>
      <c r="G381" s="441">
        <f t="array" ref="G381">SUM(IF("156"&amp;B381=KHN&amp;MH,TH))</f>
        <v>494577</v>
      </c>
      <c r="H381" s="441">
        <f t="array" ref="H381">SUM(IF("156"&amp;B381=KHC&amp;MH,SL))</f>
        <v>9</v>
      </c>
      <c r="I381" s="441">
        <f t="array" ref="I381">SUM(IF("156"&amp;B381=KHC&amp;MH,TH))</f>
        <v>494577</v>
      </c>
      <c r="J381" s="441">
        <f t="shared" si="16"/>
        <v>0</v>
      </c>
      <c r="K381" s="441">
        <f t="shared" si="17"/>
        <v>0</v>
      </c>
      <c r="L381" s="263"/>
    </row>
    <row r="382" spans="1:15" ht="19.5" customHeight="1">
      <c r="A382" s="438">
        <f t="shared" si="15"/>
        <v>371</v>
      </c>
      <c r="B382" s="448" t="s">
        <v>791</v>
      </c>
      <c r="C382" s="440" t="s">
        <v>286</v>
      </c>
      <c r="D382" s="441"/>
      <c r="E382" s="441"/>
      <c r="F382" s="441">
        <f t="array" ref="F382">SUM(IF("156"&amp;B382=KHN&amp;MH,SL))</f>
        <v>400</v>
      </c>
      <c r="G382" s="441">
        <f t="array" ref="G382">SUM(IF("156"&amp;B382=KHN&amp;MH,TH))</f>
        <v>4922369</v>
      </c>
      <c r="H382" s="441">
        <f t="array" ref="H382">SUM(IF("156"&amp;B382=KHC&amp;MH,SL))</f>
        <v>400</v>
      </c>
      <c r="I382" s="441">
        <f t="array" ref="I382">SUM(IF("156"&amp;B382=KHC&amp;MH,TH))</f>
        <v>4922369</v>
      </c>
      <c r="J382" s="441">
        <f t="shared" si="16"/>
        <v>0</v>
      </c>
      <c r="K382" s="441">
        <f t="shared" si="17"/>
        <v>0</v>
      </c>
      <c r="L382" s="263"/>
    </row>
    <row r="383" spans="1:15" ht="19.5" customHeight="1">
      <c r="A383" s="438">
        <f t="shared" si="15"/>
        <v>372</v>
      </c>
      <c r="B383" s="446" t="s">
        <v>1633</v>
      </c>
      <c r="C383" s="440" t="s">
        <v>286</v>
      </c>
      <c r="D383" s="441"/>
      <c r="E383" s="441"/>
      <c r="F383" s="441">
        <f t="array" ref="F383">SUM(IF("156"&amp;B383=KHN&amp;MH,SL))</f>
        <v>7</v>
      </c>
      <c r="G383" s="441">
        <f t="array" ref="G383">SUM(IF("156"&amp;B383=KHN&amp;MH,TH))</f>
        <v>649607</v>
      </c>
      <c r="H383" s="441">
        <f t="array" ref="H383">SUM(IF("156"&amp;B383=KHC&amp;MH,SL))</f>
        <v>7</v>
      </c>
      <c r="I383" s="441">
        <f t="array" ref="I383">SUM(IF("156"&amp;B383=KHC&amp;MH,TH))</f>
        <v>649607</v>
      </c>
      <c r="J383" s="441">
        <f t="shared" si="16"/>
        <v>0</v>
      </c>
      <c r="K383" s="441">
        <f t="shared" si="17"/>
        <v>0</v>
      </c>
      <c r="L383" s="263"/>
    </row>
    <row r="384" spans="1:15" ht="19.5" customHeight="1">
      <c r="A384" s="438">
        <f t="shared" si="15"/>
        <v>373</v>
      </c>
      <c r="B384" s="446" t="s">
        <v>1312</v>
      </c>
      <c r="C384" s="440" t="s">
        <v>286</v>
      </c>
      <c r="D384" s="441"/>
      <c r="E384" s="441"/>
      <c r="F384" s="441">
        <f t="array" ref="F384">SUM(IF("156"&amp;B384=KHN&amp;MH,SL))</f>
        <v>500</v>
      </c>
      <c r="G384" s="441">
        <f t="array" ref="G384">SUM(IF("156"&amp;B384=KHN&amp;MH,TH))</f>
        <v>9747000</v>
      </c>
      <c r="H384" s="441">
        <f t="array" ref="H384">SUM(IF("156"&amp;B384=KHC&amp;MH,SL))</f>
        <v>0</v>
      </c>
      <c r="I384" s="441">
        <f t="array" ref="I384">SUM(IF("156"&amp;B384=KHC&amp;MH,TH))</f>
        <v>0</v>
      </c>
      <c r="J384" s="441">
        <f t="shared" si="16"/>
        <v>500</v>
      </c>
      <c r="K384" s="441">
        <f t="shared" si="17"/>
        <v>9747000</v>
      </c>
      <c r="L384" s="263"/>
    </row>
    <row r="385" spans="1:15" ht="19.5" customHeight="1">
      <c r="A385" s="438">
        <f t="shared" si="15"/>
        <v>374</v>
      </c>
      <c r="B385" s="447" t="s">
        <v>849</v>
      </c>
      <c r="C385" s="440" t="s">
        <v>286</v>
      </c>
      <c r="D385" s="441"/>
      <c r="E385" s="441"/>
      <c r="F385" s="441">
        <f t="array" ref="F385">SUM(IF("156"&amp;B385=KHN&amp;MH,SL))</f>
        <v>8</v>
      </c>
      <c r="G385" s="441">
        <f t="array" ref="G385">SUM(IF("156"&amp;B385=KHN&amp;MH,TH))</f>
        <v>490960</v>
      </c>
      <c r="H385" s="441">
        <f t="array" ref="H385">SUM(IF("156"&amp;B385=KHC&amp;MH,SL))</f>
        <v>8</v>
      </c>
      <c r="I385" s="441">
        <f t="array" ref="I385">SUM(IF("156"&amp;B385=KHC&amp;MH,TH))</f>
        <v>490960</v>
      </c>
      <c r="J385" s="441">
        <f t="shared" si="16"/>
        <v>0</v>
      </c>
      <c r="K385" s="441">
        <f t="shared" si="17"/>
        <v>0</v>
      </c>
      <c r="L385" s="263"/>
    </row>
    <row r="386" spans="1:15" ht="19.5" customHeight="1">
      <c r="A386" s="438">
        <f t="shared" si="15"/>
        <v>375</v>
      </c>
      <c r="B386" s="445" t="s">
        <v>1873</v>
      </c>
      <c r="C386" s="440" t="s">
        <v>286</v>
      </c>
      <c r="D386" s="441"/>
      <c r="E386" s="441"/>
      <c r="F386" s="441">
        <f t="array" ref="F386">SUM(IF("156"&amp;B386=KHN&amp;MH,SL))</f>
        <v>8</v>
      </c>
      <c r="G386" s="441">
        <f t="array" ref="G386">SUM(IF("156"&amp;B386=KHN&amp;MH,TH))</f>
        <v>324885</v>
      </c>
      <c r="H386" s="441">
        <f t="array" ref="H386">SUM(IF("156"&amp;B386=KHC&amp;MH,SL))</f>
        <v>8</v>
      </c>
      <c r="I386" s="441">
        <f t="array" ref="I386">SUM(IF("156"&amp;B386=KHC&amp;MH,TH))</f>
        <v>324885</v>
      </c>
      <c r="J386" s="441">
        <f t="shared" si="16"/>
        <v>0</v>
      </c>
      <c r="K386" s="441">
        <f t="shared" si="17"/>
        <v>0</v>
      </c>
      <c r="L386" s="263"/>
    </row>
    <row r="387" spans="1:15" ht="19.5" customHeight="1">
      <c r="A387" s="438">
        <f t="shared" si="15"/>
        <v>376</v>
      </c>
      <c r="B387" s="447" t="s">
        <v>848</v>
      </c>
      <c r="C387" s="440" t="s">
        <v>286</v>
      </c>
      <c r="D387" s="441"/>
      <c r="E387" s="441"/>
      <c r="F387" s="441">
        <f t="array" ref="F387">SUM(IF("156"&amp;B387=KHN&amp;MH,SL))</f>
        <v>8</v>
      </c>
      <c r="G387" s="441">
        <f t="array" ref="G387">SUM(IF("156"&amp;B387=KHN&amp;MH,TH))</f>
        <v>555936</v>
      </c>
      <c r="H387" s="441">
        <f t="array" ref="H387">SUM(IF("156"&amp;B387=KHC&amp;MH,SL))</f>
        <v>8</v>
      </c>
      <c r="I387" s="441">
        <f t="array" ref="I387">SUM(IF("156"&amp;B387=KHC&amp;MH,TH))</f>
        <v>555936</v>
      </c>
      <c r="J387" s="441">
        <f t="shared" si="16"/>
        <v>0</v>
      </c>
      <c r="K387" s="441">
        <f t="shared" si="17"/>
        <v>0</v>
      </c>
      <c r="L387" s="263"/>
    </row>
    <row r="388" spans="1:15" ht="19.5" customHeight="1">
      <c r="A388" s="438">
        <f t="shared" si="15"/>
        <v>377</v>
      </c>
      <c r="B388" s="447" t="s">
        <v>411</v>
      </c>
      <c r="C388" s="440" t="s">
        <v>286</v>
      </c>
      <c r="D388" s="441"/>
      <c r="E388" s="441"/>
      <c r="F388" s="441">
        <f t="array" ref="F388">SUM(IF("156"&amp;B388=KHN&amp;MH,SL))</f>
        <v>36</v>
      </c>
      <c r="G388" s="441">
        <f t="array" ref="G388">SUM(IF("156"&amp;B388=KHN&amp;MH,TH))</f>
        <v>2434848</v>
      </c>
      <c r="H388" s="441">
        <f t="array" ref="H388">SUM(IF("156"&amp;B388=KHC&amp;MH,SL))</f>
        <v>36</v>
      </c>
      <c r="I388" s="441">
        <f t="array" ref="I388">SUM(IF("156"&amp;B388=KHC&amp;MH,TH))</f>
        <v>2434848</v>
      </c>
      <c r="J388" s="441">
        <f t="shared" si="16"/>
        <v>0</v>
      </c>
      <c r="K388" s="441">
        <f t="shared" si="17"/>
        <v>0</v>
      </c>
      <c r="L388" s="263"/>
    </row>
    <row r="389" spans="1:15" ht="19.5" customHeight="1">
      <c r="A389" s="438">
        <f t="shared" si="15"/>
        <v>378</v>
      </c>
      <c r="B389" s="448" t="s">
        <v>579</v>
      </c>
      <c r="C389" s="440" t="s">
        <v>286</v>
      </c>
      <c r="D389" s="441"/>
      <c r="E389" s="441"/>
      <c r="F389" s="441">
        <f t="array" ref="F389">SUM(IF("156"&amp;B389=KHN&amp;MH,SL))</f>
        <v>48</v>
      </c>
      <c r="G389" s="441">
        <f t="array" ref="G389">SUM(IF("156"&amp;B389=KHN&amp;MH,TH))</f>
        <v>3245840</v>
      </c>
      <c r="H389" s="441">
        <f t="array" ref="H389">SUM(IF("156"&amp;B389=KHC&amp;MH,SL))</f>
        <v>48</v>
      </c>
      <c r="I389" s="441">
        <f t="array" ref="I389">SUM(IF("156"&amp;B389=KHC&amp;MH,TH))</f>
        <v>3245840</v>
      </c>
      <c r="J389" s="441">
        <f t="shared" si="16"/>
        <v>0</v>
      </c>
      <c r="K389" s="441">
        <f t="shared" si="17"/>
        <v>0</v>
      </c>
      <c r="L389" s="263"/>
    </row>
    <row r="390" spans="1:15" ht="19.5" customHeight="1">
      <c r="A390" s="438">
        <f t="shared" si="15"/>
        <v>379</v>
      </c>
      <c r="B390" s="445" t="s">
        <v>342</v>
      </c>
      <c r="C390" s="440" t="s">
        <v>286</v>
      </c>
      <c r="D390" s="441"/>
      <c r="E390" s="441"/>
      <c r="F390" s="441">
        <f t="array" ref="F390">SUM(IF("156"&amp;B390=KHN&amp;MH,SL))</f>
        <v>38</v>
      </c>
      <c r="G390" s="441">
        <f t="array" ref="G390">SUM(IF("156"&amp;B390=KHN&amp;MH,TH))</f>
        <v>2031338</v>
      </c>
      <c r="H390" s="441">
        <f t="array" ref="H390">SUM(IF("156"&amp;B390=KHC&amp;MH,SL))</f>
        <v>38</v>
      </c>
      <c r="I390" s="441">
        <f t="array" ref="I390">SUM(IF("156"&amp;B390=KHC&amp;MH,TH))</f>
        <v>2031338</v>
      </c>
      <c r="J390" s="441">
        <f t="shared" si="16"/>
        <v>0</v>
      </c>
      <c r="K390" s="441">
        <f t="shared" si="17"/>
        <v>0</v>
      </c>
      <c r="L390" s="263"/>
    </row>
    <row r="391" spans="1:15" ht="19.5" customHeight="1">
      <c r="A391" s="438">
        <f t="shared" si="15"/>
        <v>380</v>
      </c>
      <c r="B391" s="447" t="s">
        <v>405</v>
      </c>
      <c r="C391" s="440" t="s">
        <v>286</v>
      </c>
      <c r="D391" s="441"/>
      <c r="E391" s="441"/>
      <c r="F391" s="441">
        <f t="array" ref="F391">SUM(IF("156"&amp;B391=KHN&amp;MH,SL))</f>
        <v>144</v>
      </c>
      <c r="G391" s="441">
        <f t="array" ref="G391">SUM(IF("156"&amp;B391=KHN&amp;MH,TH))</f>
        <v>12272200</v>
      </c>
      <c r="H391" s="441">
        <f t="array" ref="H391">SUM(IF("156"&amp;B391=KHC&amp;MH,SL))</f>
        <v>144</v>
      </c>
      <c r="I391" s="441">
        <f t="array" ref="I391">SUM(IF("156"&amp;B391=KHC&amp;MH,TH))</f>
        <v>12272200</v>
      </c>
      <c r="J391" s="441">
        <f t="shared" si="16"/>
        <v>0</v>
      </c>
      <c r="K391" s="441">
        <f t="shared" si="17"/>
        <v>0</v>
      </c>
      <c r="L391" s="263"/>
      <c r="N391" s="442"/>
      <c r="O391" s="442"/>
    </row>
    <row r="392" spans="1:15" ht="19.5" customHeight="1">
      <c r="A392" s="438">
        <f t="shared" si="15"/>
        <v>381</v>
      </c>
      <c r="B392" s="446" t="s">
        <v>1622</v>
      </c>
      <c r="C392" s="440" t="s">
        <v>286</v>
      </c>
      <c r="D392" s="441"/>
      <c r="E392" s="441"/>
      <c r="F392" s="441">
        <f t="array" ref="F392">SUM(IF("156"&amp;B392=KHN&amp;MH,SL))</f>
        <v>6</v>
      </c>
      <c r="G392" s="441">
        <f t="array" ref="G392">SUM(IF("156"&amp;B392=KHN&amp;MH,TH))</f>
        <v>338400</v>
      </c>
      <c r="H392" s="441">
        <f t="array" ref="H392">SUM(IF("156"&amp;B392=KHC&amp;MH,SL))</f>
        <v>6</v>
      </c>
      <c r="I392" s="441">
        <f t="array" ref="I392">SUM(IF("156"&amp;B392=KHC&amp;MH,TH))</f>
        <v>338400</v>
      </c>
      <c r="J392" s="441">
        <f t="shared" si="16"/>
        <v>0</v>
      </c>
      <c r="K392" s="441">
        <f t="shared" si="17"/>
        <v>0</v>
      </c>
      <c r="L392" s="263"/>
    </row>
    <row r="393" spans="1:15" ht="19.5" customHeight="1">
      <c r="A393" s="438">
        <f t="shared" si="15"/>
        <v>382</v>
      </c>
      <c r="B393" s="446" t="s">
        <v>1549</v>
      </c>
      <c r="C393" s="440" t="s">
        <v>286</v>
      </c>
      <c r="D393" s="441"/>
      <c r="E393" s="441"/>
      <c r="F393" s="441">
        <f t="array" ref="F393">SUM(IF("156"&amp;B393=KHN&amp;MH,SL))</f>
        <v>1</v>
      </c>
      <c r="G393" s="441">
        <f t="array" ref="G393">SUM(IF("156"&amp;B393=KHN&amp;MH,TH))</f>
        <v>74374</v>
      </c>
      <c r="H393" s="441">
        <f t="array" ref="H393">SUM(IF("156"&amp;B393=KHC&amp;MH,SL))</f>
        <v>1</v>
      </c>
      <c r="I393" s="441">
        <f t="array" ref="I393">SUM(IF("156"&amp;B393=KHC&amp;MH,TH))</f>
        <v>74374</v>
      </c>
      <c r="J393" s="441">
        <f t="shared" si="16"/>
        <v>0</v>
      </c>
      <c r="K393" s="441">
        <f t="shared" si="17"/>
        <v>0</v>
      </c>
      <c r="L393" s="263"/>
    </row>
    <row r="394" spans="1:15" ht="19.5" customHeight="1">
      <c r="A394" s="438">
        <f t="shared" si="15"/>
        <v>383</v>
      </c>
      <c r="B394" s="447" t="s">
        <v>626</v>
      </c>
      <c r="C394" s="440" t="s">
        <v>286</v>
      </c>
      <c r="D394" s="441"/>
      <c r="E394" s="441"/>
      <c r="F394" s="441">
        <f t="array" ref="F394">SUM(IF("156"&amp;B394=KHN&amp;MH,SL))</f>
        <v>100</v>
      </c>
      <c r="G394" s="441">
        <f t="array" ref="G394">SUM(IF("156"&amp;B394=KHN&amp;MH,TH))</f>
        <v>6080764</v>
      </c>
      <c r="H394" s="441">
        <f t="array" ref="H394">SUM(IF("156"&amp;B394=KHC&amp;MH,SL))</f>
        <v>100</v>
      </c>
      <c r="I394" s="441">
        <f t="array" ref="I394">SUM(IF("156"&amp;B394=KHC&amp;MH,TH))</f>
        <v>6080764</v>
      </c>
      <c r="J394" s="441">
        <f t="shared" si="16"/>
        <v>0</v>
      </c>
      <c r="K394" s="441">
        <f t="shared" si="17"/>
        <v>0</v>
      </c>
      <c r="L394" s="263"/>
    </row>
    <row r="395" spans="1:15" ht="19.5" customHeight="1">
      <c r="A395" s="438">
        <f t="shared" si="15"/>
        <v>384</v>
      </c>
      <c r="B395" s="448" t="s">
        <v>630</v>
      </c>
      <c r="C395" s="440" t="s">
        <v>286</v>
      </c>
      <c r="D395" s="441"/>
      <c r="E395" s="441"/>
      <c r="F395" s="441">
        <f t="array" ref="F395">SUM(IF("156"&amp;B395=KHN&amp;MH,SL))</f>
        <v>100</v>
      </c>
      <c r="G395" s="441">
        <f t="array" ref="G395">SUM(IF("156"&amp;B395=KHN&amp;MH,TH))</f>
        <v>7543044</v>
      </c>
      <c r="H395" s="441">
        <f t="array" ref="H395">SUM(IF("156"&amp;B395=KHC&amp;MH,SL))</f>
        <v>100</v>
      </c>
      <c r="I395" s="441">
        <f t="array" ref="I395">SUM(IF("156"&amp;B395=KHC&amp;MH,TH))</f>
        <v>7543044</v>
      </c>
      <c r="J395" s="441">
        <f t="shared" si="16"/>
        <v>0</v>
      </c>
      <c r="K395" s="441">
        <f t="shared" si="17"/>
        <v>0</v>
      </c>
      <c r="L395" s="263"/>
    </row>
    <row r="396" spans="1:15" ht="19.5" customHeight="1">
      <c r="A396" s="438">
        <f t="shared" ref="A396:A459" si="18">IF(B396&lt;&gt;"",ROW()-11,"")</f>
        <v>385</v>
      </c>
      <c r="B396" s="445" t="s">
        <v>1953</v>
      </c>
      <c r="C396" s="440" t="s">
        <v>286</v>
      </c>
      <c r="D396" s="441"/>
      <c r="E396" s="441"/>
      <c r="F396" s="441">
        <f t="array" ref="F396">SUM(IF("156"&amp;B396=KHN&amp;MH,SL))</f>
        <v>50</v>
      </c>
      <c r="G396" s="441">
        <f t="array" ref="G396">SUM(IF("156"&amp;B396=KHN&amp;MH,TH))</f>
        <v>2446500</v>
      </c>
      <c r="H396" s="441">
        <f t="array" ref="H396">SUM(IF("156"&amp;B396=KHC&amp;MH,SL))</f>
        <v>50</v>
      </c>
      <c r="I396" s="441">
        <f t="array" ref="I396">SUM(IF("156"&amp;B396=KHC&amp;MH,TH))</f>
        <v>2446500</v>
      </c>
      <c r="J396" s="441">
        <f t="shared" ref="J396:J459" si="19">D396+F396-H396</f>
        <v>0</v>
      </c>
      <c r="K396" s="441">
        <f t="shared" ref="K396:K459" si="20">E396+G396-I396</f>
        <v>0</v>
      </c>
      <c r="L396" s="263"/>
    </row>
    <row r="397" spans="1:15" ht="19.5" customHeight="1">
      <c r="A397" s="438">
        <f t="shared" si="18"/>
        <v>386</v>
      </c>
      <c r="B397" s="445" t="s">
        <v>1905</v>
      </c>
      <c r="C397" s="440" t="s">
        <v>286</v>
      </c>
      <c r="D397" s="441"/>
      <c r="E397" s="441"/>
      <c r="F397" s="441">
        <f t="array" ref="F397">SUM(IF("156"&amp;B397=KHN&amp;MH,SL))</f>
        <v>3</v>
      </c>
      <c r="G397" s="441">
        <f t="array" ref="G397">SUM(IF("156"&amp;B397=KHN&amp;MH,TH))</f>
        <v>245017</v>
      </c>
      <c r="H397" s="441">
        <f t="array" ref="H397">SUM(IF("156"&amp;B397=KHC&amp;MH,SL))</f>
        <v>3</v>
      </c>
      <c r="I397" s="441">
        <f t="array" ref="I397">SUM(IF("156"&amp;B397=KHC&amp;MH,TH))</f>
        <v>245017</v>
      </c>
      <c r="J397" s="441">
        <f t="shared" si="19"/>
        <v>0</v>
      </c>
      <c r="K397" s="441">
        <f t="shared" si="20"/>
        <v>0</v>
      </c>
      <c r="L397" s="263"/>
    </row>
    <row r="398" spans="1:15" ht="19.5" customHeight="1">
      <c r="A398" s="438">
        <f t="shared" si="18"/>
        <v>387</v>
      </c>
      <c r="B398" s="445" t="s">
        <v>660</v>
      </c>
      <c r="C398" s="440" t="s">
        <v>286</v>
      </c>
      <c r="D398" s="441"/>
      <c r="E398" s="441"/>
      <c r="F398" s="441">
        <f t="array" ref="F398">SUM(IF("156"&amp;B398=KHN&amp;MH,SL))</f>
        <v>15</v>
      </c>
      <c r="G398" s="441">
        <f t="array" ref="G398">SUM(IF("156"&amp;B398=KHN&amp;MH,TH))</f>
        <v>340380</v>
      </c>
      <c r="H398" s="441">
        <f t="array" ref="H398">SUM(IF("156"&amp;B398=KHC&amp;MH,SL))</f>
        <v>15</v>
      </c>
      <c r="I398" s="441">
        <f t="array" ref="I398">SUM(IF("156"&amp;B398=KHC&amp;MH,TH))</f>
        <v>340380</v>
      </c>
      <c r="J398" s="441">
        <f t="shared" si="19"/>
        <v>0</v>
      </c>
      <c r="K398" s="441">
        <f t="shared" si="20"/>
        <v>0</v>
      </c>
      <c r="L398" s="263"/>
    </row>
    <row r="399" spans="1:15" ht="19.5" customHeight="1">
      <c r="A399" s="438">
        <f t="shared" si="18"/>
        <v>388</v>
      </c>
      <c r="B399" s="445" t="s">
        <v>643</v>
      </c>
      <c r="C399" s="440" t="s">
        <v>286</v>
      </c>
      <c r="D399" s="441"/>
      <c r="E399" s="441"/>
      <c r="F399" s="441">
        <f t="array" ref="F399">SUM(IF("156"&amp;B399=KHN&amp;MH,SL))</f>
        <v>40</v>
      </c>
      <c r="G399" s="441">
        <f t="array" ref="G399">SUM(IF("156"&amp;B399=KHN&amp;MH,TH))</f>
        <v>976280</v>
      </c>
      <c r="H399" s="441">
        <f t="array" ref="H399">SUM(IF("156"&amp;B399=KHC&amp;MH,SL))</f>
        <v>40</v>
      </c>
      <c r="I399" s="441">
        <f t="array" ref="I399">SUM(IF("156"&amp;B399=KHC&amp;MH,TH))</f>
        <v>976280</v>
      </c>
      <c r="J399" s="441">
        <f t="shared" si="19"/>
        <v>0</v>
      </c>
      <c r="K399" s="441">
        <f t="shared" si="20"/>
        <v>0</v>
      </c>
      <c r="L399" s="263"/>
    </row>
    <row r="400" spans="1:15" ht="19.5" customHeight="1">
      <c r="A400" s="438">
        <f t="shared" si="18"/>
        <v>389</v>
      </c>
      <c r="B400" s="446" t="s">
        <v>1356</v>
      </c>
      <c r="C400" s="440" t="s">
        <v>286</v>
      </c>
      <c r="D400" s="441"/>
      <c r="E400" s="441"/>
      <c r="F400" s="441">
        <f t="array" ref="F400">SUM(IF("156"&amp;B400=KHN&amp;MH,SL))</f>
        <v>20</v>
      </c>
      <c r="G400" s="441">
        <f t="array" ref="G400">SUM(IF("156"&amp;B400=KHN&amp;MH,TH))</f>
        <v>1420000</v>
      </c>
      <c r="H400" s="441">
        <f t="array" ref="H400">SUM(IF("156"&amp;B400=KHC&amp;MH,SL))</f>
        <v>20</v>
      </c>
      <c r="I400" s="441">
        <f t="array" ref="I400">SUM(IF("156"&amp;B400=KHC&amp;MH,TH))</f>
        <v>1420000</v>
      </c>
      <c r="J400" s="441">
        <f t="shared" si="19"/>
        <v>0</v>
      </c>
      <c r="K400" s="441">
        <f t="shared" si="20"/>
        <v>0</v>
      </c>
      <c r="L400" s="263"/>
      <c r="N400" s="442"/>
      <c r="O400" s="442"/>
    </row>
    <row r="401" spans="1:15" ht="19.5" customHeight="1">
      <c r="A401" s="438">
        <f t="shared" si="18"/>
        <v>390</v>
      </c>
      <c r="B401" s="448" t="s">
        <v>685</v>
      </c>
      <c r="C401" s="440" t="s">
        <v>286</v>
      </c>
      <c r="D401" s="441"/>
      <c r="E401" s="441"/>
      <c r="F401" s="441">
        <f t="array" ref="F401">SUM(IF("156"&amp;B401=KHN&amp;MH,SL))</f>
        <v>27</v>
      </c>
      <c r="G401" s="441">
        <f t="array" ref="G401">SUM(IF("156"&amp;B401=KHN&amp;MH,TH))</f>
        <v>5587695</v>
      </c>
      <c r="H401" s="441">
        <f t="array" ref="H401">SUM(IF("156"&amp;B401=KHC&amp;MH,SL))</f>
        <v>17</v>
      </c>
      <c r="I401" s="441">
        <f t="array" ref="I401">SUM(IF("156"&amp;B401=KHC&amp;MH,TH))</f>
        <v>3548405</v>
      </c>
      <c r="J401" s="441">
        <f t="shared" si="19"/>
        <v>10</v>
      </c>
      <c r="K401" s="441">
        <f t="shared" si="20"/>
        <v>2039290</v>
      </c>
      <c r="L401" s="263"/>
    </row>
    <row r="402" spans="1:15" ht="19.5" customHeight="1">
      <c r="A402" s="438">
        <f t="shared" si="18"/>
        <v>391</v>
      </c>
      <c r="B402" s="446" t="s">
        <v>1635</v>
      </c>
      <c r="C402" s="440" t="s">
        <v>286</v>
      </c>
      <c r="D402" s="441"/>
      <c r="E402" s="441"/>
      <c r="F402" s="441">
        <f t="array" ref="F402">SUM(IF("156"&amp;B402=KHN&amp;MH,SL))</f>
        <v>8</v>
      </c>
      <c r="G402" s="441">
        <f t="array" ref="G402">SUM(IF("156"&amp;B402=KHN&amp;MH,TH))</f>
        <v>858400</v>
      </c>
      <c r="H402" s="441">
        <f t="array" ref="H402">SUM(IF("156"&amp;B402=KHC&amp;MH,SL))</f>
        <v>8</v>
      </c>
      <c r="I402" s="441">
        <f t="array" ref="I402">SUM(IF("156"&amp;B402=KHC&amp;MH,TH))</f>
        <v>858400</v>
      </c>
      <c r="J402" s="441">
        <f t="shared" si="19"/>
        <v>0</v>
      </c>
      <c r="K402" s="441">
        <f t="shared" si="20"/>
        <v>0</v>
      </c>
      <c r="L402" s="263"/>
    </row>
    <row r="403" spans="1:15" ht="19.5" customHeight="1">
      <c r="A403" s="438">
        <f t="shared" si="18"/>
        <v>392</v>
      </c>
      <c r="B403" s="447" t="s">
        <v>1786</v>
      </c>
      <c r="C403" s="440" t="s">
        <v>286</v>
      </c>
      <c r="D403" s="441"/>
      <c r="E403" s="441"/>
      <c r="F403" s="441">
        <f t="array" ref="F403">SUM(IF("156"&amp;B403=KHN&amp;MH,SL))</f>
        <v>25</v>
      </c>
      <c r="G403" s="441">
        <f t="array" ref="G403">SUM(IF("156"&amp;B403=KHN&amp;MH,TH))</f>
        <v>2653450</v>
      </c>
      <c r="H403" s="441">
        <f t="array" ref="H403">SUM(IF("156"&amp;B403=KHC&amp;MH,SL))</f>
        <v>0</v>
      </c>
      <c r="I403" s="441">
        <f t="array" ref="I403">SUM(IF("156"&amp;B403=KHC&amp;MH,TH))</f>
        <v>0</v>
      </c>
      <c r="J403" s="441">
        <f t="shared" si="19"/>
        <v>25</v>
      </c>
      <c r="K403" s="441">
        <f t="shared" si="20"/>
        <v>2653450</v>
      </c>
      <c r="L403" s="263"/>
    </row>
    <row r="404" spans="1:15" ht="19.5" customHeight="1">
      <c r="A404" s="438">
        <f t="shared" si="18"/>
        <v>393</v>
      </c>
      <c r="B404" s="445" t="s">
        <v>1917</v>
      </c>
      <c r="C404" s="440" t="s">
        <v>286</v>
      </c>
      <c r="D404" s="441"/>
      <c r="E404" s="441"/>
      <c r="F404" s="441">
        <f t="array" ref="F404">SUM(IF("156"&amp;B404=KHN&amp;MH,SL))</f>
        <v>40</v>
      </c>
      <c r="G404" s="441">
        <f t="array" ref="G404">SUM(IF("156"&amp;B404=KHN&amp;MH,TH))</f>
        <v>4081808</v>
      </c>
      <c r="H404" s="441">
        <f t="array" ref="H404">SUM(IF("156"&amp;B404=KHC&amp;MH,SL))</f>
        <v>0</v>
      </c>
      <c r="I404" s="441">
        <f t="array" ref="I404">SUM(IF("156"&amp;B404=KHC&amp;MH,TH))</f>
        <v>0</v>
      </c>
      <c r="J404" s="441">
        <f t="shared" si="19"/>
        <v>40</v>
      </c>
      <c r="K404" s="441">
        <f t="shared" si="20"/>
        <v>4081808</v>
      </c>
      <c r="L404" s="263"/>
    </row>
    <row r="405" spans="1:15" ht="19.5" customHeight="1">
      <c r="A405" s="438">
        <f t="shared" si="18"/>
        <v>394</v>
      </c>
      <c r="B405" s="448" t="s">
        <v>576</v>
      </c>
      <c r="C405" s="440" t="s">
        <v>286</v>
      </c>
      <c r="D405" s="441"/>
      <c r="E405" s="441"/>
      <c r="F405" s="441">
        <f t="array" ref="F405">SUM(IF("156"&amp;B405=KHN&amp;MH,SL))</f>
        <v>34</v>
      </c>
      <c r="G405" s="441">
        <f t="array" ref="G405">SUM(IF("156"&amp;B405=KHN&amp;MH,TH))</f>
        <v>3819118</v>
      </c>
      <c r="H405" s="441">
        <f t="array" ref="H405">SUM(IF("156"&amp;B405=KHC&amp;MH,SL))</f>
        <v>34</v>
      </c>
      <c r="I405" s="441">
        <f t="array" ref="I405">SUM(IF("156"&amp;B405=KHC&amp;MH,TH))</f>
        <v>3819118</v>
      </c>
      <c r="J405" s="441">
        <f t="shared" si="19"/>
        <v>0</v>
      </c>
      <c r="K405" s="441">
        <f t="shared" si="20"/>
        <v>0</v>
      </c>
      <c r="L405" s="263"/>
    </row>
    <row r="406" spans="1:15" ht="19.5" customHeight="1">
      <c r="A406" s="438">
        <f t="shared" si="18"/>
        <v>395</v>
      </c>
      <c r="B406" s="446" t="s">
        <v>1442</v>
      </c>
      <c r="C406" s="440" t="s">
        <v>286</v>
      </c>
      <c r="D406" s="441"/>
      <c r="E406" s="441"/>
      <c r="F406" s="441">
        <f t="array" ref="F406">SUM(IF("156"&amp;B406=KHN&amp;MH,SL))</f>
        <v>8</v>
      </c>
      <c r="G406" s="441">
        <f t="array" ref="G406">SUM(IF("156"&amp;B406=KHN&amp;MH,TH))</f>
        <v>1048800</v>
      </c>
      <c r="H406" s="441">
        <f t="array" ref="H406">SUM(IF("156"&amp;B406=KHC&amp;MH,SL))</f>
        <v>8</v>
      </c>
      <c r="I406" s="441">
        <f t="array" ref="I406">SUM(IF("156"&amp;B406=KHC&amp;MH,TH))</f>
        <v>1048800</v>
      </c>
      <c r="J406" s="441">
        <f t="shared" si="19"/>
        <v>0</v>
      </c>
      <c r="K406" s="441">
        <f t="shared" si="20"/>
        <v>0</v>
      </c>
      <c r="L406" s="263"/>
      <c r="N406" s="442"/>
      <c r="O406" s="442"/>
    </row>
    <row r="407" spans="1:15" ht="19.5" customHeight="1">
      <c r="A407" s="438">
        <f t="shared" si="18"/>
        <v>396</v>
      </c>
      <c r="B407" s="447" t="s">
        <v>858</v>
      </c>
      <c r="C407" s="440" t="s">
        <v>286</v>
      </c>
      <c r="D407" s="441"/>
      <c r="E407" s="441"/>
      <c r="F407" s="441">
        <f t="array" ref="F407">SUM(IF("156"&amp;B407=KHN&amp;MH,SL))</f>
        <v>10</v>
      </c>
      <c r="G407" s="441">
        <f t="array" ref="G407">SUM(IF("156"&amp;B407=KHN&amp;MH,TH))</f>
        <v>1314550</v>
      </c>
      <c r="H407" s="441">
        <f t="array" ref="H407">SUM(IF("156"&amp;B407=KHC&amp;MH,SL))</f>
        <v>10</v>
      </c>
      <c r="I407" s="441">
        <f t="array" ref="I407">SUM(IF("156"&amp;B407=KHC&amp;MH,TH))</f>
        <v>1314550</v>
      </c>
      <c r="J407" s="441">
        <f t="shared" si="19"/>
        <v>0</v>
      </c>
      <c r="K407" s="441">
        <f t="shared" si="20"/>
        <v>0</v>
      </c>
      <c r="L407" s="263"/>
    </row>
    <row r="408" spans="1:15" ht="19.5" customHeight="1">
      <c r="A408" s="438">
        <f t="shared" si="18"/>
        <v>397</v>
      </c>
      <c r="B408" s="445" t="s">
        <v>327</v>
      </c>
      <c r="C408" s="440" t="s">
        <v>286</v>
      </c>
      <c r="D408" s="441"/>
      <c r="E408" s="441"/>
      <c r="F408" s="441">
        <f t="array" ref="F408">SUM(IF("156"&amp;B408=KHN&amp;MH,SL))</f>
        <v>10</v>
      </c>
      <c r="G408" s="441">
        <f t="array" ref="G408">SUM(IF("156"&amp;B408=KHN&amp;MH,TH))</f>
        <v>1388180</v>
      </c>
      <c r="H408" s="441">
        <f t="array" ref="H408">SUM(IF("156"&amp;B408=KHC&amp;MH,SL))</f>
        <v>10</v>
      </c>
      <c r="I408" s="441">
        <f t="array" ref="I408">SUM(IF("156"&amp;B408=KHC&amp;MH,TH))</f>
        <v>1388180</v>
      </c>
      <c r="J408" s="441">
        <f t="shared" si="19"/>
        <v>0</v>
      </c>
      <c r="K408" s="441">
        <f t="shared" si="20"/>
        <v>0</v>
      </c>
      <c r="L408" s="263"/>
    </row>
    <row r="409" spans="1:15" ht="19.5" customHeight="1">
      <c r="A409" s="438">
        <f t="shared" si="18"/>
        <v>398</v>
      </c>
      <c r="B409" s="445" t="s">
        <v>1954</v>
      </c>
      <c r="C409" s="440" t="s">
        <v>286</v>
      </c>
      <c r="D409" s="441"/>
      <c r="E409" s="441"/>
      <c r="F409" s="441">
        <f t="array" ref="F409">SUM(IF("156"&amp;B409=KHN&amp;MH,SL))</f>
        <v>12</v>
      </c>
      <c r="G409" s="441">
        <f t="array" ref="G409">SUM(IF("156"&amp;B409=KHN&amp;MH,TH))</f>
        <v>1341600</v>
      </c>
      <c r="H409" s="441">
        <f t="array" ref="H409">SUM(IF("156"&amp;B409=KHC&amp;MH,SL))</f>
        <v>12</v>
      </c>
      <c r="I409" s="441">
        <f t="array" ref="I409">SUM(IF("156"&amp;B409=KHC&amp;MH,TH))</f>
        <v>1341600</v>
      </c>
      <c r="J409" s="441">
        <f t="shared" si="19"/>
        <v>0</v>
      </c>
      <c r="K409" s="441">
        <f t="shared" si="20"/>
        <v>0</v>
      </c>
      <c r="L409" s="263"/>
    </row>
    <row r="410" spans="1:15" ht="19.5" customHeight="1">
      <c r="A410" s="438">
        <f t="shared" si="18"/>
        <v>399</v>
      </c>
      <c r="B410" s="445" t="s">
        <v>749</v>
      </c>
      <c r="C410" s="440" t="s">
        <v>286</v>
      </c>
      <c r="D410" s="441"/>
      <c r="E410" s="441"/>
      <c r="F410" s="441">
        <f t="array" ref="F410">SUM(IF("156"&amp;B410=KHN&amp;MH,SL))</f>
        <v>10</v>
      </c>
      <c r="G410" s="441">
        <f t="array" ref="G410">SUM(IF("156"&amp;B410=KHN&amp;MH,TH))</f>
        <v>1381000</v>
      </c>
      <c r="H410" s="441">
        <f t="array" ref="H410">SUM(IF("156"&amp;B410=KHC&amp;MH,SL))</f>
        <v>10</v>
      </c>
      <c r="I410" s="441">
        <f t="array" ref="I410">SUM(IF("156"&amp;B410=KHC&amp;MH,TH))</f>
        <v>1381000</v>
      </c>
      <c r="J410" s="441">
        <f t="shared" si="19"/>
        <v>0</v>
      </c>
      <c r="K410" s="441">
        <f t="shared" si="20"/>
        <v>0</v>
      </c>
      <c r="L410" s="263"/>
    </row>
    <row r="411" spans="1:15" ht="19.5" customHeight="1">
      <c r="A411" s="438">
        <f t="shared" si="18"/>
        <v>400</v>
      </c>
      <c r="B411" s="448" t="s">
        <v>741</v>
      </c>
      <c r="C411" s="440" t="s">
        <v>286</v>
      </c>
      <c r="D411" s="441"/>
      <c r="E411" s="441"/>
      <c r="F411" s="441">
        <f t="array" ref="F411">SUM(IF("156"&amp;B411=KHN&amp;MH,SL))</f>
        <v>4</v>
      </c>
      <c r="G411" s="441">
        <f t="array" ref="G411">SUM(IF("156"&amp;B411=KHN&amp;MH,TH))</f>
        <v>578188</v>
      </c>
      <c r="H411" s="441">
        <f t="array" ref="H411">SUM(IF("156"&amp;B411=KHC&amp;MH,SL))</f>
        <v>4</v>
      </c>
      <c r="I411" s="441">
        <f t="array" ref="I411">SUM(IF("156"&amp;B411=KHC&amp;MH,TH))</f>
        <v>578188</v>
      </c>
      <c r="J411" s="441">
        <f t="shared" si="19"/>
        <v>0</v>
      </c>
      <c r="K411" s="441">
        <f t="shared" si="20"/>
        <v>0</v>
      </c>
      <c r="L411" s="263"/>
    </row>
    <row r="412" spans="1:15" ht="19.5" customHeight="1">
      <c r="A412" s="438">
        <f t="shared" si="18"/>
        <v>401</v>
      </c>
      <c r="B412" s="446" t="s">
        <v>1626</v>
      </c>
      <c r="C412" s="440" t="s">
        <v>286</v>
      </c>
      <c r="D412" s="441"/>
      <c r="E412" s="441"/>
      <c r="F412" s="441">
        <f t="array" ref="F412">SUM(IF("156"&amp;B412=KHN&amp;MH,SL))</f>
        <v>60</v>
      </c>
      <c r="G412" s="441">
        <f t="array" ref="G412">SUM(IF("156"&amp;B412=KHN&amp;MH,TH))</f>
        <v>3929200</v>
      </c>
      <c r="H412" s="441">
        <f t="array" ref="H412">SUM(IF("156"&amp;B412=KHC&amp;MH,SL))</f>
        <v>60</v>
      </c>
      <c r="I412" s="441">
        <f t="array" ref="I412">SUM(IF("156"&amp;B412=KHC&amp;MH,TH))</f>
        <v>3929200</v>
      </c>
      <c r="J412" s="441">
        <f t="shared" si="19"/>
        <v>0</v>
      </c>
      <c r="K412" s="441">
        <f t="shared" si="20"/>
        <v>0</v>
      </c>
      <c r="L412" s="263"/>
    </row>
    <row r="413" spans="1:15" ht="19.5" customHeight="1">
      <c r="A413" s="438">
        <f t="shared" si="18"/>
        <v>402</v>
      </c>
      <c r="B413" s="445" t="s">
        <v>1955</v>
      </c>
      <c r="C413" s="440" t="s">
        <v>286</v>
      </c>
      <c r="D413" s="441"/>
      <c r="E413" s="441"/>
      <c r="F413" s="441">
        <f t="array" ref="F413">SUM(IF("156"&amp;B413=KHN&amp;MH,SL))</f>
        <v>10</v>
      </c>
      <c r="G413" s="441">
        <f t="array" ref="G413">SUM(IF("156"&amp;B413=KHN&amp;MH,TH))</f>
        <v>627700</v>
      </c>
      <c r="H413" s="441">
        <f t="array" ref="H413">SUM(IF("156"&amp;B413=KHC&amp;MH,SL))</f>
        <v>10</v>
      </c>
      <c r="I413" s="441">
        <f t="array" ref="I413">SUM(IF("156"&amp;B413=KHC&amp;MH,TH))</f>
        <v>627700</v>
      </c>
      <c r="J413" s="441">
        <f t="shared" si="19"/>
        <v>0</v>
      </c>
      <c r="K413" s="441">
        <f t="shared" si="20"/>
        <v>0</v>
      </c>
      <c r="L413" s="263"/>
    </row>
    <row r="414" spans="1:15" ht="19.5" customHeight="1">
      <c r="A414" s="438">
        <f t="shared" si="18"/>
        <v>403</v>
      </c>
      <c r="B414" s="448" t="s">
        <v>686</v>
      </c>
      <c r="C414" s="440" t="s">
        <v>286</v>
      </c>
      <c r="D414" s="441"/>
      <c r="E414" s="441"/>
      <c r="F414" s="441">
        <f t="array" ref="F414">SUM(IF("156"&amp;B414=KHN&amp;MH,SL))</f>
        <v>58</v>
      </c>
      <c r="G414" s="441">
        <f t="array" ref="G414">SUM(IF("156"&amp;B414=KHN&amp;MH,TH))</f>
        <v>8295058</v>
      </c>
      <c r="H414" s="441">
        <f t="array" ref="H414">SUM(IF("156"&amp;B414=KHC&amp;MH,SL))</f>
        <v>58</v>
      </c>
      <c r="I414" s="441">
        <f t="array" ref="I414">SUM(IF("156"&amp;B414=KHC&amp;MH,TH))</f>
        <v>8295058</v>
      </c>
      <c r="J414" s="441">
        <f t="shared" si="19"/>
        <v>0</v>
      </c>
      <c r="K414" s="441">
        <f t="shared" si="20"/>
        <v>0</v>
      </c>
      <c r="L414" s="263"/>
      <c r="N414" s="442"/>
      <c r="O414" s="442"/>
    </row>
    <row r="415" spans="1:15" ht="19.5" customHeight="1">
      <c r="A415" s="438">
        <f t="shared" si="18"/>
        <v>404</v>
      </c>
      <c r="B415" s="447" t="s">
        <v>552</v>
      </c>
      <c r="C415" s="440" t="s">
        <v>286</v>
      </c>
      <c r="D415" s="441"/>
      <c r="E415" s="441"/>
      <c r="F415" s="441">
        <f t="array" ref="F415">SUM(IF("156"&amp;B415=KHN&amp;MH,SL))</f>
        <v>640</v>
      </c>
      <c r="G415" s="441">
        <f t="array" ref="G415">SUM(IF("156"&amp;B415=KHN&amp;MH,TH))</f>
        <v>37498322</v>
      </c>
      <c r="H415" s="441">
        <f t="array" ref="H415">SUM(IF("156"&amp;B415=KHC&amp;MH,SL))</f>
        <v>640</v>
      </c>
      <c r="I415" s="441">
        <f t="array" ref="I415">SUM(IF("156"&amp;B415=KHC&amp;MH,TH))</f>
        <v>37498322</v>
      </c>
      <c r="J415" s="441">
        <f t="shared" si="19"/>
        <v>0</v>
      </c>
      <c r="K415" s="441">
        <f t="shared" si="20"/>
        <v>0</v>
      </c>
      <c r="L415" s="263"/>
    </row>
    <row r="416" spans="1:15" ht="19.5" customHeight="1">
      <c r="A416" s="438">
        <f t="shared" si="18"/>
        <v>405</v>
      </c>
      <c r="B416" s="445" t="s">
        <v>339</v>
      </c>
      <c r="C416" s="440" t="s">
        <v>286</v>
      </c>
      <c r="D416" s="441"/>
      <c r="E416" s="441"/>
      <c r="F416" s="441">
        <f t="array" ref="F416">SUM(IF("156"&amp;B416=KHN&amp;MH,SL))</f>
        <v>193</v>
      </c>
      <c r="G416" s="441">
        <f t="array" ref="G416">SUM(IF("156"&amp;B416=KHN&amp;MH,TH))</f>
        <v>13492055</v>
      </c>
      <c r="H416" s="441">
        <f t="array" ref="H416">SUM(IF("156"&amp;B416=KHC&amp;MH,SL))</f>
        <v>193</v>
      </c>
      <c r="I416" s="441">
        <f t="array" ref="I416">SUM(IF("156"&amp;B416=KHC&amp;MH,TH))</f>
        <v>13492055</v>
      </c>
      <c r="J416" s="441">
        <f t="shared" si="19"/>
        <v>0</v>
      </c>
      <c r="K416" s="441">
        <f t="shared" si="20"/>
        <v>0</v>
      </c>
      <c r="L416" s="263"/>
      <c r="N416" s="442"/>
      <c r="O416" s="442"/>
    </row>
    <row r="417" spans="1:15" ht="19.5" customHeight="1">
      <c r="A417" s="438">
        <f t="shared" si="18"/>
        <v>406</v>
      </c>
      <c r="B417" s="445" t="s">
        <v>340</v>
      </c>
      <c r="C417" s="440" t="s">
        <v>286</v>
      </c>
      <c r="D417" s="441"/>
      <c r="E417" s="441"/>
      <c r="F417" s="441">
        <f t="array" ref="F417">SUM(IF("156"&amp;B417=KHN&amp;MH,SL))</f>
        <v>51</v>
      </c>
      <c r="G417" s="441">
        <f t="array" ref="G417">SUM(IF("156"&amp;B417=KHN&amp;MH,TH))</f>
        <v>3053103</v>
      </c>
      <c r="H417" s="441">
        <f t="array" ref="H417">SUM(IF("156"&amp;B417=KHC&amp;MH,SL))</f>
        <v>51</v>
      </c>
      <c r="I417" s="441">
        <f t="array" ref="I417">SUM(IF("156"&amp;B417=KHC&amp;MH,TH))</f>
        <v>3053103</v>
      </c>
      <c r="J417" s="441">
        <f t="shared" si="19"/>
        <v>0</v>
      </c>
      <c r="K417" s="441">
        <f t="shared" si="20"/>
        <v>0</v>
      </c>
      <c r="L417" s="263"/>
    </row>
    <row r="418" spans="1:15" ht="19.5" customHeight="1">
      <c r="A418" s="438">
        <f t="shared" si="18"/>
        <v>407</v>
      </c>
      <c r="B418" s="447" t="s">
        <v>446</v>
      </c>
      <c r="C418" s="440" t="s">
        <v>286</v>
      </c>
      <c r="D418" s="441"/>
      <c r="E418" s="441"/>
      <c r="F418" s="441">
        <f t="array" ref="F418">SUM(IF("156"&amp;B418=KHN&amp;MH,SL))</f>
        <v>40</v>
      </c>
      <c r="G418" s="441">
        <f t="array" ref="G418">SUM(IF("156"&amp;B418=KHN&amp;MH,TH))</f>
        <v>2031680</v>
      </c>
      <c r="H418" s="441">
        <f t="array" ref="H418">SUM(IF("156"&amp;B418=KHC&amp;MH,SL))</f>
        <v>40</v>
      </c>
      <c r="I418" s="441">
        <f t="array" ref="I418">SUM(IF("156"&amp;B418=KHC&amp;MH,TH))</f>
        <v>2031680</v>
      </c>
      <c r="J418" s="441">
        <f t="shared" si="19"/>
        <v>0</v>
      </c>
      <c r="K418" s="441">
        <f t="shared" si="20"/>
        <v>0</v>
      </c>
      <c r="L418" s="263"/>
    </row>
    <row r="419" spans="1:15" ht="19.5" customHeight="1">
      <c r="A419" s="438">
        <f t="shared" si="18"/>
        <v>408</v>
      </c>
      <c r="B419" s="447" t="s">
        <v>623</v>
      </c>
      <c r="C419" s="440" t="s">
        <v>286</v>
      </c>
      <c r="D419" s="441"/>
      <c r="E419" s="441"/>
      <c r="F419" s="441">
        <f t="array" ref="F419">SUM(IF("156"&amp;B419=KHN&amp;MH,SL))</f>
        <v>2000</v>
      </c>
      <c r="G419" s="441">
        <f t="array" ref="G419">SUM(IF("156"&amp;B419=KHN&amp;MH,TH))</f>
        <v>1531000</v>
      </c>
      <c r="H419" s="441">
        <f t="array" ref="H419">SUM(IF("156"&amp;B419=KHC&amp;MH,SL))</f>
        <v>2000</v>
      </c>
      <c r="I419" s="441">
        <f t="array" ref="I419">SUM(IF("156"&amp;B419=KHC&amp;MH,TH))</f>
        <v>1531000</v>
      </c>
      <c r="J419" s="441">
        <f t="shared" si="19"/>
        <v>0</v>
      </c>
      <c r="K419" s="441">
        <f t="shared" si="20"/>
        <v>0</v>
      </c>
      <c r="L419" s="263"/>
    </row>
    <row r="420" spans="1:15" ht="19.5" customHeight="1">
      <c r="A420" s="438">
        <f t="shared" si="18"/>
        <v>409</v>
      </c>
      <c r="B420" s="447" t="s">
        <v>533</v>
      </c>
      <c r="C420" s="440" t="s">
        <v>286</v>
      </c>
      <c r="D420" s="441"/>
      <c r="E420" s="441"/>
      <c r="F420" s="441">
        <f t="array" ref="F420">SUM(IF("156"&amp;B420=KHN&amp;MH,SL))</f>
        <v>1040</v>
      </c>
      <c r="G420" s="441">
        <f t="array" ref="G420">SUM(IF("156"&amp;B420=KHN&amp;MH,TH))</f>
        <v>88139925</v>
      </c>
      <c r="H420" s="441">
        <f t="array" ref="H420">SUM(IF("156"&amp;B420=KHC&amp;MH,SL))</f>
        <v>1040</v>
      </c>
      <c r="I420" s="441">
        <f t="array" ref="I420">SUM(IF("156"&amp;B420=KHC&amp;MH,TH))</f>
        <v>88139925</v>
      </c>
      <c r="J420" s="441">
        <f t="shared" si="19"/>
        <v>0</v>
      </c>
      <c r="K420" s="441">
        <f t="shared" si="20"/>
        <v>0</v>
      </c>
      <c r="L420" s="263"/>
    </row>
    <row r="421" spans="1:15" ht="19.5" customHeight="1">
      <c r="A421" s="438">
        <f t="shared" si="18"/>
        <v>410</v>
      </c>
      <c r="B421" s="445" t="s">
        <v>1956</v>
      </c>
      <c r="C421" s="440" t="s">
        <v>286</v>
      </c>
      <c r="D421" s="441"/>
      <c r="E421" s="441"/>
      <c r="F421" s="441">
        <f t="array" ref="F421">SUM(IF("156"&amp;B421=KHN&amp;MH,SL))</f>
        <v>12</v>
      </c>
      <c r="G421" s="441">
        <f t="array" ref="G421">SUM(IF("156"&amp;B421=KHN&amp;MH,TH))</f>
        <v>2000400</v>
      </c>
      <c r="H421" s="441">
        <f t="array" ref="H421">SUM(IF("156"&amp;B421=KHC&amp;MH,SL))</f>
        <v>12</v>
      </c>
      <c r="I421" s="441">
        <f t="array" ref="I421">SUM(IF("156"&amp;B421=KHC&amp;MH,TH))</f>
        <v>2000400</v>
      </c>
      <c r="J421" s="441">
        <f t="shared" si="19"/>
        <v>0</v>
      </c>
      <c r="K421" s="441">
        <f t="shared" si="20"/>
        <v>0</v>
      </c>
      <c r="L421" s="263"/>
    </row>
    <row r="422" spans="1:15" ht="19.5" customHeight="1">
      <c r="A422" s="438">
        <f t="shared" si="18"/>
        <v>411</v>
      </c>
      <c r="B422" s="446" t="s">
        <v>1957</v>
      </c>
      <c r="C422" s="440" t="s">
        <v>286</v>
      </c>
      <c r="D422" s="441"/>
      <c r="E422" s="441"/>
      <c r="F422" s="441">
        <f t="array" ref="F422">SUM(IF("156"&amp;B422=KHN&amp;MH,SL))</f>
        <v>20</v>
      </c>
      <c r="G422" s="441">
        <f t="array" ref="G422">SUM(IF("156"&amp;B422=KHN&amp;MH,TH))</f>
        <v>1406400</v>
      </c>
      <c r="H422" s="441">
        <f t="array" ref="H422">SUM(IF("156"&amp;B422=KHC&amp;MH,SL))</f>
        <v>20</v>
      </c>
      <c r="I422" s="441">
        <f t="array" ref="I422">SUM(IF("156"&amp;B422=KHC&amp;MH,TH))</f>
        <v>1406400</v>
      </c>
      <c r="J422" s="441">
        <f t="shared" si="19"/>
        <v>0</v>
      </c>
      <c r="K422" s="441">
        <f t="shared" si="20"/>
        <v>0</v>
      </c>
      <c r="L422" s="263"/>
    </row>
    <row r="423" spans="1:15" ht="19.5" customHeight="1">
      <c r="A423" s="438">
        <f t="shared" si="18"/>
        <v>412</v>
      </c>
      <c r="B423" s="446" t="s">
        <v>1629</v>
      </c>
      <c r="C423" s="440" t="s">
        <v>286</v>
      </c>
      <c r="D423" s="441"/>
      <c r="E423" s="441"/>
      <c r="F423" s="441">
        <f t="array" ref="F423">SUM(IF("156"&amp;B423=KHN&amp;MH,SL))</f>
        <v>20</v>
      </c>
      <c r="G423" s="441">
        <f t="array" ref="G423">SUM(IF("156"&amp;B423=KHN&amp;MH,TH))</f>
        <v>1438020</v>
      </c>
      <c r="H423" s="441">
        <f t="array" ref="H423">SUM(IF("156"&amp;B423=KHC&amp;MH,SL))</f>
        <v>20</v>
      </c>
      <c r="I423" s="441">
        <f t="array" ref="I423">SUM(IF("156"&amp;B423=KHC&amp;MH,TH))</f>
        <v>1438020</v>
      </c>
      <c r="J423" s="441">
        <f t="shared" si="19"/>
        <v>0</v>
      </c>
      <c r="K423" s="441">
        <f t="shared" si="20"/>
        <v>0</v>
      </c>
      <c r="L423" s="263"/>
    </row>
    <row r="424" spans="1:15" ht="19.5" customHeight="1">
      <c r="A424" s="438">
        <f t="shared" si="18"/>
        <v>413</v>
      </c>
      <c r="B424" s="447" t="s">
        <v>1958</v>
      </c>
      <c r="C424" s="440" t="s">
        <v>286</v>
      </c>
      <c r="D424" s="441"/>
      <c r="E424" s="441"/>
      <c r="F424" s="441">
        <f t="array" ref="F424">SUM(IF("156"&amp;B424=KHN&amp;MH,SL))</f>
        <v>8</v>
      </c>
      <c r="G424" s="441">
        <f t="array" ref="G424">SUM(IF("156"&amp;B424=KHN&amp;MH,TH))</f>
        <v>554000</v>
      </c>
      <c r="H424" s="441">
        <f t="array" ref="H424">SUM(IF("156"&amp;B424=KHC&amp;MH,SL))</f>
        <v>8</v>
      </c>
      <c r="I424" s="441">
        <f t="array" ref="I424">SUM(IF("156"&amp;B424=KHC&amp;MH,TH))</f>
        <v>554000</v>
      </c>
      <c r="J424" s="441">
        <f t="shared" si="19"/>
        <v>0</v>
      </c>
      <c r="K424" s="441">
        <f t="shared" si="20"/>
        <v>0</v>
      </c>
      <c r="L424" s="263"/>
    </row>
    <row r="425" spans="1:15" ht="19.5" customHeight="1">
      <c r="A425" s="438">
        <f t="shared" si="18"/>
        <v>414</v>
      </c>
      <c r="B425" s="446" t="s">
        <v>1623</v>
      </c>
      <c r="C425" s="440" t="s">
        <v>286</v>
      </c>
      <c r="D425" s="441"/>
      <c r="E425" s="441"/>
      <c r="F425" s="441">
        <f t="array" ref="F425">SUM(IF("156"&amp;B425=KHN&amp;MH,SL))</f>
        <v>20</v>
      </c>
      <c r="G425" s="441">
        <f t="array" ref="G425">SUM(IF("156"&amp;B425=KHN&amp;MH,TH))</f>
        <v>1254000</v>
      </c>
      <c r="H425" s="441">
        <f t="array" ref="H425">SUM(IF("156"&amp;B425=KHC&amp;MH,SL))</f>
        <v>20</v>
      </c>
      <c r="I425" s="441">
        <f t="array" ref="I425">SUM(IF("156"&amp;B425=KHC&amp;MH,TH))</f>
        <v>1254000</v>
      </c>
      <c r="J425" s="441">
        <f t="shared" si="19"/>
        <v>0</v>
      </c>
      <c r="K425" s="441">
        <f t="shared" si="20"/>
        <v>0</v>
      </c>
      <c r="L425" s="263"/>
    </row>
    <row r="426" spans="1:15" ht="19.5" customHeight="1">
      <c r="A426" s="438">
        <f t="shared" si="18"/>
        <v>415</v>
      </c>
      <c r="B426" s="446" t="s">
        <v>1322</v>
      </c>
      <c r="C426" s="440" t="s">
        <v>286</v>
      </c>
      <c r="D426" s="441"/>
      <c r="E426" s="441"/>
      <c r="F426" s="441">
        <f t="array" ref="F426">SUM(IF("156"&amp;B426=KHN&amp;MH,SL))</f>
        <v>30</v>
      </c>
      <c r="G426" s="441">
        <f t="array" ref="G426">SUM(IF("156"&amp;B426=KHN&amp;MH,TH))</f>
        <v>1440300</v>
      </c>
      <c r="H426" s="441">
        <f t="array" ref="H426">SUM(IF("156"&amp;B426=KHC&amp;MH,SL))</f>
        <v>30</v>
      </c>
      <c r="I426" s="441">
        <f t="array" ref="I426">SUM(IF("156"&amp;B426=KHC&amp;MH,TH))</f>
        <v>1440300</v>
      </c>
      <c r="J426" s="441">
        <f t="shared" si="19"/>
        <v>0</v>
      </c>
      <c r="K426" s="441">
        <f t="shared" si="20"/>
        <v>0</v>
      </c>
      <c r="L426" s="263"/>
      <c r="N426" s="442"/>
      <c r="O426" s="442"/>
    </row>
    <row r="427" spans="1:15" ht="19.5" customHeight="1">
      <c r="A427" s="438">
        <f t="shared" si="18"/>
        <v>416</v>
      </c>
      <c r="B427" s="447" t="s">
        <v>398</v>
      </c>
      <c r="C427" s="440" t="s">
        <v>286</v>
      </c>
      <c r="D427" s="441"/>
      <c r="E427" s="441"/>
      <c r="F427" s="441">
        <f t="array" ref="F427">SUM(IF("156"&amp;B427=KHN&amp;MH,SL))</f>
        <v>16</v>
      </c>
      <c r="G427" s="441">
        <f t="array" ref="G427">SUM(IF("156"&amp;B427=KHN&amp;MH,TH))</f>
        <v>1168528</v>
      </c>
      <c r="H427" s="441">
        <f t="array" ref="H427">SUM(IF("156"&amp;B427=KHC&amp;MH,SL))</f>
        <v>16</v>
      </c>
      <c r="I427" s="441">
        <f t="array" ref="I427">SUM(IF("156"&amp;B427=KHC&amp;MH,TH))</f>
        <v>1168528</v>
      </c>
      <c r="J427" s="441">
        <f t="shared" si="19"/>
        <v>0</v>
      </c>
      <c r="K427" s="441">
        <f t="shared" si="20"/>
        <v>0</v>
      </c>
      <c r="L427" s="263"/>
    </row>
    <row r="428" spans="1:15" ht="19.5" customHeight="1">
      <c r="A428" s="438">
        <f t="shared" si="18"/>
        <v>417</v>
      </c>
      <c r="B428" s="445" t="s">
        <v>1779</v>
      </c>
      <c r="C428" s="440" t="s">
        <v>286</v>
      </c>
      <c r="D428" s="441"/>
      <c r="E428" s="441"/>
      <c r="F428" s="441">
        <f t="array" ref="F428">SUM(IF("156"&amp;B428=KHN&amp;MH,SL))</f>
        <v>6</v>
      </c>
      <c r="G428" s="441">
        <f t="array" ref="G428">SUM(IF("156"&amp;B428=KHN&amp;MH,TH))</f>
        <v>857412</v>
      </c>
      <c r="H428" s="441">
        <f t="array" ref="H428">SUM(IF("156"&amp;B428=KHC&amp;MH,SL))</f>
        <v>6</v>
      </c>
      <c r="I428" s="441">
        <f t="array" ref="I428">SUM(IF("156"&amp;B428=KHC&amp;MH,TH))</f>
        <v>857412</v>
      </c>
      <c r="J428" s="441">
        <f t="shared" si="19"/>
        <v>0</v>
      </c>
      <c r="K428" s="441">
        <f t="shared" si="20"/>
        <v>0</v>
      </c>
      <c r="L428" s="263"/>
    </row>
    <row r="429" spans="1:15" ht="19.5" customHeight="1">
      <c r="A429" s="438">
        <f t="shared" si="18"/>
        <v>418</v>
      </c>
      <c r="B429" s="445" t="s">
        <v>1959</v>
      </c>
      <c r="C429" s="440" t="s">
        <v>286</v>
      </c>
      <c r="D429" s="441"/>
      <c r="E429" s="441"/>
      <c r="F429" s="441">
        <f t="array" ref="F429">SUM(IF("156"&amp;B429=KHN&amp;MH,SL))</f>
        <v>10</v>
      </c>
      <c r="G429" s="441">
        <f t="array" ref="G429">SUM(IF("156"&amp;B429=KHN&amp;MH,TH))</f>
        <v>666900</v>
      </c>
      <c r="H429" s="441">
        <f t="array" ref="H429">SUM(IF("156"&amp;B429=KHC&amp;MH,SL))</f>
        <v>10</v>
      </c>
      <c r="I429" s="441">
        <f t="array" ref="I429">SUM(IF("156"&amp;B429=KHC&amp;MH,TH))</f>
        <v>666900</v>
      </c>
      <c r="J429" s="441">
        <f t="shared" si="19"/>
        <v>0</v>
      </c>
      <c r="K429" s="441">
        <f t="shared" si="20"/>
        <v>0</v>
      </c>
      <c r="L429" s="263"/>
    </row>
    <row r="430" spans="1:15" ht="19.5" customHeight="1">
      <c r="A430" s="438">
        <f t="shared" si="18"/>
        <v>419</v>
      </c>
      <c r="B430" s="445" t="s">
        <v>1960</v>
      </c>
      <c r="C430" s="440" t="s">
        <v>286</v>
      </c>
      <c r="D430" s="441"/>
      <c r="E430" s="441"/>
      <c r="F430" s="441">
        <f t="array" ref="F430">SUM(IF("156"&amp;B430=KHN&amp;MH,SL))</f>
        <v>10</v>
      </c>
      <c r="G430" s="441">
        <f t="array" ref="G430">SUM(IF("156"&amp;B430=KHN&amp;MH,TH))</f>
        <v>759600</v>
      </c>
      <c r="H430" s="441">
        <f t="array" ref="H430">SUM(IF("156"&amp;B430=KHC&amp;MH,SL))</f>
        <v>10</v>
      </c>
      <c r="I430" s="441">
        <f t="array" ref="I430">SUM(IF("156"&amp;B430=KHC&amp;MH,TH))</f>
        <v>759600</v>
      </c>
      <c r="J430" s="441">
        <f t="shared" si="19"/>
        <v>0</v>
      </c>
      <c r="K430" s="441">
        <f t="shared" si="20"/>
        <v>0</v>
      </c>
      <c r="L430" s="263"/>
    </row>
    <row r="431" spans="1:15" ht="19.5" customHeight="1">
      <c r="A431" s="438">
        <f t="shared" si="18"/>
        <v>420</v>
      </c>
      <c r="B431" s="447" t="s">
        <v>377</v>
      </c>
      <c r="C431" s="440" t="s">
        <v>286</v>
      </c>
      <c r="D431" s="441"/>
      <c r="E431" s="441"/>
      <c r="F431" s="441">
        <f t="array" ref="F431">SUM(IF("156"&amp;B431=KHN&amp;MH,SL))</f>
        <v>7</v>
      </c>
      <c r="G431" s="441">
        <f t="array" ref="G431">SUM(IF("156"&amp;B431=KHN&amp;MH,TH))</f>
        <v>1137703</v>
      </c>
      <c r="H431" s="441">
        <f t="array" ref="H431">SUM(IF("156"&amp;B431=KHC&amp;MH,SL))</f>
        <v>7</v>
      </c>
      <c r="I431" s="441">
        <f t="array" ref="I431">SUM(IF("156"&amp;B431=KHC&amp;MH,TH))</f>
        <v>1137703</v>
      </c>
      <c r="J431" s="441">
        <f t="shared" si="19"/>
        <v>0</v>
      </c>
      <c r="K431" s="441">
        <f t="shared" si="20"/>
        <v>0</v>
      </c>
      <c r="L431" s="263"/>
    </row>
    <row r="432" spans="1:15" ht="19.5" customHeight="1">
      <c r="A432" s="438">
        <f t="shared" si="18"/>
        <v>421</v>
      </c>
      <c r="B432" s="447" t="s">
        <v>1961</v>
      </c>
      <c r="C432" s="440" t="s">
        <v>286</v>
      </c>
      <c r="D432" s="441"/>
      <c r="E432" s="441"/>
      <c r="F432" s="441">
        <f t="array" ref="F432">SUM(IF("156"&amp;B432=KHN&amp;MH,SL))</f>
        <v>4</v>
      </c>
      <c r="G432" s="441">
        <f t="array" ref="G432">SUM(IF("156"&amp;B432=KHN&amp;MH,TH))</f>
        <v>788840</v>
      </c>
      <c r="H432" s="441">
        <f t="array" ref="H432">SUM(IF("156"&amp;B432=KHC&amp;MH,SL))</f>
        <v>4</v>
      </c>
      <c r="I432" s="441">
        <f t="array" ref="I432">SUM(IF("156"&amp;B432=KHC&amp;MH,TH))</f>
        <v>788840</v>
      </c>
      <c r="J432" s="441">
        <f t="shared" si="19"/>
        <v>0</v>
      </c>
      <c r="K432" s="441">
        <f t="shared" si="20"/>
        <v>0</v>
      </c>
      <c r="L432" s="263"/>
    </row>
    <row r="433" spans="1:15" ht="19.5" customHeight="1">
      <c r="A433" s="438">
        <f t="shared" si="18"/>
        <v>422</v>
      </c>
      <c r="B433" s="447" t="s">
        <v>397</v>
      </c>
      <c r="C433" s="440" t="s">
        <v>286</v>
      </c>
      <c r="D433" s="441"/>
      <c r="E433" s="441"/>
      <c r="F433" s="441">
        <f t="array" ref="F433">SUM(IF("156"&amp;B433=KHN&amp;MH,SL))</f>
        <v>20</v>
      </c>
      <c r="G433" s="441">
        <f t="array" ref="G433">SUM(IF("156"&amp;B433=KHN&amp;MH,TH))</f>
        <v>877968</v>
      </c>
      <c r="H433" s="441">
        <f t="array" ref="H433">SUM(IF("156"&amp;B433=KHC&amp;MH,SL))</f>
        <v>20</v>
      </c>
      <c r="I433" s="441">
        <f t="array" ref="I433">SUM(IF("156"&amp;B433=KHC&amp;MH,TH))</f>
        <v>877968</v>
      </c>
      <c r="J433" s="441">
        <f t="shared" si="19"/>
        <v>0</v>
      </c>
      <c r="K433" s="441">
        <f t="shared" si="20"/>
        <v>0</v>
      </c>
      <c r="L433" s="263"/>
    </row>
    <row r="434" spans="1:15" ht="19.5" customHeight="1">
      <c r="A434" s="438">
        <f t="shared" si="18"/>
        <v>423</v>
      </c>
      <c r="B434" s="446" t="s">
        <v>1627</v>
      </c>
      <c r="C434" s="440" t="s">
        <v>286</v>
      </c>
      <c r="D434" s="441"/>
      <c r="E434" s="441"/>
      <c r="F434" s="441">
        <f t="array" ref="F434">SUM(IF("156"&amp;B434=KHN&amp;MH,SL))</f>
        <v>4</v>
      </c>
      <c r="G434" s="441">
        <f t="array" ref="G434">SUM(IF("156"&amp;B434=KHN&amp;MH,TH))</f>
        <v>280000</v>
      </c>
      <c r="H434" s="441">
        <f t="array" ref="H434">SUM(IF("156"&amp;B434=KHC&amp;MH,SL))</f>
        <v>4</v>
      </c>
      <c r="I434" s="441">
        <f t="array" ref="I434">SUM(IF("156"&amp;B434=KHC&amp;MH,TH))</f>
        <v>280000</v>
      </c>
      <c r="J434" s="441">
        <f t="shared" si="19"/>
        <v>0</v>
      </c>
      <c r="K434" s="441">
        <f t="shared" si="20"/>
        <v>0</v>
      </c>
      <c r="L434" s="263"/>
    </row>
    <row r="435" spans="1:15" ht="19.5" customHeight="1">
      <c r="A435" s="438">
        <f t="shared" si="18"/>
        <v>424</v>
      </c>
      <c r="B435" s="445" t="s">
        <v>325</v>
      </c>
      <c r="C435" s="440" t="s">
        <v>286</v>
      </c>
      <c r="D435" s="441"/>
      <c r="E435" s="441"/>
      <c r="F435" s="441">
        <f t="array" ref="F435">SUM(IF("156"&amp;B435=KHN&amp;MH,SL))</f>
        <v>70</v>
      </c>
      <c r="G435" s="441">
        <f t="array" ref="G435">SUM(IF("156"&amp;B435=KHN&amp;MH,TH))</f>
        <v>6968743</v>
      </c>
      <c r="H435" s="441">
        <f t="array" ref="H435">SUM(IF("156"&amp;B435=KHC&amp;MH,SL))</f>
        <v>70</v>
      </c>
      <c r="I435" s="441">
        <f t="array" ref="I435">SUM(IF("156"&amp;B435=KHC&amp;MH,TH))</f>
        <v>6968743</v>
      </c>
      <c r="J435" s="441">
        <f t="shared" si="19"/>
        <v>0</v>
      </c>
      <c r="K435" s="441">
        <f t="shared" si="20"/>
        <v>0</v>
      </c>
      <c r="L435" s="263"/>
    </row>
    <row r="436" spans="1:15" ht="19.5" customHeight="1">
      <c r="A436" s="438">
        <f t="shared" si="18"/>
        <v>425</v>
      </c>
      <c r="B436" s="445" t="s">
        <v>1898</v>
      </c>
      <c r="C436" s="440" t="s">
        <v>286</v>
      </c>
      <c r="D436" s="441"/>
      <c r="E436" s="441"/>
      <c r="F436" s="441">
        <f t="array" ref="F436">SUM(IF("156"&amp;B436=KHN&amp;MH,SL))</f>
        <v>3</v>
      </c>
      <c r="G436" s="441">
        <f t="array" ref="G436">SUM(IF("156"&amp;B436=KHN&amp;MH,TH))</f>
        <v>599991</v>
      </c>
      <c r="H436" s="441">
        <f t="array" ref="H436">SUM(IF("156"&amp;B436=KHC&amp;MH,SL))</f>
        <v>3</v>
      </c>
      <c r="I436" s="441">
        <f t="array" ref="I436">SUM(IF("156"&amp;B436=KHC&amp;MH,TH))</f>
        <v>599991</v>
      </c>
      <c r="J436" s="441">
        <f t="shared" si="19"/>
        <v>0</v>
      </c>
      <c r="K436" s="441">
        <f t="shared" si="20"/>
        <v>0</v>
      </c>
      <c r="L436" s="263"/>
    </row>
    <row r="437" spans="1:15" ht="19.5" customHeight="1">
      <c r="A437" s="438">
        <f t="shared" si="18"/>
        <v>426</v>
      </c>
      <c r="B437" s="445" t="s">
        <v>1767</v>
      </c>
      <c r="C437" s="440" t="s">
        <v>286</v>
      </c>
      <c r="D437" s="441"/>
      <c r="E437" s="441"/>
      <c r="F437" s="441">
        <f t="array" ref="F437">SUM(IF("156"&amp;B437=KHN&amp;MH,SL))</f>
        <v>18</v>
      </c>
      <c r="G437" s="441">
        <f t="array" ref="G437">SUM(IF("156"&amp;B437=KHN&amp;MH,TH))</f>
        <v>1378602</v>
      </c>
      <c r="H437" s="441">
        <f t="array" ref="H437">SUM(IF("156"&amp;B437=KHC&amp;MH,SL))</f>
        <v>18</v>
      </c>
      <c r="I437" s="441">
        <f t="array" ref="I437">SUM(IF("156"&amp;B437=KHC&amp;MH,TH))</f>
        <v>1378602</v>
      </c>
      <c r="J437" s="441">
        <f t="shared" si="19"/>
        <v>0</v>
      </c>
      <c r="K437" s="441">
        <f t="shared" si="20"/>
        <v>0</v>
      </c>
      <c r="L437" s="263"/>
    </row>
    <row r="438" spans="1:15" ht="19.5" customHeight="1">
      <c r="A438" s="438">
        <f t="shared" si="18"/>
        <v>427</v>
      </c>
      <c r="B438" s="447" t="s">
        <v>379</v>
      </c>
      <c r="C438" s="440" t="s">
        <v>286</v>
      </c>
      <c r="D438" s="441"/>
      <c r="E438" s="441"/>
      <c r="F438" s="441">
        <f t="array" ref="F438">SUM(IF("156"&amp;B438=KHN&amp;MH,SL))</f>
        <v>8</v>
      </c>
      <c r="G438" s="441">
        <f t="array" ref="G438">SUM(IF("156"&amp;B438=KHN&amp;MH,TH))</f>
        <v>682576</v>
      </c>
      <c r="H438" s="441">
        <f t="array" ref="H438">SUM(IF("156"&amp;B438=KHC&amp;MH,SL))</f>
        <v>8</v>
      </c>
      <c r="I438" s="441">
        <f t="array" ref="I438">SUM(IF("156"&amp;B438=KHC&amp;MH,TH))</f>
        <v>682576</v>
      </c>
      <c r="J438" s="441">
        <f t="shared" si="19"/>
        <v>0</v>
      </c>
      <c r="K438" s="441">
        <f t="shared" si="20"/>
        <v>0</v>
      </c>
      <c r="L438" s="263"/>
    </row>
    <row r="439" spans="1:15" ht="19.5" customHeight="1">
      <c r="A439" s="438">
        <f t="shared" si="18"/>
        <v>428</v>
      </c>
      <c r="B439" s="445" t="s">
        <v>755</v>
      </c>
      <c r="C439" s="440" t="s">
        <v>286</v>
      </c>
      <c r="D439" s="441"/>
      <c r="E439" s="441"/>
      <c r="F439" s="441">
        <f t="array" ref="F439">SUM(IF("156"&amp;B439=KHN&amp;MH,SL))</f>
        <v>4</v>
      </c>
      <c r="G439" s="441">
        <f t="array" ref="G439">SUM(IF("156"&amp;B439=KHN&amp;MH,TH))</f>
        <v>383200</v>
      </c>
      <c r="H439" s="441">
        <f t="array" ref="H439">SUM(IF("156"&amp;B439=KHC&amp;MH,SL))</f>
        <v>4</v>
      </c>
      <c r="I439" s="441">
        <f t="array" ref="I439">SUM(IF("156"&amp;B439=KHC&amp;MH,TH))</f>
        <v>383200</v>
      </c>
      <c r="J439" s="441">
        <f t="shared" si="19"/>
        <v>0</v>
      </c>
      <c r="K439" s="441">
        <f t="shared" si="20"/>
        <v>0</v>
      </c>
      <c r="L439" s="263"/>
    </row>
    <row r="440" spans="1:15" ht="19.5" customHeight="1">
      <c r="A440" s="438">
        <f t="shared" si="18"/>
        <v>429</v>
      </c>
      <c r="B440" s="447" t="s">
        <v>1777</v>
      </c>
      <c r="C440" s="440" t="s">
        <v>286</v>
      </c>
      <c r="D440" s="441"/>
      <c r="E440" s="441"/>
      <c r="F440" s="441">
        <f t="array" ref="F440">SUM(IF("156"&amp;B440=KHN&amp;MH,SL))</f>
        <v>16</v>
      </c>
      <c r="G440" s="441">
        <f t="array" ref="G440">SUM(IF("156"&amp;B440=KHN&amp;MH,TH))</f>
        <v>1466532</v>
      </c>
      <c r="H440" s="441">
        <f t="array" ref="H440">SUM(IF("156"&amp;B440=KHC&amp;MH,SL))</f>
        <v>16</v>
      </c>
      <c r="I440" s="441">
        <f t="array" ref="I440">SUM(IF("156"&amp;B440=KHC&amp;MH,TH))</f>
        <v>1466532</v>
      </c>
      <c r="J440" s="441">
        <f t="shared" si="19"/>
        <v>0</v>
      </c>
      <c r="K440" s="441">
        <f t="shared" si="20"/>
        <v>0</v>
      </c>
      <c r="L440" s="263"/>
    </row>
    <row r="441" spans="1:15" ht="19.5" customHeight="1">
      <c r="A441" s="438">
        <f t="shared" si="18"/>
        <v>430</v>
      </c>
      <c r="B441" s="445" t="s">
        <v>328</v>
      </c>
      <c r="C441" s="440" t="s">
        <v>286</v>
      </c>
      <c r="D441" s="441"/>
      <c r="E441" s="441"/>
      <c r="F441" s="441">
        <f t="array" ref="F441">SUM(IF("156"&amp;B441=KHN&amp;MH,SL))</f>
        <v>10</v>
      </c>
      <c r="G441" s="441">
        <f t="array" ref="G441">SUM(IF("156"&amp;B441=KHN&amp;MH,TH))</f>
        <v>965500</v>
      </c>
      <c r="H441" s="441">
        <f t="array" ref="H441">SUM(IF("156"&amp;B441=KHC&amp;MH,SL))</f>
        <v>10</v>
      </c>
      <c r="I441" s="441">
        <f t="array" ref="I441">SUM(IF("156"&amp;B441=KHC&amp;MH,TH))</f>
        <v>965500</v>
      </c>
      <c r="J441" s="441">
        <f t="shared" si="19"/>
        <v>0</v>
      </c>
      <c r="K441" s="441">
        <f t="shared" si="20"/>
        <v>0</v>
      </c>
      <c r="L441" s="263"/>
    </row>
    <row r="442" spans="1:15" ht="19.5" customHeight="1">
      <c r="A442" s="438">
        <f t="shared" si="18"/>
        <v>431</v>
      </c>
      <c r="B442" s="448" t="s">
        <v>589</v>
      </c>
      <c r="C442" s="440" t="s">
        <v>286</v>
      </c>
      <c r="D442" s="441"/>
      <c r="E442" s="441"/>
      <c r="F442" s="441">
        <f t="array" ref="F442">SUM(IF("156"&amp;B442=KHN&amp;MH,SL))</f>
        <v>55</v>
      </c>
      <c r="G442" s="441">
        <f t="array" ref="G442">SUM(IF("156"&amp;B442=KHN&amp;MH,TH))</f>
        <v>4418618</v>
      </c>
      <c r="H442" s="441">
        <f t="array" ref="H442">SUM(IF("156"&amp;B442=KHC&amp;MH,SL))</f>
        <v>55</v>
      </c>
      <c r="I442" s="441">
        <f t="array" ref="I442">SUM(IF("156"&amp;B442=KHC&amp;MH,TH))</f>
        <v>4418618</v>
      </c>
      <c r="J442" s="441">
        <f t="shared" si="19"/>
        <v>0</v>
      </c>
      <c r="K442" s="441">
        <f t="shared" si="20"/>
        <v>0</v>
      </c>
      <c r="L442" s="263"/>
      <c r="N442" s="442"/>
      <c r="O442" s="442"/>
    </row>
    <row r="443" spans="1:15" ht="19.5" customHeight="1">
      <c r="A443" s="438">
        <f t="shared" si="18"/>
        <v>432</v>
      </c>
      <c r="B443" s="448" t="s">
        <v>592</v>
      </c>
      <c r="C443" s="440" t="s">
        <v>286</v>
      </c>
      <c r="D443" s="441"/>
      <c r="E443" s="441"/>
      <c r="F443" s="441">
        <f t="array" ref="F443">SUM(IF("156"&amp;B443=KHN&amp;MH,SL))</f>
        <v>40</v>
      </c>
      <c r="G443" s="441">
        <f t="array" ref="G443">SUM(IF("156"&amp;B443=KHN&amp;MH,TH))</f>
        <v>2926266</v>
      </c>
      <c r="H443" s="441">
        <f t="array" ref="H443">SUM(IF("156"&amp;B443=KHC&amp;MH,SL))</f>
        <v>40</v>
      </c>
      <c r="I443" s="441">
        <f t="array" ref="I443">SUM(IF("156"&amp;B443=KHC&amp;MH,TH))</f>
        <v>2926266</v>
      </c>
      <c r="J443" s="441">
        <f t="shared" si="19"/>
        <v>0</v>
      </c>
      <c r="K443" s="441">
        <f t="shared" si="20"/>
        <v>0</v>
      </c>
      <c r="L443" s="263"/>
    </row>
    <row r="444" spans="1:15" ht="19.5" customHeight="1">
      <c r="A444" s="438">
        <f t="shared" si="18"/>
        <v>433</v>
      </c>
      <c r="B444" s="447" t="s">
        <v>354</v>
      </c>
      <c r="C444" s="440" t="s">
        <v>286</v>
      </c>
      <c r="D444" s="441"/>
      <c r="E444" s="441"/>
      <c r="F444" s="441">
        <f t="array" ref="F444">SUM(IF("156"&amp;B444=KHN&amp;MH,SL))</f>
        <v>28</v>
      </c>
      <c r="G444" s="441">
        <f t="array" ref="G444">SUM(IF("156"&amp;B444=KHN&amp;MH,TH))</f>
        <v>1438006</v>
      </c>
      <c r="H444" s="441">
        <f t="array" ref="H444">SUM(IF("156"&amp;B444=KHC&amp;MH,SL))</f>
        <v>28</v>
      </c>
      <c r="I444" s="441">
        <f t="array" ref="I444">SUM(IF("156"&amp;B444=KHC&amp;MH,TH))</f>
        <v>1438006</v>
      </c>
      <c r="J444" s="441">
        <f t="shared" si="19"/>
        <v>0</v>
      </c>
      <c r="K444" s="441">
        <f t="shared" si="20"/>
        <v>0</v>
      </c>
      <c r="L444" s="263"/>
    </row>
    <row r="445" spans="1:15" ht="19.5" customHeight="1">
      <c r="A445" s="438">
        <f t="shared" si="18"/>
        <v>434</v>
      </c>
      <c r="B445" s="445" t="s">
        <v>337</v>
      </c>
      <c r="C445" s="440" t="s">
        <v>286</v>
      </c>
      <c r="D445" s="441"/>
      <c r="E445" s="441"/>
      <c r="F445" s="441">
        <f t="array" ref="F445">SUM(IF("156"&amp;B445=KHN&amp;MH,SL))</f>
        <v>45</v>
      </c>
      <c r="G445" s="441">
        <f t="array" ref="G445">SUM(IF("156"&amp;B445=KHN&amp;MH,TH))</f>
        <v>3491127</v>
      </c>
      <c r="H445" s="441">
        <f t="array" ref="H445">SUM(IF("156"&amp;B445=KHC&amp;MH,SL))</f>
        <v>45</v>
      </c>
      <c r="I445" s="441">
        <f t="array" ref="I445">SUM(IF("156"&amp;B445=KHC&amp;MH,TH))</f>
        <v>3491127</v>
      </c>
      <c r="J445" s="441">
        <f t="shared" si="19"/>
        <v>0</v>
      </c>
      <c r="K445" s="441">
        <f t="shared" si="20"/>
        <v>0</v>
      </c>
      <c r="L445" s="263"/>
    </row>
    <row r="446" spans="1:15" ht="19.5" customHeight="1">
      <c r="A446" s="438">
        <f t="shared" si="18"/>
        <v>435</v>
      </c>
      <c r="B446" s="446" t="s">
        <v>1631</v>
      </c>
      <c r="C446" s="440" t="s">
        <v>286</v>
      </c>
      <c r="D446" s="441"/>
      <c r="E446" s="441"/>
      <c r="F446" s="441">
        <f t="array" ref="F446">SUM(IF("156"&amp;B446=KHN&amp;MH,SL))</f>
        <v>6</v>
      </c>
      <c r="G446" s="441">
        <f t="array" ref="G446">SUM(IF("156"&amp;B446=KHN&amp;MH,TH))</f>
        <v>450000</v>
      </c>
      <c r="H446" s="441">
        <f t="array" ref="H446">SUM(IF("156"&amp;B446=KHC&amp;MH,SL))</f>
        <v>6</v>
      </c>
      <c r="I446" s="441">
        <f t="array" ref="I446">SUM(IF("156"&amp;B446=KHC&amp;MH,TH))</f>
        <v>450000</v>
      </c>
      <c r="J446" s="441">
        <f t="shared" si="19"/>
        <v>0</v>
      </c>
      <c r="K446" s="441">
        <f t="shared" si="20"/>
        <v>0</v>
      </c>
      <c r="L446" s="263"/>
    </row>
    <row r="447" spans="1:15" ht="19.5" customHeight="1">
      <c r="A447" s="438">
        <f t="shared" si="18"/>
        <v>436</v>
      </c>
      <c r="B447" s="445" t="s">
        <v>1910</v>
      </c>
      <c r="C447" s="440" t="s">
        <v>286</v>
      </c>
      <c r="D447" s="441"/>
      <c r="E447" s="441"/>
      <c r="F447" s="441">
        <f t="array" ref="F447">SUM(IF("156"&amp;B447=KHN&amp;MH,SL))</f>
        <v>2</v>
      </c>
      <c r="G447" s="441">
        <f t="array" ref="G447">SUM(IF("156"&amp;B447=KHN&amp;MH,TH))</f>
        <v>249029</v>
      </c>
      <c r="H447" s="441">
        <f t="array" ref="H447">SUM(IF("156"&amp;B447=KHC&amp;MH,SL))</f>
        <v>2</v>
      </c>
      <c r="I447" s="441">
        <f t="array" ref="I447">SUM(IF("156"&amp;B447=KHC&amp;MH,TH))</f>
        <v>249029</v>
      </c>
      <c r="J447" s="441">
        <f t="shared" si="19"/>
        <v>0</v>
      </c>
      <c r="K447" s="441">
        <f t="shared" si="20"/>
        <v>0</v>
      </c>
      <c r="L447" s="263"/>
    </row>
    <row r="448" spans="1:15" ht="19.5" customHeight="1">
      <c r="A448" s="438">
        <f t="shared" si="18"/>
        <v>437</v>
      </c>
      <c r="B448" s="447" t="s">
        <v>689</v>
      </c>
      <c r="C448" s="440" t="s">
        <v>286</v>
      </c>
      <c r="D448" s="441"/>
      <c r="E448" s="441"/>
      <c r="F448" s="441">
        <f t="array" ref="F448">SUM(IF("156"&amp;B448=KHN&amp;MH,SL))</f>
        <v>46</v>
      </c>
      <c r="G448" s="441">
        <f t="array" ref="G448">SUM(IF("156"&amp;B448=KHN&amp;MH,TH))</f>
        <v>4020357</v>
      </c>
      <c r="H448" s="441">
        <f t="array" ref="H448">SUM(IF("156"&amp;B448=KHC&amp;MH,SL))</f>
        <v>40</v>
      </c>
      <c r="I448" s="441">
        <f t="array" ref="I448">SUM(IF("156"&amp;B448=KHC&amp;MH,TH))</f>
        <v>3959949</v>
      </c>
      <c r="J448" s="441">
        <f t="shared" si="19"/>
        <v>6</v>
      </c>
      <c r="K448" s="441">
        <f t="shared" si="20"/>
        <v>60408</v>
      </c>
      <c r="L448" s="263"/>
    </row>
    <row r="449" spans="1:15" ht="19.5" customHeight="1">
      <c r="A449" s="438">
        <f t="shared" si="18"/>
        <v>438</v>
      </c>
      <c r="B449" s="445" t="s">
        <v>1962</v>
      </c>
      <c r="C449" s="440" t="s">
        <v>286</v>
      </c>
      <c r="D449" s="441"/>
      <c r="E449" s="441"/>
      <c r="F449" s="441">
        <f t="array" ref="F449">SUM(IF("156"&amp;B449=KHN&amp;MH,SL))</f>
        <v>18</v>
      </c>
      <c r="G449" s="441">
        <f t="array" ref="G449">SUM(IF("156"&amp;B449=KHN&amp;MH,TH))</f>
        <v>1993320</v>
      </c>
      <c r="H449" s="441">
        <f t="array" ref="H449">SUM(IF("156"&amp;B449=KHC&amp;MH,SL))</f>
        <v>18</v>
      </c>
      <c r="I449" s="441">
        <f t="array" ref="I449">SUM(IF("156"&amp;B449=KHC&amp;MH,TH))</f>
        <v>1993320</v>
      </c>
      <c r="J449" s="441">
        <f t="shared" si="19"/>
        <v>0</v>
      </c>
      <c r="K449" s="441">
        <f t="shared" si="20"/>
        <v>0</v>
      </c>
      <c r="L449" s="263"/>
    </row>
    <row r="450" spans="1:15" ht="19.5" customHeight="1">
      <c r="A450" s="438">
        <f t="shared" si="18"/>
        <v>439</v>
      </c>
      <c r="B450" s="448" t="s">
        <v>733</v>
      </c>
      <c r="C450" s="440" t="s">
        <v>286</v>
      </c>
      <c r="D450" s="441"/>
      <c r="E450" s="441"/>
      <c r="F450" s="441">
        <f t="array" ref="F450">SUM(IF("156"&amp;B450=KHN&amp;MH,SL))</f>
        <v>15</v>
      </c>
      <c r="G450" s="441">
        <f t="array" ref="G450">SUM(IF("156"&amp;B450=KHN&amp;MH,TH))</f>
        <v>1707405</v>
      </c>
      <c r="H450" s="441">
        <f t="array" ref="H450">SUM(IF("156"&amp;B450=KHC&amp;MH,SL))</f>
        <v>15</v>
      </c>
      <c r="I450" s="441">
        <f t="array" ref="I450">SUM(IF("156"&amp;B450=KHC&amp;MH,TH))</f>
        <v>1707405</v>
      </c>
      <c r="J450" s="441">
        <f t="shared" si="19"/>
        <v>0</v>
      </c>
      <c r="K450" s="441">
        <f t="shared" si="20"/>
        <v>0</v>
      </c>
      <c r="L450" s="263"/>
    </row>
    <row r="451" spans="1:15" ht="19.5" customHeight="1">
      <c r="A451" s="438">
        <f t="shared" si="18"/>
        <v>440</v>
      </c>
      <c r="B451" s="446" t="s">
        <v>1963</v>
      </c>
      <c r="C451" s="440" t="s">
        <v>286</v>
      </c>
      <c r="D451" s="441"/>
      <c r="E451" s="441"/>
      <c r="F451" s="441">
        <f t="array" ref="F451">SUM(IF("156"&amp;B451=KHN&amp;MH,SL))</f>
        <v>15</v>
      </c>
      <c r="G451" s="441">
        <f t="array" ref="G451">SUM(IF("156"&amp;B451=KHN&amp;MH,TH))</f>
        <v>1311450</v>
      </c>
      <c r="H451" s="441">
        <f t="array" ref="H451">SUM(IF("156"&amp;B451=KHC&amp;MH,SL))</f>
        <v>15</v>
      </c>
      <c r="I451" s="441">
        <f t="array" ref="I451">SUM(IF("156"&amp;B451=KHC&amp;MH,TH))</f>
        <v>1311450</v>
      </c>
      <c r="J451" s="441">
        <f t="shared" si="19"/>
        <v>0</v>
      </c>
      <c r="K451" s="441">
        <f t="shared" si="20"/>
        <v>0</v>
      </c>
      <c r="L451" s="263"/>
    </row>
    <row r="452" spans="1:15" ht="19.5" customHeight="1">
      <c r="A452" s="438">
        <f t="shared" si="18"/>
        <v>441</v>
      </c>
      <c r="B452" s="446" t="s">
        <v>1630</v>
      </c>
      <c r="C452" s="440" t="s">
        <v>286</v>
      </c>
      <c r="D452" s="441"/>
      <c r="E452" s="441"/>
      <c r="F452" s="441">
        <f t="array" ref="F452">SUM(IF("156"&amp;B452=KHN&amp;MH,SL))</f>
        <v>6</v>
      </c>
      <c r="G452" s="441">
        <f t="array" ref="G452">SUM(IF("156"&amp;B452=KHN&amp;MH,TH))</f>
        <v>444000</v>
      </c>
      <c r="H452" s="441">
        <f t="array" ref="H452">SUM(IF("156"&amp;B452=KHC&amp;MH,SL))</f>
        <v>6</v>
      </c>
      <c r="I452" s="441">
        <f t="array" ref="I452">SUM(IF("156"&amp;B452=KHC&amp;MH,TH))</f>
        <v>444000</v>
      </c>
      <c r="J452" s="441">
        <f t="shared" si="19"/>
        <v>0</v>
      </c>
      <c r="K452" s="441">
        <f t="shared" si="20"/>
        <v>0</v>
      </c>
      <c r="L452" s="263"/>
    </row>
    <row r="453" spans="1:15" ht="19.5" customHeight="1">
      <c r="A453" s="438">
        <f t="shared" si="18"/>
        <v>442</v>
      </c>
      <c r="B453" s="439" t="s">
        <v>1632</v>
      </c>
      <c r="C453" s="440" t="s">
        <v>286</v>
      </c>
      <c r="D453" s="441"/>
      <c r="E453" s="441"/>
      <c r="F453" s="441">
        <f t="array" ref="F453">SUM(IF("156"&amp;B453=KHN&amp;MH,SL))</f>
        <v>4</v>
      </c>
      <c r="G453" s="441">
        <f t="array" ref="G453">SUM(IF("156"&amp;B453=KHN&amp;MH,TH))</f>
        <v>370400</v>
      </c>
      <c r="H453" s="441">
        <f t="array" ref="H453">SUM(IF("156"&amp;B453=KHC&amp;MH,SL))</f>
        <v>4</v>
      </c>
      <c r="I453" s="441">
        <f t="array" ref="I453">SUM(IF("156"&amp;B453=KHC&amp;MH,TH))</f>
        <v>370400</v>
      </c>
      <c r="J453" s="441">
        <f t="shared" si="19"/>
        <v>0</v>
      </c>
      <c r="K453" s="441">
        <f t="shared" si="20"/>
        <v>0</v>
      </c>
      <c r="L453" s="263"/>
    </row>
    <row r="454" spans="1:15" ht="19.5" customHeight="1">
      <c r="A454" s="438">
        <f t="shared" si="18"/>
        <v>443</v>
      </c>
      <c r="B454" s="445" t="s">
        <v>324</v>
      </c>
      <c r="C454" s="440" t="s">
        <v>286</v>
      </c>
      <c r="D454" s="441"/>
      <c r="E454" s="441"/>
      <c r="F454" s="441">
        <f t="array" ref="F454">SUM(IF("156"&amp;B454=KHN&amp;MH,SL))</f>
        <v>12</v>
      </c>
      <c r="G454" s="441">
        <f t="array" ref="G454">SUM(IF("156"&amp;B454=KHN&amp;MH,TH))</f>
        <v>1450908</v>
      </c>
      <c r="H454" s="441">
        <f t="array" ref="H454">SUM(IF("156"&amp;B454=KHC&amp;MH,SL))</f>
        <v>12</v>
      </c>
      <c r="I454" s="441">
        <f t="array" ref="I454">SUM(IF("156"&amp;B454=KHC&amp;MH,TH))</f>
        <v>1450908</v>
      </c>
      <c r="J454" s="441">
        <f t="shared" si="19"/>
        <v>0</v>
      </c>
      <c r="K454" s="441">
        <f t="shared" si="20"/>
        <v>0</v>
      </c>
      <c r="L454" s="263"/>
    </row>
    <row r="455" spans="1:15" ht="19.5" customHeight="1">
      <c r="A455" s="438">
        <f t="shared" si="18"/>
        <v>444</v>
      </c>
      <c r="B455" s="447" t="s">
        <v>1964</v>
      </c>
      <c r="C455" s="440" t="s">
        <v>286</v>
      </c>
      <c r="D455" s="441"/>
      <c r="E455" s="441"/>
      <c r="F455" s="441">
        <f t="array" ref="F455">SUM(IF("156"&amp;B455=KHN&amp;MH,SL))</f>
        <v>28</v>
      </c>
      <c r="G455" s="441">
        <f t="array" ref="G455">SUM(IF("156"&amp;B455=KHN&amp;MH,TH))</f>
        <v>1419320</v>
      </c>
      <c r="H455" s="441">
        <f t="array" ref="H455">SUM(IF("156"&amp;B455=KHC&amp;MH,SL))</f>
        <v>28</v>
      </c>
      <c r="I455" s="441">
        <f t="array" ref="I455">SUM(IF("156"&amp;B455=KHC&amp;MH,TH))</f>
        <v>1419320</v>
      </c>
      <c r="J455" s="441">
        <f t="shared" si="19"/>
        <v>0</v>
      </c>
      <c r="K455" s="441">
        <f t="shared" si="20"/>
        <v>0</v>
      </c>
      <c r="L455" s="263"/>
    </row>
    <row r="456" spans="1:15" ht="19.5" customHeight="1">
      <c r="A456" s="438">
        <f t="shared" si="18"/>
        <v>445</v>
      </c>
      <c r="B456" s="445" t="s">
        <v>1965</v>
      </c>
      <c r="C456" s="440" t="s">
        <v>286</v>
      </c>
      <c r="D456" s="441"/>
      <c r="E456" s="441"/>
      <c r="F456" s="441">
        <f t="array" ref="F456">SUM(IF("156"&amp;B456=KHN&amp;MH,SL))</f>
        <v>14</v>
      </c>
      <c r="G456" s="441">
        <f t="array" ref="G456">SUM(IF("156"&amp;B456=KHN&amp;MH,TH))</f>
        <v>1367940</v>
      </c>
      <c r="H456" s="441">
        <f t="array" ref="H456">SUM(IF("156"&amp;B456=KHC&amp;MH,SL))</f>
        <v>14</v>
      </c>
      <c r="I456" s="441">
        <f t="array" ref="I456">SUM(IF("156"&amp;B456=KHC&amp;MH,TH))</f>
        <v>1367940</v>
      </c>
      <c r="J456" s="441">
        <f t="shared" si="19"/>
        <v>0</v>
      </c>
      <c r="K456" s="441">
        <f t="shared" si="20"/>
        <v>0</v>
      </c>
      <c r="L456" s="263"/>
    </row>
    <row r="457" spans="1:15" ht="19.5" customHeight="1">
      <c r="A457" s="438">
        <f t="shared" si="18"/>
        <v>446</v>
      </c>
      <c r="B457" s="445" t="s">
        <v>659</v>
      </c>
      <c r="C457" s="440" t="s">
        <v>286</v>
      </c>
      <c r="D457" s="441"/>
      <c r="E457" s="441"/>
      <c r="F457" s="441">
        <f t="array" ref="F457">SUM(IF("156"&amp;B457=KHN&amp;MH,SL))</f>
        <v>7</v>
      </c>
      <c r="G457" s="441">
        <f t="array" ref="G457">SUM(IF("156"&amp;B457=KHN&amp;MH,TH))</f>
        <v>822951</v>
      </c>
      <c r="H457" s="441">
        <f t="array" ref="H457">SUM(IF("156"&amp;B457=KHC&amp;MH,SL))</f>
        <v>7</v>
      </c>
      <c r="I457" s="441">
        <f t="array" ref="I457">SUM(IF("156"&amp;B457=KHC&amp;MH,TH))</f>
        <v>822951</v>
      </c>
      <c r="J457" s="441">
        <f t="shared" si="19"/>
        <v>0</v>
      </c>
      <c r="K457" s="441">
        <f t="shared" si="20"/>
        <v>0</v>
      </c>
      <c r="L457" s="263"/>
    </row>
    <row r="458" spans="1:15" ht="19.5" customHeight="1">
      <c r="A458" s="438">
        <f t="shared" si="18"/>
        <v>447</v>
      </c>
      <c r="B458" s="447" t="s">
        <v>403</v>
      </c>
      <c r="C458" s="440" t="s">
        <v>286</v>
      </c>
      <c r="D458" s="441"/>
      <c r="E458" s="441"/>
      <c r="F458" s="441">
        <f t="array" ref="F458">SUM(IF("156"&amp;B458=KHN&amp;MH,SL))</f>
        <v>8</v>
      </c>
      <c r="G458" s="441">
        <f t="array" ref="G458">SUM(IF("156"&amp;B458=KHN&amp;MH,TH))</f>
        <v>401680</v>
      </c>
      <c r="H458" s="441">
        <f t="array" ref="H458">SUM(IF("156"&amp;B458=KHC&amp;MH,SL))</f>
        <v>8</v>
      </c>
      <c r="I458" s="441">
        <f t="array" ref="I458">SUM(IF("156"&amp;B458=KHC&amp;MH,TH))</f>
        <v>401680</v>
      </c>
      <c r="J458" s="441">
        <f t="shared" si="19"/>
        <v>0</v>
      </c>
      <c r="K458" s="441">
        <f t="shared" si="20"/>
        <v>0</v>
      </c>
      <c r="L458" s="263"/>
    </row>
    <row r="459" spans="1:15" ht="19.5" customHeight="1">
      <c r="A459" s="438">
        <f t="shared" si="18"/>
        <v>448</v>
      </c>
      <c r="B459" s="446" t="s">
        <v>1358</v>
      </c>
      <c r="C459" s="440" t="s">
        <v>286</v>
      </c>
      <c r="D459" s="441"/>
      <c r="E459" s="441"/>
      <c r="F459" s="441">
        <f t="array" ref="F459">SUM(IF("156"&amp;B459=KHN&amp;MH,SL))</f>
        <v>9</v>
      </c>
      <c r="G459" s="441">
        <f t="array" ref="G459">SUM(IF("156"&amp;B459=KHN&amp;MH,TH))</f>
        <v>712800</v>
      </c>
      <c r="H459" s="441">
        <f t="array" ref="H459">SUM(IF("156"&amp;B459=KHC&amp;MH,SL))</f>
        <v>9</v>
      </c>
      <c r="I459" s="441">
        <f t="array" ref="I459">SUM(IF("156"&amp;B459=KHC&amp;MH,TH))</f>
        <v>712800</v>
      </c>
      <c r="J459" s="441">
        <f t="shared" si="19"/>
        <v>0</v>
      </c>
      <c r="K459" s="441">
        <f t="shared" si="20"/>
        <v>0</v>
      </c>
      <c r="L459" s="263"/>
      <c r="N459" s="442"/>
      <c r="O459" s="442"/>
    </row>
    <row r="460" spans="1:15" ht="19.5" customHeight="1">
      <c r="A460" s="438">
        <f t="shared" ref="A460:A523" si="21">IF(B460&lt;&gt;"",ROW()-11,"")</f>
        <v>449</v>
      </c>
      <c r="B460" s="447" t="s">
        <v>633</v>
      </c>
      <c r="C460" s="440" t="s">
        <v>286</v>
      </c>
      <c r="D460" s="441"/>
      <c r="E460" s="441"/>
      <c r="F460" s="441">
        <f t="array" ref="F460">SUM(IF("156"&amp;B460=KHN&amp;MH,SL))</f>
        <v>100</v>
      </c>
      <c r="G460" s="441">
        <f t="array" ref="G460">SUM(IF("156"&amp;B460=KHN&amp;MH,TH))</f>
        <v>9432146</v>
      </c>
      <c r="H460" s="441">
        <f t="array" ref="H460">SUM(IF("156"&amp;B460=KHC&amp;MH,SL))</f>
        <v>100</v>
      </c>
      <c r="I460" s="441">
        <f t="array" ref="I460">SUM(IF("156"&amp;B460=KHC&amp;MH,TH))</f>
        <v>9432146</v>
      </c>
      <c r="J460" s="441">
        <f t="shared" ref="J460:J523" si="22">D460+F460-H460</f>
        <v>0</v>
      </c>
      <c r="K460" s="441">
        <f t="shared" ref="K460:K523" si="23">E460+G460-I460</f>
        <v>0</v>
      </c>
      <c r="L460" s="263"/>
    </row>
    <row r="461" spans="1:15" ht="19.5" customHeight="1">
      <c r="A461" s="438">
        <f t="shared" si="21"/>
        <v>450</v>
      </c>
      <c r="B461" s="446" t="s">
        <v>692</v>
      </c>
      <c r="C461" s="440" t="s">
        <v>286</v>
      </c>
      <c r="D461" s="441"/>
      <c r="E461" s="441"/>
      <c r="F461" s="441">
        <f t="array" ref="F461">SUM(IF("156"&amp;B461=KHN&amp;MH,SL))</f>
        <v>40</v>
      </c>
      <c r="G461" s="441">
        <f t="array" ref="G461">SUM(IF("156"&amp;B461=KHN&amp;MH,TH))</f>
        <v>6967403</v>
      </c>
      <c r="H461" s="441">
        <f t="array" ref="H461">SUM(IF("156"&amp;B461=KHC&amp;MH,SL))</f>
        <v>40</v>
      </c>
      <c r="I461" s="441">
        <f t="array" ref="I461">SUM(IF("156"&amp;B461=KHC&amp;MH,TH))</f>
        <v>6967403</v>
      </c>
      <c r="J461" s="441">
        <f t="shared" si="22"/>
        <v>0</v>
      </c>
      <c r="K461" s="441">
        <f t="shared" si="23"/>
        <v>0</v>
      </c>
      <c r="L461" s="263"/>
      <c r="N461" s="442"/>
      <c r="O461" s="442"/>
    </row>
    <row r="462" spans="1:15" ht="19.5" customHeight="1">
      <c r="A462" s="438">
        <f t="shared" si="21"/>
        <v>451</v>
      </c>
      <c r="B462" s="448" t="s">
        <v>746</v>
      </c>
      <c r="C462" s="440" t="s">
        <v>286</v>
      </c>
      <c r="D462" s="441"/>
      <c r="E462" s="441"/>
      <c r="F462" s="441">
        <f t="array" ref="F462">SUM(IF("156"&amp;B462=KHN&amp;MH,SL))</f>
        <v>6</v>
      </c>
      <c r="G462" s="441">
        <f t="array" ref="G462">SUM(IF("156"&amp;B462=KHN&amp;MH,TH))</f>
        <v>1284474</v>
      </c>
      <c r="H462" s="441">
        <f t="array" ref="H462">SUM(IF("156"&amp;B462=KHC&amp;MH,SL))</f>
        <v>6</v>
      </c>
      <c r="I462" s="441">
        <f t="array" ref="I462">SUM(IF("156"&amp;B462=KHC&amp;MH,TH))</f>
        <v>1284474</v>
      </c>
      <c r="J462" s="441">
        <f t="shared" si="22"/>
        <v>0</v>
      </c>
      <c r="K462" s="441">
        <f t="shared" si="23"/>
        <v>0</v>
      </c>
      <c r="L462" s="263"/>
    </row>
    <row r="463" spans="1:15" ht="19.5" customHeight="1">
      <c r="A463" s="438">
        <f t="shared" si="21"/>
        <v>452</v>
      </c>
      <c r="B463" s="447" t="s">
        <v>387</v>
      </c>
      <c r="C463" s="440" t="s">
        <v>286</v>
      </c>
      <c r="D463" s="441"/>
      <c r="E463" s="441"/>
      <c r="F463" s="441">
        <f t="array" ref="F463">SUM(IF("156"&amp;B463=KHN&amp;MH,SL))</f>
        <v>12</v>
      </c>
      <c r="G463" s="441">
        <f t="array" ref="G463">SUM(IF("156"&amp;B463=KHN&amp;MH,TH))</f>
        <v>623412</v>
      </c>
      <c r="H463" s="441">
        <f t="array" ref="H463">SUM(IF("156"&amp;B463=KHC&amp;MH,SL))</f>
        <v>12</v>
      </c>
      <c r="I463" s="441">
        <f t="array" ref="I463">SUM(IF("156"&amp;B463=KHC&amp;MH,TH))</f>
        <v>623412</v>
      </c>
      <c r="J463" s="441">
        <f t="shared" si="22"/>
        <v>0</v>
      </c>
      <c r="K463" s="441">
        <f t="shared" si="23"/>
        <v>0</v>
      </c>
      <c r="L463" s="263"/>
    </row>
    <row r="464" spans="1:15" ht="19.5" customHeight="1">
      <c r="A464" s="438">
        <f t="shared" si="21"/>
        <v>453</v>
      </c>
      <c r="B464" s="447" t="s">
        <v>380</v>
      </c>
      <c r="C464" s="440" t="s">
        <v>286</v>
      </c>
      <c r="D464" s="441"/>
      <c r="E464" s="441"/>
      <c r="F464" s="441">
        <f t="array" ref="F464">SUM(IF("156"&amp;B464=KHN&amp;MH,SL))</f>
        <v>8</v>
      </c>
      <c r="G464" s="441">
        <f t="array" ref="G464">SUM(IF("156"&amp;B464=KHN&amp;MH,TH))</f>
        <v>771056</v>
      </c>
      <c r="H464" s="441">
        <f t="array" ref="H464">SUM(IF("156"&amp;B464=KHC&amp;MH,SL))</f>
        <v>8</v>
      </c>
      <c r="I464" s="441">
        <f t="array" ref="I464">SUM(IF("156"&amp;B464=KHC&amp;MH,TH))</f>
        <v>771056</v>
      </c>
      <c r="J464" s="441">
        <f t="shared" si="22"/>
        <v>0</v>
      </c>
      <c r="K464" s="441">
        <f t="shared" si="23"/>
        <v>0</v>
      </c>
      <c r="L464" s="263"/>
    </row>
    <row r="465" spans="1:15" ht="19.5" customHeight="1">
      <c r="A465" s="438">
        <f t="shared" si="21"/>
        <v>454</v>
      </c>
      <c r="B465" s="445" t="s">
        <v>691</v>
      </c>
      <c r="C465" s="440" t="s">
        <v>286</v>
      </c>
      <c r="D465" s="441"/>
      <c r="E465" s="441"/>
      <c r="F465" s="441">
        <f t="array" ref="F465">SUM(IF("156"&amp;B465=KHN&amp;MH,SL))</f>
        <v>48</v>
      </c>
      <c r="G465" s="441">
        <f t="array" ref="G465">SUM(IF("156"&amp;B465=KHN&amp;MH,TH))</f>
        <v>5196272</v>
      </c>
      <c r="H465" s="441">
        <f t="array" ref="H465">SUM(IF("156"&amp;B465=KHC&amp;MH,SL))</f>
        <v>48</v>
      </c>
      <c r="I465" s="441">
        <f t="array" ref="I465">SUM(IF("156"&amp;B465=KHC&amp;MH,TH))</f>
        <v>5196272</v>
      </c>
      <c r="J465" s="441">
        <f t="shared" si="22"/>
        <v>0</v>
      </c>
      <c r="K465" s="441">
        <f t="shared" si="23"/>
        <v>0</v>
      </c>
      <c r="L465" s="263"/>
    </row>
    <row r="466" spans="1:15" ht="19.5" customHeight="1">
      <c r="A466" s="438">
        <f t="shared" si="21"/>
        <v>455</v>
      </c>
      <c r="B466" s="445" t="s">
        <v>1778</v>
      </c>
      <c r="C466" s="440" t="s">
        <v>286</v>
      </c>
      <c r="D466" s="441"/>
      <c r="E466" s="441"/>
      <c r="F466" s="441">
        <f t="array" ref="F466">SUM(IF("156"&amp;B466=KHN&amp;MH,SL))</f>
        <v>9</v>
      </c>
      <c r="G466" s="441">
        <f t="array" ref="G466">SUM(IF("156"&amp;B466=KHN&amp;MH,TH))</f>
        <v>972585</v>
      </c>
      <c r="H466" s="441">
        <f t="array" ref="H466">SUM(IF("156"&amp;B466=KHC&amp;MH,SL))</f>
        <v>9</v>
      </c>
      <c r="I466" s="441">
        <f t="array" ref="I466">SUM(IF("156"&amp;B466=KHC&amp;MH,TH))</f>
        <v>972585</v>
      </c>
      <c r="J466" s="441">
        <f t="shared" si="22"/>
        <v>0</v>
      </c>
      <c r="K466" s="441">
        <f t="shared" si="23"/>
        <v>0</v>
      </c>
      <c r="L466" s="263"/>
    </row>
    <row r="467" spans="1:15" ht="19.5" customHeight="1">
      <c r="A467" s="438">
        <f t="shared" si="21"/>
        <v>456</v>
      </c>
      <c r="B467" s="445" t="s">
        <v>1907</v>
      </c>
      <c r="C467" s="440" t="s">
        <v>286</v>
      </c>
      <c r="D467" s="441"/>
      <c r="E467" s="441"/>
      <c r="F467" s="441">
        <f t="array" ref="F467">SUM(IF("156"&amp;B467=KHN&amp;MH,SL))</f>
        <v>6</v>
      </c>
      <c r="G467" s="441">
        <f t="array" ref="G467">SUM(IF("156"&amp;B467=KHN&amp;MH,TH))</f>
        <v>581069</v>
      </c>
      <c r="H467" s="441">
        <f t="array" ref="H467">SUM(IF("156"&amp;B467=KHC&amp;MH,SL))</f>
        <v>6</v>
      </c>
      <c r="I467" s="441">
        <f t="array" ref="I467">SUM(IF("156"&amp;B467=KHC&amp;MH,TH))</f>
        <v>581069</v>
      </c>
      <c r="J467" s="441">
        <f t="shared" si="22"/>
        <v>0</v>
      </c>
      <c r="K467" s="441">
        <f t="shared" si="23"/>
        <v>0</v>
      </c>
      <c r="L467" s="263"/>
    </row>
    <row r="468" spans="1:15" ht="19.5" customHeight="1">
      <c r="A468" s="438">
        <f t="shared" si="21"/>
        <v>457</v>
      </c>
      <c r="B468" s="445" t="s">
        <v>1966</v>
      </c>
      <c r="C468" s="440" t="s">
        <v>286</v>
      </c>
      <c r="D468" s="441"/>
      <c r="E468" s="441"/>
      <c r="F468" s="441">
        <f t="array" ref="F468">SUM(IF("156"&amp;B468=KHN&amp;MH,SL))</f>
        <v>37</v>
      </c>
      <c r="G468" s="441">
        <f t="array" ref="G468">SUM(IF("156"&amp;B468=KHN&amp;MH,TH))</f>
        <v>3213820</v>
      </c>
      <c r="H468" s="441">
        <f t="array" ref="H468">SUM(IF("156"&amp;B468=KHC&amp;MH,SL))</f>
        <v>37</v>
      </c>
      <c r="I468" s="441">
        <f t="array" ref="I468">SUM(IF("156"&amp;B468=KHC&amp;MH,TH))</f>
        <v>3213820</v>
      </c>
      <c r="J468" s="441">
        <f t="shared" si="22"/>
        <v>0</v>
      </c>
      <c r="K468" s="441">
        <f t="shared" si="23"/>
        <v>0</v>
      </c>
      <c r="L468" s="263"/>
    </row>
    <row r="469" spans="1:15" ht="19.5" customHeight="1">
      <c r="A469" s="438">
        <f t="shared" si="21"/>
        <v>458</v>
      </c>
      <c r="B469" s="445" t="s">
        <v>1967</v>
      </c>
      <c r="C469" s="440" t="s">
        <v>286</v>
      </c>
      <c r="D469" s="441"/>
      <c r="E469" s="441"/>
      <c r="F469" s="441">
        <f t="array" ref="F469">SUM(IF("156"&amp;B469=KHN&amp;MH,SL))</f>
        <v>37</v>
      </c>
      <c r="G469" s="441">
        <f t="array" ref="G469">SUM(IF("156"&amp;B469=KHN&amp;MH,TH))</f>
        <v>3620450</v>
      </c>
      <c r="H469" s="441">
        <f t="array" ref="H469">SUM(IF("156"&amp;B469=KHC&amp;MH,SL))</f>
        <v>37</v>
      </c>
      <c r="I469" s="441">
        <f t="array" ref="I469">SUM(IF("156"&amp;B469=KHC&amp;MH,TH))</f>
        <v>3620450</v>
      </c>
      <c r="J469" s="441">
        <f t="shared" si="22"/>
        <v>0</v>
      </c>
      <c r="K469" s="441">
        <f t="shared" si="23"/>
        <v>0</v>
      </c>
      <c r="L469" s="263"/>
    </row>
    <row r="470" spans="1:15" ht="19.5" customHeight="1">
      <c r="A470" s="438">
        <f t="shared" si="21"/>
        <v>459</v>
      </c>
      <c r="B470" s="447" t="s">
        <v>1594</v>
      </c>
      <c r="C470" s="440" t="s">
        <v>286</v>
      </c>
      <c r="D470" s="441"/>
      <c r="E470" s="441"/>
      <c r="F470" s="441">
        <f t="array" ref="F470">SUM(IF("156"&amp;B470=KHN&amp;MH,SL))</f>
        <v>280</v>
      </c>
      <c r="G470" s="441">
        <f t="array" ref="G470">SUM(IF("156"&amp;B470=KHN&amp;MH,TH))</f>
        <v>5600000</v>
      </c>
      <c r="H470" s="441">
        <f t="array" ref="H470">SUM(IF("156"&amp;B470=KHC&amp;MH,SL))</f>
        <v>280</v>
      </c>
      <c r="I470" s="441">
        <f t="array" ref="I470">SUM(IF("156"&amp;B470=KHC&amp;MH,TH))</f>
        <v>5600000</v>
      </c>
      <c r="J470" s="441">
        <f t="shared" si="22"/>
        <v>0</v>
      </c>
      <c r="K470" s="441">
        <f t="shared" si="23"/>
        <v>0</v>
      </c>
      <c r="L470" s="263"/>
    </row>
    <row r="471" spans="1:15" ht="19.5" customHeight="1">
      <c r="A471" s="438">
        <f t="shared" si="21"/>
        <v>460</v>
      </c>
      <c r="B471" s="445" t="s">
        <v>551</v>
      </c>
      <c r="C471" s="440" t="s">
        <v>286</v>
      </c>
      <c r="D471" s="441"/>
      <c r="E471" s="441"/>
      <c r="F471" s="441">
        <f t="array" ref="F471">SUM(IF("156"&amp;B471=KHN&amp;MH,SL))</f>
        <v>1000</v>
      </c>
      <c r="G471" s="441">
        <f t="array" ref="G471">SUM(IF("156"&amp;B471=KHN&amp;MH,TH))</f>
        <v>763000</v>
      </c>
      <c r="H471" s="441">
        <f t="array" ref="H471">SUM(IF("156"&amp;B471=KHC&amp;MH,SL))</f>
        <v>1000</v>
      </c>
      <c r="I471" s="441">
        <f t="array" ref="I471">SUM(IF("156"&amp;B471=KHC&amp;MH,TH))</f>
        <v>763000</v>
      </c>
      <c r="J471" s="441">
        <f t="shared" si="22"/>
        <v>0</v>
      </c>
      <c r="K471" s="441">
        <f t="shared" si="23"/>
        <v>0</v>
      </c>
      <c r="L471" s="263"/>
    </row>
    <row r="472" spans="1:15" ht="19.5" customHeight="1">
      <c r="A472" s="438">
        <f t="shared" si="21"/>
        <v>461</v>
      </c>
      <c r="B472" s="445" t="s">
        <v>1968</v>
      </c>
      <c r="C472" s="440" t="s">
        <v>286</v>
      </c>
      <c r="D472" s="441"/>
      <c r="E472" s="441"/>
      <c r="F472" s="441">
        <f t="array" ref="F472">SUM(IF("156"&amp;B472=KHN&amp;MH,SL))</f>
        <v>10</v>
      </c>
      <c r="G472" s="441">
        <f t="array" ref="G472">SUM(IF("156"&amp;B472=KHN&amp;MH,TH))</f>
        <v>427900</v>
      </c>
      <c r="H472" s="441">
        <f t="array" ref="H472">SUM(IF("156"&amp;B472=KHC&amp;MH,SL))</f>
        <v>10</v>
      </c>
      <c r="I472" s="441">
        <f t="array" ref="I472">SUM(IF("156"&amp;B472=KHC&amp;MH,TH))</f>
        <v>427900</v>
      </c>
      <c r="J472" s="441">
        <f t="shared" si="22"/>
        <v>0</v>
      </c>
      <c r="K472" s="441">
        <f t="shared" si="23"/>
        <v>0</v>
      </c>
      <c r="L472" s="263"/>
    </row>
    <row r="473" spans="1:15" ht="19.5" customHeight="1">
      <c r="A473" s="438">
        <f t="shared" si="21"/>
        <v>462</v>
      </c>
      <c r="B473" s="447" t="s">
        <v>697</v>
      </c>
      <c r="C473" s="440" t="s">
        <v>286</v>
      </c>
      <c r="D473" s="441"/>
      <c r="E473" s="441"/>
      <c r="F473" s="441">
        <f t="array" ref="F473">SUM(IF("156"&amp;B473=KHN&amp;MH,SL))</f>
        <v>10</v>
      </c>
      <c r="G473" s="441">
        <f t="array" ref="G473">SUM(IF("156"&amp;B473=KHN&amp;MH,TH))</f>
        <v>675930</v>
      </c>
      <c r="H473" s="441">
        <f t="array" ref="H473">SUM(IF("156"&amp;B473=KHC&amp;MH,SL))</f>
        <v>10</v>
      </c>
      <c r="I473" s="441">
        <f t="array" ref="I473">SUM(IF("156"&amp;B473=KHC&amp;MH,TH))</f>
        <v>675930</v>
      </c>
      <c r="J473" s="441">
        <f t="shared" si="22"/>
        <v>0</v>
      </c>
      <c r="K473" s="441">
        <f t="shared" si="23"/>
        <v>0</v>
      </c>
      <c r="L473" s="263"/>
    </row>
    <row r="474" spans="1:15" ht="19.5" customHeight="1">
      <c r="A474" s="438">
        <f t="shared" si="21"/>
        <v>463</v>
      </c>
      <c r="B474" s="447" t="s">
        <v>373</v>
      </c>
      <c r="C474" s="440" t="s">
        <v>286</v>
      </c>
      <c r="D474" s="441"/>
      <c r="E474" s="441"/>
      <c r="F474" s="441">
        <f t="array" ref="F474">SUM(IF("156"&amp;B474=KHN&amp;MH,SL))</f>
        <v>49</v>
      </c>
      <c r="G474" s="441">
        <f t="array" ref="G474">SUM(IF("156"&amp;B474=KHN&amp;MH,TH))</f>
        <v>4738436</v>
      </c>
      <c r="H474" s="441">
        <f t="array" ref="H474">SUM(IF("156"&amp;B474=KHC&amp;MH,SL))</f>
        <v>49</v>
      </c>
      <c r="I474" s="441">
        <f t="array" ref="I474">SUM(IF("156"&amp;B474=KHC&amp;MH,TH))</f>
        <v>4738436</v>
      </c>
      <c r="J474" s="441">
        <f t="shared" si="22"/>
        <v>0</v>
      </c>
      <c r="K474" s="441">
        <f t="shared" si="23"/>
        <v>0</v>
      </c>
      <c r="L474" s="263"/>
    </row>
    <row r="475" spans="1:15" ht="19.5" customHeight="1">
      <c r="A475" s="438">
        <f t="shared" si="21"/>
        <v>464</v>
      </c>
      <c r="B475" s="446" t="s">
        <v>1634</v>
      </c>
      <c r="C475" s="440" t="s">
        <v>286</v>
      </c>
      <c r="D475" s="441"/>
      <c r="E475" s="441"/>
      <c r="F475" s="441">
        <f t="array" ref="F475">SUM(IF("156"&amp;B475=KHN&amp;MH,SL))</f>
        <v>72</v>
      </c>
      <c r="G475" s="441">
        <f t="array" ref="G475">SUM(IF("156"&amp;B475=KHN&amp;MH,TH))</f>
        <v>6990034</v>
      </c>
      <c r="H475" s="441">
        <f t="array" ref="H475">SUM(IF("156"&amp;B475=KHC&amp;MH,SL))</f>
        <v>48</v>
      </c>
      <c r="I475" s="441">
        <f t="array" ref="I475">SUM(IF("156"&amp;B475=KHC&amp;MH,TH))</f>
        <v>4728000</v>
      </c>
      <c r="J475" s="441">
        <f t="shared" si="22"/>
        <v>24</v>
      </c>
      <c r="K475" s="441">
        <f t="shared" si="23"/>
        <v>2262034</v>
      </c>
      <c r="L475" s="263"/>
    </row>
    <row r="476" spans="1:15" ht="19.5" customHeight="1">
      <c r="A476" s="438">
        <f t="shared" si="21"/>
        <v>465</v>
      </c>
      <c r="B476" s="447" t="s">
        <v>444</v>
      </c>
      <c r="C476" s="440" t="s">
        <v>286</v>
      </c>
      <c r="D476" s="441"/>
      <c r="E476" s="441"/>
      <c r="F476" s="441">
        <f t="array" ref="F476">SUM(IF("156"&amp;B476=KHN&amp;MH,SL))</f>
        <v>40</v>
      </c>
      <c r="G476" s="441">
        <f t="array" ref="G476">SUM(IF("156"&amp;B476=KHN&amp;MH,TH))</f>
        <v>5685760</v>
      </c>
      <c r="H476" s="441">
        <f t="array" ref="H476">SUM(IF("156"&amp;B476=KHC&amp;MH,SL))</f>
        <v>40</v>
      </c>
      <c r="I476" s="441">
        <f t="array" ref="I476">SUM(IF("156"&amp;B476=KHC&amp;MH,TH))</f>
        <v>5685760</v>
      </c>
      <c r="J476" s="441">
        <f t="shared" si="22"/>
        <v>0</v>
      </c>
      <c r="K476" s="441">
        <f t="shared" si="23"/>
        <v>0</v>
      </c>
      <c r="L476" s="263"/>
    </row>
    <row r="477" spans="1:15" ht="19.5" customHeight="1">
      <c r="A477" s="438">
        <f t="shared" si="21"/>
        <v>466</v>
      </c>
      <c r="B477" s="446" t="s">
        <v>1430</v>
      </c>
      <c r="C477" s="440" t="s">
        <v>286</v>
      </c>
      <c r="D477" s="441"/>
      <c r="E477" s="441"/>
      <c r="F477" s="441">
        <f t="array" ref="F477">SUM(IF("156"&amp;B477=KHN&amp;MH,SL))</f>
        <v>20</v>
      </c>
      <c r="G477" s="441">
        <f t="array" ref="G477">SUM(IF("156"&amp;B477=KHN&amp;MH,TH))</f>
        <v>1500000</v>
      </c>
      <c r="H477" s="441">
        <f t="array" ref="H477">SUM(IF("156"&amp;B477=KHC&amp;MH,SL))</f>
        <v>20</v>
      </c>
      <c r="I477" s="441">
        <f t="array" ref="I477">SUM(IF("156"&amp;B477=KHC&amp;MH,TH))</f>
        <v>1500000</v>
      </c>
      <c r="J477" s="441">
        <f t="shared" si="22"/>
        <v>0</v>
      </c>
      <c r="K477" s="441">
        <f t="shared" si="23"/>
        <v>0</v>
      </c>
      <c r="L477" s="263"/>
      <c r="N477" s="442"/>
      <c r="O477" s="442"/>
    </row>
    <row r="478" spans="1:15" ht="19.5" customHeight="1">
      <c r="A478" s="438">
        <f t="shared" si="21"/>
        <v>467</v>
      </c>
      <c r="B478" s="445" t="s">
        <v>341</v>
      </c>
      <c r="C478" s="440" t="s">
        <v>286</v>
      </c>
      <c r="D478" s="441"/>
      <c r="E478" s="441"/>
      <c r="F478" s="441">
        <f t="array" ref="F478">SUM(IF("156"&amp;B478=KHN&amp;MH,SL))</f>
        <v>50</v>
      </c>
      <c r="G478" s="441">
        <f t="array" ref="G478">SUM(IF("156"&amp;B478=KHN&amp;MH,TH))</f>
        <v>4689194</v>
      </c>
      <c r="H478" s="441">
        <f t="array" ref="H478">SUM(IF("156"&amp;B478=KHC&amp;MH,SL))</f>
        <v>50</v>
      </c>
      <c r="I478" s="441">
        <f t="array" ref="I478">SUM(IF("156"&amp;B478=KHC&amp;MH,TH))</f>
        <v>4689194</v>
      </c>
      <c r="J478" s="441">
        <f t="shared" si="22"/>
        <v>0</v>
      </c>
      <c r="K478" s="441">
        <f t="shared" si="23"/>
        <v>0</v>
      </c>
      <c r="L478" s="263"/>
      <c r="N478" s="442"/>
      <c r="O478" s="442"/>
    </row>
    <row r="479" spans="1:15" ht="19.5" customHeight="1">
      <c r="A479" s="438">
        <f t="shared" si="21"/>
        <v>468</v>
      </c>
      <c r="B479" s="447" t="s">
        <v>845</v>
      </c>
      <c r="C479" s="440" t="s">
        <v>286</v>
      </c>
      <c r="D479" s="441"/>
      <c r="E479" s="441"/>
      <c r="F479" s="441">
        <f t="array" ref="F479">SUM(IF("156"&amp;B479=KHN&amp;MH,SL))</f>
        <v>5</v>
      </c>
      <c r="G479" s="441">
        <f t="array" ref="G479">SUM(IF("156"&amp;B479=KHN&amp;MH,TH))</f>
        <v>686620</v>
      </c>
      <c r="H479" s="441">
        <f t="array" ref="H479">SUM(IF("156"&amp;B479=KHC&amp;MH,SL))</f>
        <v>5</v>
      </c>
      <c r="I479" s="441">
        <f t="array" ref="I479">SUM(IF("156"&amp;B479=KHC&amp;MH,TH))</f>
        <v>686620</v>
      </c>
      <c r="J479" s="441">
        <f t="shared" si="22"/>
        <v>0</v>
      </c>
      <c r="K479" s="441">
        <f t="shared" si="23"/>
        <v>0</v>
      </c>
      <c r="L479" s="263"/>
    </row>
    <row r="480" spans="1:15" ht="19.5" customHeight="1">
      <c r="A480" s="438">
        <f t="shared" si="21"/>
        <v>469</v>
      </c>
      <c r="B480" s="445" t="s">
        <v>346</v>
      </c>
      <c r="C480" s="440" t="s">
        <v>286</v>
      </c>
      <c r="D480" s="441"/>
      <c r="E480" s="441"/>
      <c r="F480" s="441">
        <f t="array" ref="F480">SUM(IF("156"&amp;B480=KHN&amp;MH,SL))</f>
        <v>32</v>
      </c>
      <c r="G480" s="441">
        <f t="array" ref="G480">SUM(IF("156"&amp;B480=KHN&amp;MH,TH))</f>
        <v>2729080</v>
      </c>
      <c r="H480" s="441">
        <f t="array" ref="H480">SUM(IF("156"&amp;B480=KHC&amp;MH,SL))</f>
        <v>32</v>
      </c>
      <c r="I480" s="441">
        <f t="array" ref="I480">SUM(IF("156"&amp;B480=KHC&amp;MH,TH))</f>
        <v>2729080</v>
      </c>
      <c r="J480" s="441">
        <f t="shared" si="22"/>
        <v>0</v>
      </c>
      <c r="K480" s="441">
        <f t="shared" si="23"/>
        <v>0</v>
      </c>
      <c r="L480" s="263"/>
    </row>
    <row r="481" spans="1:12" ht="19.5" customHeight="1">
      <c r="A481" s="438">
        <f t="shared" si="21"/>
        <v>470</v>
      </c>
      <c r="B481" s="447" t="s">
        <v>739</v>
      </c>
      <c r="C481" s="440" t="s">
        <v>286</v>
      </c>
      <c r="D481" s="441"/>
      <c r="E481" s="441"/>
      <c r="F481" s="441">
        <f t="array" ref="F481">SUM(IF("156"&amp;B481=KHN&amp;MH,SL))</f>
        <v>5</v>
      </c>
      <c r="G481" s="441">
        <f t="array" ref="G481">SUM(IF("156"&amp;B481=KHN&amp;MH,TH))</f>
        <v>426695</v>
      </c>
      <c r="H481" s="441">
        <f t="array" ref="H481">SUM(IF("156"&amp;B481=KHC&amp;MH,SL))</f>
        <v>5</v>
      </c>
      <c r="I481" s="441">
        <f t="array" ref="I481">SUM(IF("156"&amp;B481=KHC&amp;MH,TH))</f>
        <v>426695</v>
      </c>
      <c r="J481" s="441">
        <f t="shared" si="22"/>
        <v>0</v>
      </c>
      <c r="K481" s="441">
        <f t="shared" si="23"/>
        <v>0</v>
      </c>
      <c r="L481" s="263"/>
    </row>
    <row r="482" spans="1:12" ht="19.5" customHeight="1">
      <c r="A482" s="438">
        <f t="shared" si="21"/>
        <v>471</v>
      </c>
      <c r="B482" s="446" t="s">
        <v>1902</v>
      </c>
      <c r="C482" s="440" t="s">
        <v>286</v>
      </c>
      <c r="D482" s="441"/>
      <c r="E482" s="441"/>
      <c r="F482" s="441">
        <f t="array" ref="F482">SUM(IF("156"&amp;B482=KHN&amp;MH,SL))</f>
        <v>3</v>
      </c>
      <c r="G482" s="441">
        <f t="array" ref="G482">SUM(IF("156"&amp;B482=KHN&amp;MH,TH))</f>
        <v>318203</v>
      </c>
      <c r="H482" s="441">
        <f t="array" ref="H482">SUM(IF("156"&amp;B482=KHC&amp;MH,SL))</f>
        <v>3</v>
      </c>
      <c r="I482" s="441">
        <f t="array" ref="I482">SUM(IF("156"&amp;B482=KHC&amp;MH,TH))</f>
        <v>318203</v>
      </c>
      <c r="J482" s="441">
        <f t="shared" si="22"/>
        <v>0</v>
      </c>
      <c r="K482" s="441">
        <f t="shared" si="23"/>
        <v>0</v>
      </c>
      <c r="L482" s="263"/>
    </row>
    <row r="483" spans="1:12" ht="19.5" customHeight="1">
      <c r="A483" s="438">
        <f t="shared" si="21"/>
        <v>472</v>
      </c>
      <c r="B483" s="445" t="s">
        <v>1784</v>
      </c>
      <c r="C483" s="440" t="s">
        <v>286</v>
      </c>
      <c r="D483" s="441"/>
      <c r="E483" s="441"/>
      <c r="F483" s="441">
        <f t="array" ref="F483">SUM(IF("156"&amp;B483=KHN&amp;MH,SL))</f>
        <v>20</v>
      </c>
      <c r="G483" s="441">
        <f t="array" ref="G483">SUM(IF("156"&amp;B483=KHN&amp;MH,TH))</f>
        <v>3399680</v>
      </c>
      <c r="H483" s="441">
        <f t="array" ref="H483">SUM(IF("156"&amp;B483=KHC&amp;MH,SL))</f>
        <v>0</v>
      </c>
      <c r="I483" s="441">
        <f t="array" ref="I483">SUM(IF("156"&amp;B483=KHC&amp;MH,TH))</f>
        <v>0</v>
      </c>
      <c r="J483" s="441">
        <f t="shared" si="22"/>
        <v>20</v>
      </c>
      <c r="K483" s="441">
        <f t="shared" si="23"/>
        <v>3399680</v>
      </c>
      <c r="L483" s="263"/>
    </row>
    <row r="484" spans="1:12" ht="19.5" customHeight="1">
      <c r="A484" s="438">
        <f t="shared" si="21"/>
        <v>473</v>
      </c>
      <c r="B484" s="445" t="s">
        <v>1787</v>
      </c>
      <c r="C484" s="440" t="s">
        <v>286</v>
      </c>
      <c r="D484" s="441"/>
      <c r="E484" s="441"/>
      <c r="F484" s="441">
        <f t="array" ref="F484">SUM(IF("156"&amp;B484=KHN&amp;MH,SL))</f>
        <v>35</v>
      </c>
      <c r="G484" s="441">
        <f t="array" ref="G484">SUM(IF("156"&amp;B484=KHN&amp;MH,TH))</f>
        <v>6324080</v>
      </c>
      <c r="H484" s="441">
        <f t="array" ref="H484">SUM(IF("156"&amp;B484=KHC&amp;MH,SL))</f>
        <v>15</v>
      </c>
      <c r="I484" s="441">
        <f t="array" ref="I484">SUM(IF("156"&amp;B484=KHC&amp;MH,TH))</f>
        <v>2774400</v>
      </c>
      <c r="J484" s="441">
        <f t="shared" si="22"/>
        <v>20</v>
      </c>
      <c r="K484" s="441">
        <f t="shared" si="23"/>
        <v>3549680</v>
      </c>
      <c r="L484" s="263"/>
    </row>
    <row r="485" spans="1:12" ht="19.5" customHeight="1">
      <c r="A485" s="438">
        <f t="shared" si="21"/>
        <v>474</v>
      </c>
      <c r="B485" s="445" t="s">
        <v>1914</v>
      </c>
      <c r="C485" s="440" t="s">
        <v>286</v>
      </c>
      <c r="D485" s="441"/>
      <c r="E485" s="441"/>
      <c r="F485" s="441">
        <f t="array" ref="F485">SUM(IF("156"&amp;B485=KHN&amp;MH,SL))</f>
        <v>3</v>
      </c>
      <c r="G485" s="441">
        <f t="array" ref="G485">SUM(IF("156"&amp;B485=KHN&amp;MH,TH))</f>
        <v>106294</v>
      </c>
      <c r="H485" s="441">
        <f t="array" ref="H485">SUM(IF("156"&amp;B485=KHC&amp;MH,SL))</f>
        <v>3</v>
      </c>
      <c r="I485" s="441">
        <f t="array" ref="I485">SUM(IF("156"&amp;B485=KHC&amp;MH,TH))</f>
        <v>106294</v>
      </c>
      <c r="J485" s="441">
        <f t="shared" si="22"/>
        <v>0</v>
      </c>
      <c r="K485" s="441">
        <f t="shared" si="23"/>
        <v>0</v>
      </c>
      <c r="L485" s="263"/>
    </row>
    <row r="486" spans="1:12" ht="19.5" customHeight="1">
      <c r="A486" s="438">
        <f t="shared" si="21"/>
        <v>475</v>
      </c>
      <c r="B486" s="448" t="s">
        <v>1348</v>
      </c>
      <c r="C486" s="440" t="s">
        <v>286</v>
      </c>
      <c r="D486" s="441"/>
      <c r="E486" s="441"/>
      <c r="F486" s="441">
        <f t="array" ref="F486">SUM(IF("156"&amp;B486=KHN&amp;MH,SL))</f>
        <v>90</v>
      </c>
      <c r="G486" s="441">
        <f t="array" ref="G486">SUM(IF("156"&amp;B486=KHN&amp;MH,TH))</f>
        <v>2970000</v>
      </c>
      <c r="H486" s="441">
        <f t="array" ref="H486">SUM(IF("156"&amp;B486=KHC&amp;MH,SL))</f>
        <v>90</v>
      </c>
      <c r="I486" s="441">
        <f t="array" ref="I486">SUM(IF("156"&amp;B486=KHC&amp;MH,TH))</f>
        <v>2970000</v>
      </c>
      <c r="J486" s="441">
        <f t="shared" si="22"/>
        <v>0</v>
      </c>
      <c r="K486" s="441">
        <f t="shared" si="23"/>
        <v>0</v>
      </c>
      <c r="L486" s="263"/>
    </row>
    <row r="487" spans="1:12" ht="19.5" customHeight="1">
      <c r="A487" s="438">
        <f t="shared" si="21"/>
        <v>476</v>
      </c>
      <c r="B487" s="448" t="s">
        <v>730</v>
      </c>
      <c r="C487" s="440" t="s">
        <v>286</v>
      </c>
      <c r="D487" s="441"/>
      <c r="E487" s="441"/>
      <c r="F487" s="441">
        <f t="array" ref="F487">SUM(IF("156"&amp;B487=KHN&amp;MH,SL))</f>
        <v>100</v>
      </c>
      <c r="G487" s="441">
        <f t="array" ref="G487">SUM(IF("156"&amp;B487=KHN&amp;MH,TH))</f>
        <v>812000</v>
      </c>
      <c r="H487" s="441">
        <f t="array" ref="H487">SUM(IF("156"&amp;B487=KHC&amp;MH,SL))</f>
        <v>100</v>
      </c>
      <c r="I487" s="441">
        <f t="array" ref="I487">SUM(IF("156"&amp;B487=KHC&amp;MH,TH))</f>
        <v>812000</v>
      </c>
      <c r="J487" s="441">
        <f t="shared" si="22"/>
        <v>0</v>
      </c>
      <c r="K487" s="441">
        <f t="shared" si="23"/>
        <v>0</v>
      </c>
      <c r="L487" s="263"/>
    </row>
    <row r="488" spans="1:12" ht="19.5" customHeight="1">
      <c r="A488" s="438">
        <f t="shared" si="21"/>
        <v>477</v>
      </c>
      <c r="B488" s="448" t="s">
        <v>1350</v>
      </c>
      <c r="C488" s="440" t="s">
        <v>286</v>
      </c>
      <c r="D488" s="441"/>
      <c r="E488" s="441"/>
      <c r="F488" s="441">
        <f t="array" ref="F488">SUM(IF("156"&amp;B488=KHN&amp;MH,SL))</f>
        <v>210</v>
      </c>
      <c r="G488" s="441">
        <f t="array" ref="G488">SUM(IF("156"&amp;B488=KHN&amp;MH,TH))</f>
        <v>7980000</v>
      </c>
      <c r="H488" s="441">
        <f t="array" ref="H488">SUM(IF("156"&amp;B488=KHC&amp;MH,SL))</f>
        <v>0</v>
      </c>
      <c r="I488" s="441">
        <f t="array" ref="I488">SUM(IF("156"&amp;B488=KHC&amp;MH,TH))</f>
        <v>0</v>
      </c>
      <c r="J488" s="441">
        <f t="shared" si="22"/>
        <v>210</v>
      </c>
      <c r="K488" s="441">
        <f t="shared" si="23"/>
        <v>7980000</v>
      </c>
      <c r="L488" s="263"/>
    </row>
    <row r="489" spans="1:12" ht="19.5" customHeight="1">
      <c r="A489" s="438">
        <f t="shared" si="21"/>
        <v>478</v>
      </c>
      <c r="B489" s="445" t="s">
        <v>1882</v>
      </c>
      <c r="C489" s="440" t="s">
        <v>286</v>
      </c>
      <c r="D489" s="441"/>
      <c r="E489" s="441"/>
      <c r="F489" s="441">
        <f t="array" ref="F489">SUM(IF("156"&amp;B489=KHN&amp;MH,SL))</f>
        <v>13</v>
      </c>
      <c r="G489" s="441">
        <f t="array" ref="G489">SUM(IF("156"&amp;B489=KHN&amp;MH,TH))</f>
        <v>2017397</v>
      </c>
      <c r="H489" s="441">
        <f t="array" ref="H489">SUM(IF("156"&amp;B489=KHC&amp;MH,SL))</f>
        <v>0</v>
      </c>
      <c r="I489" s="441">
        <f t="array" ref="I489">SUM(IF("156"&amp;B489=KHC&amp;MH,TH))</f>
        <v>0</v>
      </c>
      <c r="J489" s="441">
        <f t="shared" si="22"/>
        <v>13</v>
      </c>
      <c r="K489" s="441">
        <f t="shared" si="23"/>
        <v>2017397</v>
      </c>
      <c r="L489" s="263"/>
    </row>
    <row r="490" spans="1:12" ht="19.5" customHeight="1">
      <c r="A490" s="438">
        <f t="shared" si="21"/>
        <v>479</v>
      </c>
      <c r="B490" s="445" t="s">
        <v>1888</v>
      </c>
      <c r="C490" s="440" t="s">
        <v>286</v>
      </c>
      <c r="D490" s="441"/>
      <c r="E490" s="441"/>
      <c r="F490" s="441">
        <f t="array" ref="F490">SUM(IF("156"&amp;B490=KHN&amp;MH,SL))</f>
        <v>4</v>
      </c>
      <c r="G490" s="441">
        <f t="array" ref="G490">SUM(IF("156"&amp;B490=KHN&amp;MH,TH))</f>
        <v>353928</v>
      </c>
      <c r="H490" s="441">
        <f t="array" ref="H490">SUM(IF("156"&amp;B490=KHC&amp;MH,SL))</f>
        <v>4</v>
      </c>
      <c r="I490" s="441">
        <f t="array" ref="I490">SUM(IF("156"&amp;B490=KHC&amp;MH,TH))</f>
        <v>353928</v>
      </c>
      <c r="J490" s="441">
        <f t="shared" si="22"/>
        <v>0</v>
      </c>
      <c r="K490" s="441">
        <f t="shared" si="23"/>
        <v>0</v>
      </c>
      <c r="L490" s="263"/>
    </row>
    <row r="491" spans="1:12" ht="19.5" customHeight="1">
      <c r="A491" s="438">
        <f t="shared" si="21"/>
        <v>480</v>
      </c>
      <c r="B491" s="445" t="s">
        <v>1916</v>
      </c>
      <c r="C491" s="440" t="s">
        <v>286</v>
      </c>
      <c r="D491" s="441"/>
      <c r="E491" s="441"/>
      <c r="F491" s="441">
        <f t="array" ref="F491">SUM(IF("156"&amp;B491=KHN&amp;MH,SL))</f>
        <v>21</v>
      </c>
      <c r="G491" s="441">
        <f t="array" ref="G491">SUM(IF("156"&amp;B491=KHN&amp;MH,TH))</f>
        <v>3096440</v>
      </c>
      <c r="H491" s="441">
        <f t="array" ref="H491">SUM(IF("156"&amp;B491=KHC&amp;MH,SL))</f>
        <v>0</v>
      </c>
      <c r="I491" s="441">
        <f t="array" ref="I491">SUM(IF("156"&amp;B491=KHC&amp;MH,TH))</f>
        <v>0</v>
      </c>
      <c r="J491" s="441">
        <f t="shared" si="22"/>
        <v>21</v>
      </c>
      <c r="K491" s="441">
        <f t="shared" si="23"/>
        <v>3096440</v>
      </c>
      <c r="L491" s="263"/>
    </row>
    <row r="492" spans="1:12" ht="19.5" customHeight="1">
      <c r="A492" s="438">
        <f t="shared" si="21"/>
        <v>481</v>
      </c>
      <c r="B492" s="448" t="s">
        <v>731</v>
      </c>
      <c r="C492" s="440" t="s">
        <v>286</v>
      </c>
      <c r="D492" s="441"/>
      <c r="E492" s="441"/>
      <c r="F492" s="441">
        <f t="array" ref="F492">SUM(IF("156"&amp;B492=KHN&amp;MH,SL))</f>
        <v>100</v>
      </c>
      <c r="G492" s="441">
        <f t="array" ref="G492">SUM(IF("156"&amp;B492=KHN&amp;MH,TH))</f>
        <v>943900</v>
      </c>
      <c r="H492" s="441">
        <f t="array" ref="H492">SUM(IF("156"&amp;B492=KHC&amp;MH,SL))</f>
        <v>100</v>
      </c>
      <c r="I492" s="441">
        <f t="array" ref="I492">SUM(IF("156"&amp;B492=KHC&amp;MH,TH))</f>
        <v>943900</v>
      </c>
      <c r="J492" s="441">
        <f t="shared" si="22"/>
        <v>0</v>
      </c>
      <c r="K492" s="441">
        <f t="shared" si="23"/>
        <v>0</v>
      </c>
      <c r="L492" s="263"/>
    </row>
    <row r="493" spans="1:12" ht="19.5" customHeight="1">
      <c r="A493" s="438">
        <f t="shared" si="21"/>
        <v>482</v>
      </c>
      <c r="B493" s="447" t="s">
        <v>445</v>
      </c>
      <c r="C493" s="440" t="s">
        <v>286</v>
      </c>
      <c r="D493" s="441"/>
      <c r="E493" s="441"/>
      <c r="F493" s="441">
        <f t="array" ref="F493">SUM(IF("156"&amp;B493=KHN&amp;MH,SL))</f>
        <v>6</v>
      </c>
      <c r="G493" s="441">
        <f t="array" ref="G493">SUM(IF("156"&amp;B493=KHN&amp;MH,TH))</f>
        <v>1062336</v>
      </c>
      <c r="H493" s="441">
        <f t="array" ref="H493">SUM(IF("156"&amp;B493=KHC&amp;MH,SL))</f>
        <v>6</v>
      </c>
      <c r="I493" s="441">
        <f t="array" ref="I493">SUM(IF("156"&amp;B493=KHC&amp;MH,TH))</f>
        <v>1062336</v>
      </c>
      <c r="J493" s="441">
        <f t="shared" si="22"/>
        <v>0</v>
      </c>
      <c r="K493" s="441">
        <f t="shared" si="23"/>
        <v>0</v>
      </c>
      <c r="L493" s="263"/>
    </row>
    <row r="494" spans="1:12" ht="19.5" customHeight="1">
      <c r="A494" s="438">
        <f t="shared" si="21"/>
        <v>483</v>
      </c>
      <c r="B494" s="448" t="s">
        <v>650</v>
      </c>
      <c r="C494" s="440" t="s">
        <v>286</v>
      </c>
      <c r="D494" s="441"/>
      <c r="E494" s="441"/>
      <c r="F494" s="441">
        <f t="array" ref="F494">SUM(IF("156"&amp;B494=KHN&amp;MH,SL))</f>
        <v>300</v>
      </c>
      <c r="G494" s="441">
        <f t="array" ref="G494">SUM(IF("156"&amp;B494=KHN&amp;MH,TH))</f>
        <v>1484405</v>
      </c>
      <c r="H494" s="441">
        <f t="array" ref="H494">SUM(IF("156"&amp;B494=KHC&amp;MH,SL))</f>
        <v>300</v>
      </c>
      <c r="I494" s="441">
        <f t="array" ref="I494">SUM(IF("156"&amp;B494=KHC&amp;MH,TH))</f>
        <v>1484405</v>
      </c>
      <c r="J494" s="441">
        <f t="shared" si="22"/>
        <v>0</v>
      </c>
      <c r="K494" s="441">
        <f t="shared" si="23"/>
        <v>0</v>
      </c>
      <c r="L494" s="263"/>
    </row>
    <row r="495" spans="1:12" ht="19.5" customHeight="1">
      <c r="A495" s="438">
        <f t="shared" si="21"/>
        <v>484</v>
      </c>
      <c r="B495" s="445" t="s">
        <v>599</v>
      </c>
      <c r="C495" s="440" t="s">
        <v>286</v>
      </c>
      <c r="D495" s="441"/>
      <c r="E495" s="441"/>
      <c r="F495" s="441">
        <f t="array" ref="F495">SUM(IF("156"&amp;B495=KHN&amp;MH,SL))</f>
        <v>1050</v>
      </c>
      <c r="G495" s="441">
        <f t="array" ref="G495">SUM(IF("156"&amp;B495=KHN&amp;MH,TH))</f>
        <v>4273851</v>
      </c>
      <c r="H495" s="441">
        <f t="array" ref="H495">SUM(IF("156"&amp;B495=KHC&amp;MH,SL))</f>
        <v>1050</v>
      </c>
      <c r="I495" s="441">
        <f t="array" ref="I495">SUM(IF("156"&amp;B495=KHC&amp;MH,TH))</f>
        <v>4273851</v>
      </c>
      <c r="J495" s="441">
        <f t="shared" si="22"/>
        <v>0</v>
      </c>
      <c r="K495" s="441">
        <f t="shared" si="23"/>
        <v>0</v>
      </c>
      <c r="L495" s="263"/>
    </row>
    <row r="496" spans="1:12" ht="19.5" customHeight="1">
      <c r="A496" s="438">
        <f t="shared" si="21"/>
        <v>485</v>
      </c>
      <c r="B496" s="445" t="s">
        <v>1969</v>
      </c>
      <c r="C496" s="440" t="s">
        <v>286</v>
      </c>
      <c r="D496" s="441"/>
      <c r="E496" s="441"/>
      <c r="F496" s="441">
        <f t="array" ref="F496">SUM(IF("156"&amp;B496=KHN&amp;MH,SL))</f>
        <v>12</v>
      </c>
      <c r="G496" s="441">
        <f t="array" ref="G496">SUM(IF("156"&amp;B496=KHN&amp;MH,TH))</f>
        <v>99600</v>
      </c>
      <c r="H496" s="441">
        <f t="array" ref="H496">SUM(IF("156"&amp;B496=KHC&amp;MH,SL))</f>
        <v>12</v>
      </c>
      <c r="I496" s="441">
        <f t="array" ref="I496">SUM(IF("156"&amp;B496=KHC&amp;MH,TH))</f>
        <v>99600</v>
      </c>
      <c r="J496" s="441">
        <f t="shared" si="22"/>
        <v>0</v>
      </c>
      <c r="K496" s="441">
        <f t="shared" si="23"/>
        <v>0</v>
      </c>
      <c r="L496" s="263"/>
    </row>
    <row r="497" spans="1:15" ht="19.5" customHeight="1">
      <c r="A497" s="438">
        <f t="shared" si="21"/>
        <v>486</v>
      </c>
      <c r="B497" s="448" t="s">
        <v>676</v>
      </c>
      <c r="C497" s="440" t="s">
        <v>286</v>
      </c>
      <c r="D497" s="441"/>
      <c r="E497" s="441"/>
      <c r="F497" s="441">
        <f t="array" ref="F497">SUM(IF("156"&amp;B497=KHN&amp;MH,SL))</f>
        <v>76</v>
      </c>
      <c r="G497" s="441">
        <f t="array" ref="G497">SUM(IF("156"&amp;B497=KHN&amp;MH,TH))</f>
        <v>578564</v>
      </c>
      <c r="H497" s="441">
        <f t="array" ref="H497">SUM(IF("156"&amp;B497=KHC&amp;MH,SL))</f>
        <v>76</v>
      </c>
      <c r="I497" s="441">
        <f t="array" ref="I497">SUM(IF("156"&amp;B497=KHC&amp;MH,TH))</f>
        <v>578564</v>
      </c>
      <c r="J497" s="441">
        <f t="shared" si="22"/>
        <v>0</v>
      </c>
      <c r="K497" s="441">
        <f t="shared" si="23"/>
        <v>0</v>
      </c>
      <c r="L497" s="263"/>
      <c r="N497" s="442"/>
      <c r="O497" s="442"/>
    </row>
    <row r="498" spans="1:15" ht="19.5" customHeight="1">
      <c r="A498" s="438">
        <f t="shared" si="21"/>
        <v>487</v>
      </c>
      <c r="B498" s="447" t="s">
        <v>435</v>
      </c>
      <c r="C498" s="440" t="s">
        <v>286</v>
      </c>
      <c r="D498" s="441"/>
      <c r="E498" s="441"/>
      <c r="F498" s="441">
        <f t="array" ref="F498">SUM(IF("156"&amp;B498=KHN&amp;MH,SL))</f>
        <v>343</v>
      </c>
      <c r="G498" s="441">
        <f t="array" ref="G498">SUM(IF("156"&amp;B498=KHN&amp;MH,TH))</f>
        <v>2769645</v>
      </c>
      <c r="H498" s="441">
        <f t="array" ref="H498">SUM(IF("156"&amp;B498=KHC&amp;MH,SL))</f>
        <v>343</v>
      </c>
      <c r="I498" s="441">
        <f t="array" ref="I498">SUM(IF("156"&amp;B498=KHC&amp;MH,TH))</f>
        <v>2769645</v>
      </c>
      <c r="J498" s="441">
        <f t="shared" si="22"/>
        <v>0</v>
      </c>
      <c r="K498" s="441">
        <f t="shared" si="23"/>
        <v>0</v>
      </c>
      <c r="L498" s="263"/>
      <c r="N498" s="442"/>
      <c r="O498" s="442"/>
    </row>
    <row r="499" spans="1:15" ht="19.5" customHeight="1">
      <c r="A499" s="438">
        <f t="shared" si="21"/>
        <v>488</v>
      </c>
      <c r="B499" s="447" t="s">
        <v>366</v>
      </c>
      <c r="C499" s="440" t="s">
        <v>286</v>
      </c>
      <c r="D499" s="441"/>
      <c r="E499" s="441"/>
      <c r="F499" s="441">
        <f t="array" ref="F499">SUM(IF("156"&amp;B499=KHN&amp;MH,SL))</f>
        <v>258</v>
      </c>
      <c r="G499" s="441">
        <f t="array" ref="G499">SUM(IF("156"&amp;B499=KHN&amp;MH,TH))</f>
        <v>2001450</v>
      </c>
      <c r="H499" s="441">
        <f t="array" ref="H499">SUM(IF("156"&amp;B499=KHC&amp;MH,SL))</f>
        <v>258</v>
      </c>
      <c r="I499" s="441">
        <f t="array" ref="I499">SUM(IF("156"&amp;B499=KHC&amp;MH,TH))</f>
        <v>2001450</v>
      </c>
      <c r="J499" s="441">
        <f t="shared" si="22"/>
        <v>0</v>
      </c>
      <c r="K499" s="441">
        <f t="shared" si="23"/>
        <v>0</v>
      </c>
      <c r="L499" s="263"/>
    </row>
    <row r="500" spans="1:15" ht="19.5" customHeight="1">
      <c r="A500" s="438">
        <f t="shared" si="21"/>
        <v>489</v>
      </c>
      <c r="B500" s="446" t="s">
        <v>1754</v>
      </c>
      <c r="C500" s="440" t="s">
        <v>286</v>
      </c>
      <c r="D500" s="441"/>
      <c r="E500" s="441"/>
      <c r="F500" s="441">
        <f t="array" ref="F500">SUM(IF("156"&amp;B500=KHN&amp;MH,SL))</f>
        <v>100</v>
      </c>
      <c r="G500" s="441">
        <f t="array" ref="G500">SUM(IF("156"&amp;B500=KHN&amp;MH,TH))</f>
        <v>845000</v>
      </c>
      <c r="H500" s="441">
        <f t="array" ref="H500">SUM(IF("156"&amp;B500=KHC&amp;MH,SL))</f>
        <v>100</v>
      </c>
      <c r="I500" s="441">
        <f t="array" ref="I500">SUM(IF("156"&amp;B500=KHC&amp;MH,TH))</f>
        <v>845000</v>
      </c>
      <c r="J500" s="441">
        <f t="shared" si="22"/>
        <v>0</v>
      </c>
      <c r="K500" s="441">
        <f t="shared" si="23"/>
        <v>0</v>
      </c>
      <c r="L500" s="263"/>
    </row>
    <row r="501" spans="1:15" ht="19.5" customHeight="1">
      <c r="A501" s="438">
        <f t="shared" si="21"/>
        <v>490</v>
      </c>
      <c r="B501" s="445" t="s">
        <v>1172</v>
      </c>
      <c r="C501" s="440" t="s">
        <v>286</v>
      </c>
      <c r="D501" s="441"/>
      <c r="E501" s="441"/>
      <c r="F501" s="441">
        <f t="array" ref="F501">SUM(IF("156"&amp;B501=KHN&amp;MH,SL))</f>
        <v>250</v>
      </c>
      <c r="G501" s="441">
        <f t="array" ref="G501">SUM(IF("156"&amp;B501=KHN&amp;MH,TH))</f>
        <v>1478807</v>
      </c>
      <c r="H501" s="441">
        <f t="array" ref="H501">SUM(IF("156"&amp;B501=KHC&amp;MH,SL))</f>
        <v>250</v>
      </c>
      <c r="I501" s="441">
        <f t="array" ref="I501">SUM(IF("156"&amp;B501=KHC&amp;MH,TH))</f>
        <v>1478807</v>
      </c>
      <c r="J501" s="441">
        <f t="shared" si="22"/>
        <v>0</v>
      </c>
      <c r="K501" s="441">
        <f t="shared" si="23"/>
        <v>0</v>
      </c>
      <c r="L501" s="263"/>
    </row>
    <row r="502" spans="1:15" ht="19.5" customHeight="1">
      <c r="A502" s="438">
        <f t="shared" si="21"/>
        <v>491</v>
      </c>
      <c r="B502" s="445" t="s">
        <v>1173</v>
      </c>
      <c r="C502" s="440" t="s">
        <v>286</v>
      </c>
      <c r="D502" s="441"/>
      <c r="E502" s="441"/>
      <c r="F502" s="441">
        <f t="array" ref="F502">SUM(IF("156"&amp;B502=KHN&amp;MH,SL))</f>
        <v>3</v>
      </c>
      <c r="G502" s="441">
        <f t="array" ref="G502">SUM(IF("156"&amp;B502=KHN&amp;MH,TH))</f>
        <v>20056</v>
      </c>
      <c r="H502" s="441">
        <f t="array" ref="H502">SUM(IF("156"&amp;B502=KHC&amp;MH,SL))</f>
        <v>3</v>
      </c>
      <c r="I502" s="441">
        <f t="array" ref="I502">SUM(IF("156"&amp;B502=KHC&amp;MH,TH))</f>
        <v>20056</v>
      </c>
      <c r="J502" s="441">
        <f t="shared" si="22"/>
        <v>0</v>
      </c>
      <c r="K502" s="441">
        <f t="shared" si="23"/>
        <v>0</v>
      </c>
      <c r="L502" s="263"/>
    </row>
    <row r="503" spans="1:15" ht="19.5" customHeight="1">
      <c r="A503" s="438">
        <f t="shared" si="21"/>
        <v>492</v>
      </c>
      <c r="B503" s="447" t="s">
        <v>820</v>
      </c>
      <c r="C503" s="440" t="s">
        <v>286</v>
      </c>
      <c r="D503" s="441"/>
      <c r="E503" s="441"/>
      <c r="F503" s="441">
        <f t="array" ref="F503">SUM(IF("156"&amp;B503=KHN&amp;MH,SL))</f>
        <v>30</v>
      </c>
      <c r="G503" s="441">
        <f t="array" ref="G503">SUM(IF("156"&amp;B503=KHN&amp;MH,TH))</f>
        <v>2522520</v>
      </c>
      <c r="H503" s="441">
        <f t="array" ref="H503">SUM(IF("156"&amp;B503=KHC&amp;MH,SL))</f>
        <v>30</v>
      </c>
      <c r="I503" s="441">
        <f t="array" ref="I503">SUM(IF("156"&amp;B503=KHC&amp;MH,TH))</f>
        <v>2522520</v>
      </c>
      <c r="J503" s="441">
        <f t="shared" si="22"/>
        <v>0</v>
      </c>
      <c r="K503" s="441">
        <f t="shared" si="23"/>
        <v>0</v>
      </c>
      <c r="L503" s="263"/>
    </row>
    <row r="504" spans="1:15" ht="19.5" customHeight="1">
      <c r="A504" s="438">
        <f t="shared" si="21"/>
        <v>493</v>
      </c>
      <c r="B504" s="447" t="s">
        <v>1643</v>
      </c>
      <c r="C504" s="440" t="s">
        <v>286</v>
      </c>
      <c r="D504" s="441"/>
      <c r="E504" s="441"/>
      <c r="F504" s="441">
        <f t="array" ref="F504">SUM(IF("156"&amp;B504=KHN&amp;MH,SL))</f>
        <v>0</v>
      </c>
      <c r="G504" s="441">
        <f t="array" ref="G504">SUM(IF("156"&amp;B504=KHN&amp;MH,TH))</f>
        <v>0</v>
      </c>
      <c r="H504" s="441">
        <f t="array" ref="H504">SUM(IF("156"&amp;B504=KHC&amp;MH,SL))</f>
        <v>0</v>
      </c>
      <c r="I504" s="441">
        <f t="array" ref="I504">SUM(IF("156"&amp;B504=KHC&amp;MH,TH))</f>
        <v>0</v>
      </c>
      <c r="J504" s="441">
        <f t="shared" si="22"/>
        <v>0</v>
      </c>
      <c r="K504" s="441">
        <f t="shared" si="23"/>
        <v>0</v>
      </c>
      <c r="L504" s="263"/>
    </row>
    <row r="505" spans="1:15" ht="19.5" customHeight="1">
      <c r="A505" s="438">
        <f t="shared" si="21"/>
        <v>494</v>
      </c>
      <c r="B505" s="447" t="s">
        <v>357</v>
      </c>
      <c r="C505" s="440" t="s">
        <v>286</v>
      </c>
      <c r="D505" s="441"/>
      <c r="E505" s="441"/>
      <c r="F505" s="441">
        <f t="array" ref="F505">SUM(IF("156"&amp;B505=KHN&amp;MH,SL))</f>
        <v>75</v>
      </c>
      <c r="G505" s="441">
        <f t="array" ref="G505">SUM(IF("156"&amp;B505=KHN&amp;MH,TH))</f>
        <v>850035</v>
      </c>
      <c r="H505" s="441">
        <f t="array" ref="H505">SUM(IF("156"&amp;B505=KHC&amp;MH,SL))</f>
        <v>75</v>
      </c>
      <c r="I505" s="441">
        <f t="array" ref="I505">SUM(IF("156"&amp;B505=KHC&amp;MH,TH))</f>
        <v>850035</v>
      </c>
      <c r="J505" s="441">
        <f t="shared" si="22"/>
        <v>0</v>
      </c>
      <c r="K505" s="441">
        <f t="shared" si="23"/>
        <v>0</v>
      </c>
      <c r="L505" s="263"/>
    </row>
    <row r="506" spans="1:15" ht="19.5" customHeight="1">
      <c r="A506" s="438">
        <f t="shared" si="21"/>
        <v>495</v>
      </c>
      <c r="B506" s="445" t="s">
        <v>1868</v>
      </c>
      <c r="C506" s="440" t="s">
        <v>286</v>
      </c>
      <c r="D506" s="441"/>
      <c r="E506" s="441"/>
      <c r="F506" s="441">
        <f t="array" ref="F506">SUM(IF("156"&amp;B506=KHN&amp;MH,SL))</f>
        <v>210</v>
      </c>
      <c r="G506" s="441">
        <f t="array" ref="G506">SUM(IF("156"&amp;B506=KHN&amp;MH,TH))</f>
        <v>1975050</v>
      </c>
      <c r="H506" s="441">
        <f t="array" ref="H506">SUM(IF("156"&amp;B506=KHC&amp;MH,SL))</f>
        <v>0</v>
      </c>
      <c r="I506" s="441">
        <f t="array" ref="I506">SUM(IF("156"&amp;B506=KHC&amp;MH,TH))</f>
        <v>0</v>
      </c>
      <c r="J506" s="441">
        <f t="shared" si="22"/>
        <v>210</v>
      </c>
      <c r="K506" s="441">
        <f t="shared" si="23"/>
        <v>1975050</v>
      </c>
      <c r="L506" s="263"/>
    </row>
    <row r="507" spans="1:15" ht="19.5" customHeight="1">
      <c r="A507" s="438">
        <f t="shared" si="21"/>
        <v>496</v>
      </c>
      <c r="B507" s="447" t="s">
        <v>402</v>
      </c>
      <c r="C507" s="440" t="s">
        <v>286</v>
      </c>
      <c r="D507" s="441"/>
      <c r="E507" s="441"/>
      <c r="F507" s="441">
        <f t="array" ref="F507">SUM(IF("156"&amp;B507=KHN&amp;MH,SL))</f>
        <v>10</v>
      </c>
      <c r="G507" s="441">
        <f t="array" ref="G507">SUM(IF("156"&amp;B507=KHN&amp;MH,TH))</f>
        <v>69700</v>
      </c>
      <c r="H507" s="441">
        <f t="array" ref="H507">SUM(IF("156"&amp;B507=KHC&amp;MH,SL))</f>
        <v>10</v>
      </c>
      <c r="I507" s="441">
        <f t="array" ref="I507">SUM(IF("156"&amp;B507=KHC&amp;MH,TH))</f>
        <v>69700</v>
      </c>
      <c r="J507" s="441">
        <f t="shared" si="22"/>
        <v>0</v>
      </c>
      <c r="K507" s="441">
        <f t="shared" si="23"/>
        <v>0</v>
      </c>
      <c r="L507" s="263"/>
    </row>
    <row r="508" spans="1:15" ht="19.5" customHeight="1">
      <c r="A508" s="438">
        <f t="shared" si="21"/>
        <v>497</v>
      </c>
      <c r="B508" s="449" t="s">
        <v>1344</v>
      </c>
      <c r="C508" s="440" t="s">
        <v>286</v>
      </c>
      <c r="D508" s="441"/>
      <c r="E508" s="441"/>
      <c r="F508" s="441">
        <f t="array" ref="F508">SUM(IF("156"&amp;B508=KHN&amp;MH,SL))</f>
        <v>200</v>
      </c>
      <c r="G508" s="441">
        <f t="array" ref="G508">SUM(IF("156"&amp;B508=KHN&amp;MH,TH))</f>
        <v>2195200</v>
      </c>
      <c r="H508" s="441">
        <f t="array" ref="H508">SUM(IF("156"&amp;B508=KHC&amp;MH,SL))</f>
        <v>0</v>
      </c>
      <c r="I508" s="441">
        <f t="array" ref="I508">SUM(IF("156"&amp;B508=KHC&amp;MH,TH))</f>
        <v>0</v>
      </c>
      <c r="J508" s="441">
        <f t="shared" si="22"/>
        <v>200</v>
      </c>
      <c r="K508" s="441">
        <f t="shared" si="23"/>
        <v>2195200</v>
      </c>
      <c r="L508" s="263"/>
    </row>
    <row r="509" spans="1:15" ht="19.5" customHeight="1">
      <c r="A509" s="438">
        <f t="shared" si="21"/>
        <v>498</v>
      </c>
      <c r="B509" s="447" t="s">
        <v>870</v>
      </c>
      <c r="C509" s="440" t="s">
        <v>286</v>
      </c>
      <c r="D509" s="441"/>
      <c r="E509" s="441"/>
      <c r="F509" s="441">
        <f t="array" ref="F509">SUM(IF("156"&amp;B509=KHN&amp;MH,SL))</f>
        <v>6</v>
      </c>
      <c r="G509" s="441">
        <f t="array" ref="G509">SUM(IF("156"&amp;B509=KHN&amp;MH,TH))</f>
        <v>38880</v>
      </c>
      <c r="H509" s="441">
        <f t="array" ref="H509">SUM(IF("156"&amp;B509=KHC&amp;MH,SL))</f>
        <v>6</v>
      </c>
      <c r="I509" s="441">
        <f t="array" ref="I509">SUM(IF("156"&amp;B509=KHC&amp;MH,TH))</f>
        <v>38880</v>
      </c>
      <c r="J509" s="441">
        <f t="shared" si="22"/>
        <v>0</v>
      </c>
      <c r="K509" s="441">
        <f t="shared" si="23"/>
        <v>0</v>
      </c>
      <c r="L509" s="263"/>
    </row>
    <row r="510" spans="1:15" ht="19.5" customHeight="1">
      <c r="A510" s="438">
        <f t="shared" si="21"/>
        <v>499</v>
      </c>
      <c r="B510" s="446" t="s">
        <v>1428</v>
      </c>
      <c r="C510" s="440" t="s">
        <v>286</v>
      </c>
      <c r="D510" s="441"/>
      <c r="E510" s="441"/>
      <c r="F510" s="441">
        <f t="array" ref="F510">SUM(IF("156"&amp;B510=KHN&amp;MH,SL))</f>
        <v>70</v>
      </c>
      <c r="G510" s="441">
        <f t="array" ref="G510">SUM(IF("156"&amp;B510=KHN&amp;MH,TH))</f>
        <v>535902</v>
      </c>
      <c r="H510" s="441">
        <f t="array" ref="H510">SUM(IF("156"&amp;B510=KHC&amp;MH,SL))</f>
        <v>70</v>
      </c>
      <c r="I510" s="441">
        <f t="array" ref="I510">SUM(IF("156"&amp;B510=KHC&amp;MH,TH))</f>
        <v>535902</v>
      </c>
      <c r="J510" s="441">
        <f t="shared" si="22"/>
        <v>0</v>
      </c>
      <c r="K510" s="441">
        <f t="shared" si="23"/>
        <v>0</v>
      </c>
      <c r="L510" s="263"/>
      <c r="N510" s="442"/>
      <c r="O510" s="442"/>
    </row>
    <row r="511" spans="1:15" ht="19.5" customHeight="1">
      <c r="A511" s="438">
        <f t="shared" si="21"/>
        <v>500</v>
      </c>
      <c r="B511" s="447" t="s">
        <v>434</v>
      </c>
      <c r="C511" s="440" t="s">
        <v>286</v>
      </c>
      <c r="D511" s="441"/>
      <c r="E511" s="441"/>
      <c r="F511" s="441">
        <f t="array" ref="F511">SUM(IF("156"&amp;B511=KHN&amp;MH,SL))</f>
        <v>24</v>
      </c>
      <c r="G511" s="441">
        <f t="array" ref="G511">SUM(IF("156"&amp;B511=KHN&amp;MH,TH))</f>
        <v>203784</v>
      </c>
      <c r="H511" s="441">
        <f t="array" ref="H511">SUM(IF("156"&amp;B511=KHC&amp;MH,SL))</f>
        <v>24</v>
      </c>
      <c r="I511" s="441">
        <f t="array" ref="I511">SUM(IF("156"&amp;B511=KHC&amp;MH,TH))</f>
        <v>203784</v>
      </c>
      <c r="J511" s="441">
        <f t="shared" si="22"/>
        <v>0</v>
      </c>
      <c r="K511" s="441">
        <f t="shared" si="23"/>
        <v>0</v>
      </c>
      <c r="L511" s="263"/>
    </row>
    <row r="512" spans="1:15" ht="19.5" customHeight="1">
      <c r="A512" s="438">
        <f t="shared" si="21"/>
        <v>501</v>
      </c>
      <c r="B512" s="446" t="s">
        <v>1427</v>
      </c>
      <c r="C512" s="440" t="s">
        <v>286</v>
      </c>
      <c r="D512" s="441"/>
      <c r="E512" s="441"/>
      <c r="F512" s="441">
        <f t="array" ref="F512">SUM(IF("156"&amp;B512=KHN&amp;MH,SL))</f>
        <v>2060</v>
      </c>
      <c r="G512" s="441">
        <f t="array" ref="G512">SUM(IF("156"&amp;B512=KHN&amp;MH,TH))</f>
        <v>14861279</v>
      </c>
      <c r="H512" s="441">
        <f t="array" ref="H512">SUM(IF("156"&amp;B512=KHC&amp;MH,SL))</f>
        <v>60</v>
      </c>
      <c r="I512" s="441">
        <f t="array" ref="I512">SUM(IF("156"&amp;B512=KHC&amp;MH,TH))</f>
        <v>611279</v>
      </c>
      <c r="J512" s="441">
        <f t="shared" si="22"/>
        <v>2000</v>
      </c>
      <c r="K512" s="441">
        <f t="shared" si="23"/>
        <v>14250000</v>
      </c>
      <c r="L512" s="263"/>
      <c r="N512" s="442"/>
      <c r="O512" s="442"/>
    </row>
    <row r="513" spans="1:15" ht="19.5" customHeight="1">
      <c r="A513" s="438">
        <f t="shared" si="21"/>
        <v>502</v>
      </c>
      <c r="B513" s="448" t="s">
        <v>677</v>
      </c>
      <c r="C513" s="440" t="s">
        <v>286</v>
      </c>
      <c r="D513" s="441"/>
      <c r="E513" s="441"/>
      <c r="F513" s="441">
        <f t="array" ref="F513">SUM(IF("156"&amp;B513=KHN&amp;MH,SL))</f>
        <v>120</v>
      </c>
      <c r="G513" s="441">
        <f t="array" ref="G513">SUM(IF("156"&amp;B513=KHN&amp;MH,TH))</f>
        <v>1378435</v>
      </c>
      <c r="H513" s="441">
        <f t="array" ref="H513">SUM(IF("156"&amp;B513=KHC&amp;MH,SL))</f>
        <v>120</v>
      </c>
      <c r="I513" s="441">
        <f t="array" ref="I513">SUM(IF("156"&amp;B513=KHC&amp;MH,TH))</f>
        <v>1378435</v>
      </c>
      <c r="J513" s="441">
        <f t="shared" si="22"/>
        <v>0</v>
      </c>
      <c r="K513" s="441">
        <f t="shared" si="23"/>
        <v>0</v>
      </c>
      <c r="L513" s="263"/>
      <c r="N513" s="442"/>
      <c r="O513" s="442"/>
    </row>
    <row r="514" spans="1:15" ht="19.5" customHeight="1">
      <c r="A514" s="438">
        <f t="shared" si="21"/>
        <v>503</v>
      </c>
      <c r="B514" s="445" t="s">
        <v>1771</v>
      </c>
      <c r="C514" s="440" t="s">
        <v>286</v>
      </c>
      <c r="D514" s="441"/>
      <c r="E514" s="441"/>
      <c r="F514" s="441">
        <f t="array" ref="F514">SUM(IF("156"&amp;B514=KHN&amp;MH,SL))</f>
        <v>40</v>
      </c>
      <c r="G514" s="441">
        <f t="array" ref="G514">SUM(IF("156"&amp;B514=KHN&amp;MH,TH))</f>
        <v>461075</v>
      </c>
      <c r="H514" s="441">
        <f t="array" ref="H514">SUM(IF("156"&amp;B514=KHC&amp;MH,SL))</f>
        <v>40</v>
      </c>
      <c r="I514" s="441">
        <f t="array" ref="I514">SUM(IF("156"&amp;B514=KHC&amp;MH,TH))</f>
        <v>461075</v>
      </c>
      <c r="J514" s="441">
        <f t="shared" si="22"/>
        <v>0</v>
      </c>
      <c r="K514" s="441">
        <f t="shared" si="23"/>
        <v>0</v>
      </c>
      <c r="L514" s="263"/>
    </row>
    <row r="515" spans="1:15" ht="19.5" customHeight="1">
      <c r="A515" s="438">
        <f t="shared" si="21"/>
        <v>504</v>
      </c>
      <c r="B515" s="447" t="s">
        <v>1646</v>
      </c>
      <c r="C515" s="440" t="s">
        <v>286</v>
      </c>
      <c r="D515" s="441"/>
      <c r="E515" s="441"/>
      <c r="F515" s="441">
        <f t="array" ref="F515">SUM(IF("156"&amp;B515=KHN&amp;MH,SL))</f>
        <v>0</v>
      </c>
      <c r="G515" s="441">
        <f t="array" ref="G515">SUM(IF("156"&amp;B515=KHN&amp;MH,TH))</f>
        <v>0</v>
      </c>
      <c r="H515" s="441">
        <f t="array" ref="H515">SUM(IF("156"&amp;B515=KHC&amp;MH,SL))</f>
        <v>0</v>
      </c>
      <c r="I515" s="441">
        <f t="array" ref="I515">SUM(IF("156"&amp;B515=KHC&amp;MH,TH))</f>
        <v>0</v>
      </c>
      <c r="J515" s="441">
        <f t="shared" si="22"/>
        <v>0</v>
      </c>
      <c r="K515" s="441">
        <f t="shared" si="23"/>
        <v>0</v>
      </c>
      <c r="L515" s="263"/>
    </row>
    <row r="516" spans="1:15" ht="19.5" customHeight="1">
      <c r="A516" s="438">
        <f t="shared" si="21"/>
        <v>505</v>
      </c>
      <c r="B516" s="447" t="s">
        <v>391</v>
      </c>
      <c r="C516" s="440" t="s">
        <v>286</v>
      </c>
      <c r="D516" s="441"/>
      <c r="E516" s="441"/>
      <c r="F516" s="441">
        <f t="array" ref="F516">SUM(IF("156"&amp;B516=KHN&amp;MH,SL))</f>
        <v>12</v>
      </c>
      <c r="G516" s="441">
        <f t="array" ref="G516">SUM(IF("156"&amp;B516=KHN&amp;MH,TH))</f>
        <v>188160</v>
      </c>
      <c r="H516" s="441">
        <f t="array" ref="H516">SUM(IF("156"&amp;B516=KHC&amp;MH,SL))</f>
        <v>12</v>
      </c>
      <c r="I516" s="441">
        <f t="array" ref="I516">SUM(IF("156"&amp;B516=KHC&amp;MH,TH))</f>
        <v>188160</v>
      </c>
      <c r="J516" s="441">
        <f t="shared" si="22"/>
        <v>0</v>
      </c>
      <c r="K516" s="441">
        <f t="shared" si="23"/>
        <v>0</v>
      </c>
      <c r="L516" s="263"/>
    </row>
    <row r="517" spans="1:15" ht="19.5" customHeight="1">
      <c r="A517" s="438">
        <f t="shared" si="21"/>
        <v>506</v>
      </c>
      <c r="B517" s="447" t="s">
        <v>439</v>
      </c>
      <c r="C517" s="440" t="s">
        <v>286</v>
      </c>
      <c r="D517" s="441"/>
      <c r="E517" s="441"/>
      <c r="F517" s="441">
        <f t="array" ref="F517">SUM(IF("156"&amp;B517=KHN&amp;MH,SL))</f>
        <v>60</v>
      </c>
      <c r="G517" s="441">
        <f t="array" ref="G517">SUM(IF("156"&amp;B517=KHN&amp;MH,TH))</f>
        <v>663313</v>
      </c>
      <c r="H517" s="441">
        <f t="array" ref="H517">SUM(IF("156"&amp;B517=KHC&amp;MH,SL))</f>
        <v>60</v>
      </c>
      <c r="I517" s="441">
        <f t="array" ref="I517">SUM(IF("156"&amp;B517=KHC&amp;MH,TH))</f>
        <v>663313</v>
      </c>
      <c r="J517" s="441">
        <f t="shared" si="22"/>
        <v>0</v>
      </c>
      <c r="K517" s="441">
        <f t="shared" si="23"/>
        <v>0</v>
      </c>
      <c r="L517" s="263"/>
    </row>
    <row r="518" spans="1:15" ht="19.5" customHeight="1">
      <c r="A518" s="438">
        <f t="shared" si="21"/>
        <v>507</v>
      </c>
      <c r="B518" s="446" t="s">
        <v>1554</v>
      </c>
      <c r="C518" s="440" t="s">
        <v>286</v>
      </c>
      <c r="D518" s="441"/>
      <c r="E518" s="441"/>
      <c r="F518" s="441">
        <f t="array" ref="F518">SUM(IF("156"&amp;B518=KHN&amp;MH,SL))</f>
        <v>8000</v>
      </c>
      <c r="G518" s="441">
        <f t="array" ref="G518">SUM(IF("156"&amp;B518=KHN&amp;MH,TH))</f>
        <v>57717500</v>
      </c>
      <c r="H518" s="441">
        <f t="array" ref="H518">SUM(IF("156"&amp;B518=KHC&amp;MH,SL))</f>
        <v>4340</v>
      </c>
      <c r="I518" s="441">
        <f t="array" ref="I518">SUM(IF("156"&amp;B518=KHC&amp;MH,TH))</f>
        <v>31640000</v>
      </c>
      <c r="J518" s="441">
        <f t="shared" si="22"/>
        <v>3660</v>
      </c>
      <c r="K518" s="441">
        <f t="shared" si="23"/>
        <v>26077500</v>
      </c>
      <c r="L518" s="263"/>
    </row>
    <row r="519" spans="1:15" ht="19.5" customHeight="1">
      <c r="A519" s="438">
        <f t="shared" si="21"/>
        <v>508</v>
      </c>
      <c r="B519" s="448" t="s">
        <v>729</v>
      </c>
      <c r="C519" s="440" t="s">
        <v>286</v>
      </c>
      <c r="D519" s="441"/>
      <c r="E519" s="441"/>
      <c r="F519" s="441">
        <f t="array" ref="F519">SUM(IF("156"&amp;B519=KHN&amp;MH,SL))</f>
        <v>100</v>
      </c>
      <c r="G519" s="441">
        <f t="array" ref="G519">SUM(IF("156"&amp;B519=KHN&amp;MH,TH))</f>
        <v>1329200</v>
      </c>
      <c r="H519" s="441">
        <f t="array" ref="H519">SUM(IF("156"&amp;B519=KHC&amp;MH,SL))</f>
        <v>100</v>
      </c>
      <c r="I519" s="441">
        <f t="array" ref="I519">SUM(IF("156"&amp;B519=KHC&amp;MH,TH))</f>
        <v>1329200</v>
      </c>
      <c r="J519" s="441">
        <f t="shared" si="22"/>
        <v>0</v>
      </c>
      <c r="K519" s="441">
        <f t="shared" si="23"/>
        <v>0</v>
      </c>
      <c r="L519" s="263"/>
    </row>
    <row r="520" spans="1:15" ht="19.5" customHeight="1">
      <c r="A520" s="438">
        <f t="shared" si="21"/>
        <v>509</v>
      </c>
      <c r="B520" s="445" t="s">
        <v>568</v>
      </c>
      <c r="C520" s="440" t="s">
        <v>286</v>
      </c>
      <c r="D520" s="441"/>
      <c r="E520" s="441"/>
      <c r="F520" s="441">
        <f t="array" ref="F520">SUM(IF("156"&amp;B520=KHN&amp;MH,SL))</f>
        <v>1066</v>
      </c>
      <c r="G520" s="441">
        <f t="array" ref="G520">SUM(IF("156"&amp;B520=KHN&amp;MH,TH))</f>
        <v>13909162</v>
      </c>
      <c r="H520" s="441">
        <f t="array" ref="H520">SUM(IF("156"&amp;B520=KHC&amp;MH,SL))</f>
        <v>66</v>
      </c>
      <c r="I520" s="441">
        <f t="array" ref="I520">SUM(IF("156"&amp;B520=KHC&amp;MH,TH))</f>
        <v>941994</v>
      </c>
      <c r="J520" s="441">
        <f t="shared" si="22"/>
        <v>1000</v>
      </c>
      <c r="K520" s="441">
        <f t="shared" si="23"/>
        <v>12967168</v>
      </c>
      <c r="L520" s="263"/>
    </row>
    <row r="521" spans="1:15" ht="19.5" customHeight="1">
      <c r="A521" s="438">
        <f t="shared" si="21"/>
        <v>510</v>
      </c>
      <c r="B521" s="447" t="s">
        <v>1653</v>
      </c>
      <c r="C521" s="440" t="s">
        <v>286</v>
      </c>
      <c r="D521" s="441"/>
      <c r="E521" s="441"/>
      <c r="F521" s="441">
        <f t="array" ref="F521">SUM(IF("156"&amp;B521=KHN&amp;MH,SL))</f>
        <v>0</v>
      </c>
      <c r="G521" s="441">
        <f t="array" ref="G521">SUM(IF("156"&amp;B521=KHN&amp;MH,TH))</f>
        <v>0</v>
      </c>
      <c r="H521" s="441">
        <f t="array" ref="H521">SUM(IF("156"&amp;B521=KHC&amp;MH,SL))</f>
        <v>0</v>
      </c>
      <c r="I521" s="441">
        <f t="array" ref="I521">SUM(IF("156"&amp;B521=KHC&amp;MH,TH))</f>
        <v>0</v>
      </c>
      <c r="J521" s="441">
        <f t="shared" si="22"/>
        <v>0</v>
      </c>
      <c r="K521" s="441">
        <f t="shared" si="23"/>
        <v>0</v>
      </c>
      <c r="L521" s="263"/>
    </row>
    <row r="522" spans="1:15" ht="19.5" customHeight="1">
      <c r="A522" s="438">
        <f t="shared" si="21"/>
        <v>511</v>
      </c>
      <c r="B522" s="447" t="s">
        <v>1877</v>
      </c>
      <c r="C522" s="440" t="s">
        <v>286</v>
      </c>
      <c r="D522" s="441"/>
      <c r="E522" s="441"/>
      <c r="F522" s="441">
        <f t="array" ref="F522">SUM(IF("156"&amp;B522=KHN&amp;MH,SL))</f>
        <v>126</v>
      </c>
      <c r="G522" s="441">
        <f t="array" ref="G522">SUM(IF("156"&amp;B522=KHN&amp;MH,TH))</f>
        <v>988139</v>
      </c>
      <c r="H522" s="441">
        <f t="array" ref="H522">SUM(IF("156"&amp;B522=KHC&amp;MH,SL))</f>
        <v>126</v>
      </c>
      <c r="I522" s="441">
        <f t="array" ref="I522">SUM(IF("156"&amp;B522=KHC&amp;MH,TH))</f>
        <v>988139</v>
      </c>
      <c r="J522" s="441">
        <f t="shared" si="22"/>
        <v>0</v>
      </c>
      <c r="K522" s="441">
        <f t="shared" si="23"/>
        <v>0</v>
      </c>
      <c r="L522" s="263"/>
    </row>
    <row r="523" spans="1:15" ht="19.5" customHeight="1">
      <c r="A523" s="438">
        <f t="shared" si="21"/>
        <v>512</v>
      </c>
      <c r="B523" s="446" t="s">
        <v>1429</v>
      </c>
      <c r="C523" s="440" t="s">
        <v>286</v>
      </c>
      <c r="D523" s="441"/>
      <c r="E523" s="441"/>
      <c r="F523" s="441">
        <f t="array" ref="F523">SUM(IF("156"&amp;B523=KHN&amp;MH,SL))</f>
        <v>100</v>
      </c>
      <c r="G523" s="441">
        <f t="array" ref="G523">SUM(IF("156"&amp;B523=KHN&amp;MH,TH))</f>
        <v>819225</v>
      </c>
      <c r="H523" s="441">
        <f t="array" ref="H523">SUM(IF("156"&amp;B523=KHC&amp;MH,SL))</f>
        <v>100</v>
      </c>
      <c r="I523" s="441">
        <f t="array" ref="I523">SUM(IF("156"&amp;B523=KHC&amp;MH,TH))</f>
        <v>819225</v>
      </c>
      <c r="J523" s="441">
        <f t="shared" si="22"/>
        <v>0</v>
      </c>
      <c r="K523" s="441">
        <f t="shared" si="23"/>
        <v>0</v>
      </c>
      <c r="L523" s="263"/>
      <c r="N523" s="442"/>
      <c r="O523" s="442"/>
    </row>
    <row r="524" spans="1:15" ht="19.5" customHeight="1">
      <c r="A524" s="438">
        <f t="shared" ref="A524:A587" si="24">IF(B524&lt;&gt;"",ROW()-11,"")</f>
        <v>513</v>
      </c>
      <c r="B524" s="447" t="s">
        <v>438</v>
      </c>
      <c r="C524" s="440" t="s">
        <v>286</v>
      </c>
      <c r="D524" s="441"/>
      <c r="E524" s="441"/>
      <c r="F524" s="441">
        <f t="array" ref="F524">SUM(IF("156"&amp;B524=KHN&amp;MH,SL))</f>
        <v>50</v>
      </c>
      <c r="G524" s="441">
        <f t="array" ref="G524">SUM(IF("156"&amp;B524=KHN&amp;MH,TH))</f>
        <v>458000</v>
      </c>
      <c r="H524" s="441">
        <f t="array" ref="H524">SUM(IF("156"&amp;B524=KHC&amp;MH,SL))</f>
        <v>50</v>
      </c>
      <c r="I524" s="441">
        <f t="array" ref="I524">SUM(IF("156"&amp;B524=KHC&amp;MH,TH))</f>
        <v>458000</v>
      </c>
      <c r="J524" s="441">
        <f t="shared" ref="J524:J587" si="25">D524+F524-H524</f>
        <v>0</v>
      </c>
      <c r="K524" s="441">
        <f t="shared" ref="K524:K587" si="26">E524+G524-I524</f>
        <v>0</v>
      </c>
      <c r="L524" s="263"/>
    </row>
    <row r="525" spans="1:15" ht="19.5" customHeight="1">
      <c r="A525" s="438">
        <f t="shared" si="24"/>
        <v>514</v>
      </c>
      <c r="B525" s="447" t="s">
        <v>436</v>
      </c>
      <c r="C525" s="440" t="s">
        <v>286</v>
      </c>
      <c r="D525" s="441"/>
      <c r="E525" s="441"/>
      <c r="F525" s="441">
        <f t="array" ref="F525">SUM(IF("156"&amp;B525=KHN&amp;MH,SL))</f>
        <v>48</v>
      </c>
      <c r="G525" s="441">
        <f t="array" ref="G525">SUM(IF("156"&amp;B525=KHN&amp;MH,TH))</f>
        <v>452064</v>
      </c>
      <c r="H525" s="441">
        <f t="array" ref="H525">SUM(IF("156"&amp;B525=KHC&amp;MH,SL))</f>
        <v>48</v>
      </c>
      <c r="I525" s="441">
        <f t="array" ref="I525">SUM(IF("156"&amp;B525=KHC&amp;MH,TH))</f>
        <v>452064</v>
      </c>
      <c r="J525" s="441">
        <f t="shared" si="25"/>
        <v>0</v>
      </c>
      <c r="K525" s="441">
        <f t="shared" si="26"/>
        <v>0</v>
      </c>
      <c r="L525" s="263"/>
      <c r="N525" s="442"/>
      <c r="O525" s="442"/>
    </row>
    <row r="526" spans="1:15" ht="19.5" customHeight="1">
      <c r="A526" s="438">
        <f t="shared" si="24"/>
        <v>515</v>
      </c>
      <c r="B526" s="448" t="s">
        <v>679</v>
      </c>
      <c r="C526" s="440" t="s">
        <v>286</v>
      </c>
      <c r="D526" s="441"/>
      <c r="E526" s="441"/>
      <c r="F526" s="441">
        <f t="array" ref="F526">SUM(IF("156"&amp;B526=KHN&amp;MH,SL))</f>
        <v>60</v>
      </c>
      <c r="G526" s="441">
        <f t="array" ref="G526">SUM(IF("156"&amp;B526=KHN&amp;MH,TH))</f>
        <v>1777922</v>
      </c>
      <c r="H526" s="441">
        <f t="array" ref="H526">SUM(IF("156"&amp;B526=KHC&amp;MH,SL))</f>
        <v>60</v>
      </c>
      <c r="I526" s="441">
        <f t="array" ref="I526">SUM(IF("156"&amp;B526=KHC&amp;MH,TH))</f>
        <v>1777922</v>
      </c>
      <c r="J526" s="441">
        <f t="shared" si="25"/>
        <v>0</v>
      </c>
      <c r="K526" s="441">
        <f t="shared" si="26"/>
        <v>0</v>
      </c>
      <c r="L526" s="263"/>
    </row>
    <row r="527" spans="1:15" ht="19.5" customHeight="1">
      <c r="A527" s="438">
        <f t="shared" si="24"/>
        <v>516</v>
      </c>
      <c r="B527" s="445" t="s">
        <v>1970</v>
      </c>
      <c r="C527" s="440" t="s">
        <v>286</v>
      </c>
      <c r="D527" s="441"/>
      <c r="E527" s="441"/>
      <c r="F527" s="441">
        <f t="array" ref="F527">SUM(IF("156"&amp;B527=KHN&amp;MH,SL))</f>
        <v>48</v>
      </c>
      <c r="G527" s="441">
        <f t="array" ref="G527">SUM(IF("156"&amp;B527=KHN&amp;MH,TH))</f>
        <v>449280</v>
      </c>
      <c r="H527" s="441">
        <f t="array" ref="H527">SUM(IF("156"&amp;B527=KHC&amp;MH,SL))</f>
        <v>48</v>
      </c>
      <c r="I527" s="441">
        <f t="array" ref="I527">SUM(IF("156"&amp;B527=KHC&amp;MH,TH))</f>
        <v>449280</v>
      </c>
      <c r="J527" s="441">
        <f t="shared" si="25"/>
        <v>0</v>
      </c>
      <c r="K527" s="441">
        <f t="shared" si="26"/>
        <v>0</v>
      </c>
      <c r="L527" s="263"/>
    </row>
    <row r="528" spans="1:15" ht="19.5" customHeight="1">
      <c r="A528" s="438">
        <f t="shared" si="24"/>
        <v>517</v>
      </c>
      <c r="B528" s="447" t="s">
        <v>432</v>
      </c>
      <c r="C528" s="440" t="s">
        <v>286</v>
      </c>
      <c r="D528" s="441"/>
      <c r="E528" s="441"/>
      <c r="F528" s="441">
        <f t="array" ref="F528">SUM(IF("156"&amp;B528=KHN&amp;MH,SL))</f>
        <v>72</v>
      </c>
      <c r="G528" s="441">
        <f t="array" ref="G528">SUM(IF("156"&amp;B528=KHN&amp;MH,TH))</f>
        <v>664570</v>
      </c>
      <c r="H528" s="441">
        <f t="array" ref="H528">SUM(IF("156"&amp;B528=KHC&amp;MH,SL))</f>
        <v>72</v>
      </c>
      <c r="I528" s="441">
        <f t="array" ref="I528">SUM(IF("156"&amp;B528=KHC&amp;MH,TH))</f>
        <v>664570</v>
      </c>
      <c r="J528" s="441">
        <f t="shared" si="25"/>
        <v>0</v>
      </c>
      <c r="K528" s="441">
        <f t="shared" si="26"/>
        <v>0</v>
      </c>
      <c r="L528" s="263"/>
    </row>
    <row r="529" spans="1:12" ht="19.5" customHeight="1">
      <c r="A529" s="438">
        <f t="shared" si="24"/>
        <v>518</v>
      </c>
      <c r="B529" s="446" t="s">
        <v>1642</v>
      </c>
      <c r="C529" s="440" t="s">
        <v>286</v>
      </c>
      <c r="D529" s="441"/>
      <c r="E529" s="441"/>
      <c r="F529" s="441">
        <f t="array" ref="F529">SUM(IF("156"&amp;B529=KHN&amp;MH,SL))</f>
        <v>48</v>
      </c>
      <c r="G529" s="441">
        <f t="array" ref="G529">SUM(IF("156"&amp;B529=KHN&amp;MH,TH))</f>
        <v>465033</v>
      </c>
      <c r="H529" s="441">
        <f t="array" ref="H529">SUM(IF("156"&amp;B529=KHC&amp;MH,SL))</f>
        <v>48</v>
      </c>
      <c r="I529" s="441">
        <f t="array" ref="I529">SUM(IF("156"&amp;B529=KHC&amp;MH,TH))</f>
        <v>465033</v>
      </c>
      <c r="J529" s="441">
        <f t="shared" si="25"/>
        <v>0</v>
      </c>
      <c r="K529" s="441">
        <f t="shared" si="26"/>
        <v>0</v>
      </c>
      <c r="L529" s="263"/>
    </row>
    <row r="530" spans="1:12" ht="19.5" customHeight="1">
      <c r="A530" s="438">
        <f t="shared" si="24"/>
        <v>519</v>
      </c>
      <c r="B530" s="447" t="s">
        <v>1645</v>
      </c>
      <c r="C530" s="440" t="s">
        <v>286</v>
      </c>
      <c r="D530" s="441"/>
      <c r="E530" s="441"/>
      <c r="F530" s="441">
        <f t="array" ref="F530">SUM(IF("156"&amp;B530=KHN&amp;MH,SL))</f>
        <v>0</v>
      </c>
      <c r="G530" s="441">
        <f t="array" ref="G530">SUM(IF("156"&amp;B530=KHN&amp;MH,TH))</f>
        <v>0</v>
      </c>
      <c r="H530" s="441">
        <f t="array" ref="H530">SUM(IF("156"&amp;B530=KHC&amp;MH,SL))</f>
        <v>0</v>
      </c>
      <c r="I530" s="441">
        <f t="array" ref="I530">SUM(IF("156"&amp;B530=KHC&amp;MH,TH))</f>
        <v>0</v>
      </c>
      <c r="J530" s="441">
        <f t="shared" si="25"/>
        <v>0</v>
      </c>
      <c r="K530" s="441">
        <f t="shared" si="26"/>
        <v>0</v>
      </c>
      <c r="L530" s="263"/>
    </row>
    <row r="531" spans="1:12" ht="19.5" customHeight="1">
      <c r="A531" s="438">
        <f t="shared" si="24"/>
        <v>520</v>
      </c>
      <c r="B531" s="445" t="s">
        <v>1770</v>
      </c>
      <c r="C531" s="440" t="s">
        <v>286</v>
      </c>
      <c r="D531" s="441"/>
      <c r="E531" s="441"/>
      <c r="F531" s="441">
        <f t="array" ref="F531">SUM(IF("156"&amp;B531=KHN&amp;MH,SL))</f>
        <v>12</v>
      </c>
      <c r="G531" s="441">
        <f t="array" ref="G531">SUM(IF("156"&amp;B531=KHN&amp;MH,TH))</f>
        <v>107796</v>
      </c>
      <c r="H531" s="441">
        <f t="array" ref="H531">SUM(IF("156"&amp;B531=KHC&amp;MH,SL))</f>
        <v>12</v>
      </c>
      <c r="I531" s="441">
        <f t="array" ref="I531">SUM(IF("156"&amp;B531=KHC&amp;MH,TH))</f>
        <v>107796</v>
      </c>
      <c r="J531" s="441">
        <f t="shared" si="25"/>
        <v>0</v>
      </c>
      <c r="K531" s="441">
        <f t="shared" si="26"/>
        <v>0</v>
      </c>
      <c r="L531" s="263"/>
    </row>
    <row r="532" spans="1:12" ht="19.5" customHeight="1">
      <c r="A532" s="438">
        <f t="shared" si="24"/>
        <v>521</v>
      </c>
      <c r="B532" s="445" t="s">
        <v>1781</v>
      </c>
      <c r="C532" s="440" t="s">
        <v>286</v>
      </c>
      <c r="D532" s="441"/>
      <c r="E532" s="441"/>
      <c r="F532" s="441">
        <f t="array" ref="F532">SUM(IF("156"&amp;B532=KHN&amp;MH,SL))</f>
        <v>12</v>
      </c>
      <c r="G532" s="441">
        <f t="array" ref="G532">SUM(IF("156"&amp;B532=KHN&amp;MH,TH))</f>
        <v>283116</v>
      </c>
      <c r="H532" s="441">
        <f t="array" ref="H532">SUM(IF("156"&amp;B532=KHC&amp;MH,SL))</f>
        <v>12</v>
      </c>
      <c r="I532" s="441">
        <f t="array" ref="I532">SUM(IF("156"&amp;B532=KHC&amp;MH,TH))</f>
        <v>283116</v>
      </c>
      <c r="J532" s="441">
        <f t="shared" si="25"/>
        <v>0</v>
      </c>
      <c r="K532" s="441">
        <f t="shared" si="26"/>
        <v>0</v>
      </c>
      <c r="L532" s="263"/>
    </row>
    <row r="533" spans="1:12" ht="19.5" customHeight="1">
      <c r="A533" s="438">
        <f t="shared" si="24"/>
        <v>522</v>
      </c>
      <c r="B533" s="447" t="s">
        <v>421</v>
      </c>
      <c r="C533" s="440" t="s">
        <v>286</v>
      </c>
      <c r="D533" s="441"/>
      <c r="E533" s="441"/>
      <c r="F533" s="441">
        <f t="array" ref="F533">SUM(IF("156"&amp;B533=KHN&amp;MH,SL))</f>
        <v>42</v>
      </c>
      <c r="G533" s="441">
        <f t="array" ref="G533">SUM(IF("156"&amp;B533=KHN&amp;MH,TH))</f>
        <v>1004583</v>
      </c>
      <c r="H533" s="441">
        <f t="array" ref="H533">SUM(IF("156"&amp;B533=KHC&amp;MH,SL))</f>
        <v>42</v>
      </c>
      <c r="I533" s="441">
        <f t="array" ref="I533">SUM(IF("156"&amp;B533=KHC&amp;MH,TH))</f>
        <v>1004583</v>
      </c>
      <c r="J533" s="441">
        <f t="shared" si="25"/>
        <v>0</v>
      </c>
      <c r="K533" s="441">
        <f t="shared" si="26"/>
        <v>0</v>
      </c>
      <c r="L533" s="263"/>
    </row>
    <row r="534" spans="1:12" ht="19.5" customHeight="1">
      <c r="A534" s="438">
        <f t="shared" si="24"/>
        <v>523</v>
      </c>
      <c r="B534" s="447" t="s">
        <v>422</v>
      </c>
      <c r="C534" s="440" t="s">
        <v>286</v>
      </c>
      <c r="D534" s="441"/>
      <c r="E534" s="441"/>
      <c r="F534" s="441">
        <f t="array" ref="F534">SUM(IF("156"&amp;B534=KHN&amp;MH,SL))</f>
        <v>16</v>
      </c>
      <c r="G534" s="441">
        <f t="array" ref="G534">SUM(IF("156"&amp;B534=KHN&amp;MH,TH))</f>
        <v>469227</v>
      </c>
      <c r="H534" s="441">
        <f t="array" ref="H534">SUM(IF("156"&amp;B534=KHC&amp;MH,SL))</f>
        <v>16</v>
      </c>
      <c r="I534" s="441">
        <f t="array" ref="I534">SUM(IF("156"&amp;B534=KHC&amp;MH,TH))</f>
        <v>469227</v>
      </c>
      <c r="J534" s="441">
        <f t="shared" si="25"/>
        <v>0</v>
      </c>
      <c r="K534" s="441">
        <f t="shared" si="26"/>
        <v>0</v>
      </c>
      <c r="L534" s="263"/>
    </row>
    <row r="535" spans="1:12" ht="19.5" customHeight="1">
      <c r="A535" s="438">
        <f t="shared" si="24"/>
        <v>524</v>
      </c>
      <c r="B535" s="447" t="s">
        <v>1592</v>
      </c>
      <c r="C535" s="440" t="s">
        <v>286</v>
      </c>
      <c r="D535" s="441"/>
      <c r="E535" s="441"/>
      <c r="F535" s="441">
        <f t="array" ref="F535">SUM(IF("156"&amp;B535=KHN&amp;MH,SL))</f>
        <v>63</v>
      </c>
      <c r="G535" s="441">
        <f t="array" ref="G535">SUM(IF("156"&amp;B535=KHN&amp;MH,TH))</f>
        <v>1192131</v>
      </c>
      <c r="H535" s="441">
        <f t="array" ref="H535">SUM(IF("156"&amp;B535=KHC&amp;MH,SL))</f>
        <v>63</v>
      </c>
      <c r="I535" s="441">
        <f t="array" ref="I535">SUM(IF("156"&amp;B535=KHC&amp;MH,TH))</f>
        <v>1192131</v>
      </c>
      <c r="J535" s="441">
        <f t="shared" si="25"/>
        <v>0</v>
      </c>
      <c r="K535" s="441">
        <f t="shared" si="26"/>
        <v>0</v>
      </c>
      <c r="L535" s="263"/>
    </row>
    <row r="536" spans="1:12" ht="19.5" customHeight="1">
      <c r="A536" s="438">
        <f t="shared" si="24"/>
        <v>525</v>
      </c>
      <c r="B536" s="447" t="s">
        <v>853</v>
      </c>
      <c r="C536" s="440" t="s">
        <v>286</v>
      </c>
      <c r="D536" s="441"/>
      <c r="E536" s="441"/>
      <c r="F536" s="441">
        <f t="array" ref="F536">SUM(IF("156"&amp;B536=KHN&amp;MH,SL))</f>
        <v>8</v>
      </c>
      <c r="G536" s="441">
        <f t="array" ref="G536">SUM(IF("156"&amp;B536=KHN&amp;MH,TH))</f>
        <v>167960</v>
      </c>
      <c r="H536" s="441">
        <f t="array" ref="H536">SUM(IF("156"&amp;B536=KHC&amp;MH,SL))</f>
        <v>8</v>
      </c>
      <c r="I536" s="441">
        <f t="array" ref="I536">SUM(IF("156"&amp;B536=KHC&amp;MH,TH))</f>
        <v>167960</v>
      </c>
      <c r="J536" s="441">
        <f t="shared" si="25"/>
        <v>0</v>
      </c>
      <c r="K536" s="441">
        <f t="shared" si="26"/>
        <v>0</v>
      </c>
      <c r="L536" s="263"/>
    </row>
    <row r="537" spans="1:12" ht="19.5" customHeight="1">
      <c r="A537" s="438">
        <f t="shared" si="24"/>
        <v>526</v>
      </c>
      <c r="B537" s="447" t="s">
        <v>1915</v>
      </c>
      <c r="C537" s="440" t="s">
        <v>286</v>
      </c>
      <c r="D537" s="441"/>
      <c r="E537" s="441"/>
      <c r="F537" s="441">
        <f t="array" ref="F537">SUM(IF("156"&amp;B537=KHN&amp;MH,SL))</f>
        <v>80</v>
      </c>
      <c r="G537" s="441">
        <f t="array" ref="G537">SUM(IF("156"&amp;B537=KHN&amp;MH,TH))</f>
        <v>2003968</v>
      </c>
      <c r="H537" s="441">
        <f t="array" ref="H537">SUM(IF("156"&amp;B537=KHC&amp;MH,SL))</f>
        <v>0</v>
      </c>
      <c r="I537" s="441">
        <f t="array" ref="I537">SUM(IF("156"&amp;B537=KHC&amp;MH,TH))</f>
        <v>0</v>
      </c>
      <c r="J537" s="441">
        <f t="shared" si="25"/>
        <v>80</v>
      </c>
      <c r="K537" s="441">
        <f t="shared" si="26"/>
        <v>2003968</v>
      </c>
      <c r="L537" s="263"/>
    </row>
    <row r="538" spans="1:12" ht="19.5" customHeight="1">
      <c r="A538" s="438">
        <f t="shared" si="24"/>
        <v>527</v>
      </c>
      <c r="B538" s="446" t="s">
        <v>1561</v>
      </c>
      <c r="C538" s="440" t="s">
        <v>286</v>
      </c>
      <c r="D538" s="441"/>
      <c r="E538" s="441"/>
      <c r="F538" s="441">
        <f t="array" ref="F538">SUM(IF("156"&amp;B538=KHN&amp;MH,SL))</f>
        <v>2300</v>
      </c>
      <c r="G538" s="441">
        <f t="array" ref="G538">SUM(IF("156"&amp;B538=KHN&amp;MH,TH))</f>
        <v>13110000</v>
      </c>
      <c r="H538" s="441">
        <f t="array" ref="H538">SUM(IF("156"&amp;B538=KHC&amp;MH,SL))</f>
        <v>2300</v>
      </c>
      <c r="I538" s="441">
        <f t="array" ref="I538">SUM(IF("156"&amp;B538=KHC&amp;MH,TH))</f>
        <v>13110000</v>
      </c>
      <c r="J538" s="441">
        <f t="shared" si="25"/>
        <v>0</v>
      </c>
      <c r="K538" s="441">
        <f t="shared" si="26"/>
        <v>0</v>
      </c>
      <c r="L538" s="263"/>
    </row>
    <row r="539" spans="1:12" ht="19.5" customHeight="1">
      <c r="A539" s="438">
        <f t="shared" si="24"/>
        <v>528</v>
      </c>
      <c r="B539" s="447" t="s">
        <v>425</v>
      </c>
      <c r="C539" s="440" t="s">
        <v>286</v>
      </c>
      <c r="D539" s="441"/>
      <c r="E539" s="441"/>
      <c r="F539" s="441">
        <f t="array" ref="F539">SUM(IF("156"&amp;B539=KHN&amp;MH,SL))</f>
        <v>36</v>
      </c>
      <c r="G539" s="441">
        <f t="array" ref="G539">SUM(IF("156"&amp;B539=KHN&amp;MH,TH))</f>
        <v>592884</v>
      </c>
      <c r="H539" s="441">
        <f t="array" ref="H539">SUM(IF("156"&amp;B539=KHC&amp;MH,SL))</f>
        <v>36</v>
      </c>
      <c r="I539" s="441">
        <f t="array" ref="I539">SUM(IF("156"&amp;B539=KHC&amp;MH,TH))</f>
        <v>592884</v>
      </c>
      <c r="J539" s="441">
        <f t="shared" si="25"/>
        <v>0</v>
      </c>
      <c r="K539" s="441">
        <f t="shared" si="26"/>
        <v>0</v>
      </c>
      <c r="L539" s="263"/>
    </row>
    <row r="540" spans="1:12" ht="19.5" customHeight="1">
      <c r="A540" s="438">
        <f t="shared" si="24"/>
        <v>529</v>
      </c>
      <c r="B540" s="447" t="s">
        <v>1177</v>
      </c>
      <c r="C540" s="440" t="s">
        <v>286</v>
      </c>
      <c r="D540" s="441"/>
      <c r="E540" s="441"/>
      <c r="F540" s="441">
        <f t="array" ref="F540">SUM(IF("156"&amp;B540=KHN&amp;MH,SL))</f>
        <v>5000</v>
      </c>
      <c r="G540" s="441">
        <f t="array" ref="G540">SUM(IF("156"&amp;B540=KHN&amp;MH,TH))</f>
        <v>21250000</v>
      </c>
      <c r="H540" s="441">
        <f t="array" ref="H540">SUM(IF("156"&amp;B540=KHC&amp;MH,SL))</f>
        <v>5000</v>
      </c>
      <c r="I540" s="441">
        <f t="array" ref="I540">SUM(IF("156"&amp;B540=KHC&amp;MH,TH))</f>
        <v>21250000</v>
      </c>
      <c r="J540" s="441">
        <f t="shared" si="25"/>
        <v>0</v>
      </c>
      <c r="K540" s="441">
        <f t="shared" si="26"/>
        <v>0</v>
      </c>
      <c r="L540" s="263"/>
    </row>
    <row r="541" spans="1:12" ht="19.5" customHeight="1">
      <c r="A541" s="438">
        <f t="shared" si="24"/>
        <v>530</v>
      </c>
      <c r="B541" s="447" t="s">
        <v>638</v>
      </c>
      <c r="C541" s="440" t="s">
        <v>286</v>
      </c>
      <c r="D541" s="441"/>
      <c r="E541" s="441"/>
      <c r="F541" s="441">
        <f t="array" ref="F541">SUM(IF("156"&amp;B541=KHN&amp;MH,SL))</f>
        <v>180</v>
      </c>
      <c r="G541" s="441">
        <f t="array" ref="G541">SUM(IF("156"&amp;B541=KHN&amp;MH,TH))</f>
        <v>2545380</v>
      </c>
      <c r="H541" s="441">
        <f t="array" ref="H541">SUM(IF("156"&amp;B541=KHC&amp;MH,SL))</f>
        <v>180</v>
      </c>
      <c r="I541" s="441">
        <f t="array" ref="I541">SUM(IF("156"&amp;B541=KHC&amp;MH,TH))</f>
        <v>2545380</v>
      </c>
      <c r="J541" s="441">
        <f t="shared" si="25"/>
        <v>0</v>
      </c>
      <c r="K541" s="441">
        <f t="shared" si="26"/>
        <v>0</v>
      </c>
      <c r="L541" s="263"/>
    </row>
    <row r="542" spans="1:12" ht="19.5" customHeight="1">
      <c r="A542" s="438">
        <f t="shared" si="24"/>
        <v>531</v>
      </c>
      <c r="B542" s="445" t="s">
        <v>559</v>
      </c>
      <c r="C542" s="440" t="s">
        <v>286</v>
      </c>
      <c r="D542" s="441"/>
      <c r="E542" s="441"/>
      <c r="F542" s="441">
        <f t="array" ref="F542">SUM(IF("156"&amp;B542=KHN&amp;MH,SL))</f>
        <v>600</v>
      </c>
      <c r="G542" s="441">
        <f t="array" ref="G542">SUM(IF("156"&amp;B542=KHN&amp;MH,TH))</f>
        <v>2737800</v>
      </c>
      <c r="H542" s="441">
        <f t="array" ref="H542">SUM(IF("156"&amp;B542=KHC&amp;MH,SL))</f>
        <v>600</v>
      </c>
      <c r="I542" s="441">
        <f t="array" ref="I542">SUM(IF("156"&amp;B542=KHC&amp;MH,TH))</f>
        <v>2737800</v>
      </c>
      <c r="J542" s="441">
        <f t="shared" si="25"/>
        <v>0</v>
      </c>
      <c r="K542" s="441">
        <f t="shared" si="26"/>
        <v>0</v>
      </c>
      <c r="L542" s="263"/>
    </row>
    <row r="543" spans="1:12" ht="19.5" customHeight="1">
      <c r="A543" s="438">
        <f t="shared" si="24"/>
        <v>532</v>
      </c>
      <c r="B543" s="447" t="s">
        <v>525</v>
      </c>
      <c r="C543" s="440" t="s">
        <v>286</v>
      </c>
      <c r="D543" s="441"/>
      <c r="E543" s="441"/>
      <c r="F543" s="441">
        <f t="array" ref="F543">SUM(IF("156"&amp;B543=KHN&amp;MH,SL))</f>
        <v>14609</v>
      </c>
      <c r="G543" s="441">
        <f t="array" ref="G543">SUM(IF("156"&amp;B543=KHN&amp;MH,TH))</f>
        <v>64541390</v>
      </c>
      <c r="H543" s="441">
        <f t="array" ref="H543">SUM(IF("156"&amp;B543=KHC&amp;MH,SL))</f>
        <v>14609</v>
      </c>
      <c r="I543" s="441">
        <f t="array" ref="I543">SUM(IF("156"&amp;B543=KHC&amp;MH,TH))</f>
        <v>64541390</v>
      </c>
      <c r="J543" s="441">
        <f t="shared" si="25"/>
        <v>0</v>
      </c>
      <c r="K543" s="441">
        <f t="shared" si="26"/>
        <v>0</v>
      </c>
      <c r="L543" s="263"/>
    </row>
    <row r="544" spans="1:12" ht="19.5" customHeight="1">
      <c r="A544" s="438">
        <f t="shared" si="24"/>
        <v>533</v>
      </c>
      <c r="B544" s="447" t="s">
        <v>437</v>
      </c>
      <c r="C544" s="440" t="s">
        <v>286</v>
      </c>
      <c r="D544" s="441"/>
      <c r="E544" s="441"/>
      <c r="F544" s="441">
        <f t="array" ref="F544">SUM(IF("156"&amp;B544=KHN&amp;MH,SL))</f>
        <v>33</v>
      </c>
      <c r="G544" s="441">
        <f t="array" ref="G544">SUM(IF("156"&amp;B544=KHN&amp;MH,TH))</f>
        <v>196680</v>
      </c>
      <c r="H544" s="441">
        <f t="array" ref="H544">SUM(IF("156"&amp;B544=KHC&amp;MH,SL))</f>
        <v>33</v>
      </c>
      <c r="I544" s="441">
        <f t="array" ref="I544">SUM(IF("156"&amp;B544=KHC&amp;MH,TH))</f>
        <v>196680</v>
      </c>
      <c r="J544" s="441">
        <f t="shared" si="25"/>
        <v>0</v>
      </c>
      <c r="K544" s="441">
        <f t="shared" si="26"/>
        <v>0</v>
      </c>
      <c r="L544" s="263"/>
    </row>
    <row r="545" spans="1:15" ht="19.5" customHeight="1">
      <c r="A545" s="438">
        <f t="shared" si="24"/>
        <v>534</v>
      </c>
      <c r="B545" s="446" t="s">
        <v>1382</v>
      </c>
      <c r="C545" s="440" t="s">
        <v>286</v>
      </c>
      <c r="D545" s="441"/>
      <c r="E545" s="441"/>
      <c r="F545" s="441">
        <f t="array" ref="F545">SUM(IF("156"&amp;B545=KHN&amp;MH,SL))</f>
        <v>700</v>
      </c>
      <c r="G545" s="441">
        <f t="array" ref="G545">SUM(IF("156"&amp;B545=KHN&amp;MH,TH))</f>
        <v>2870000</v>
      </c>
      <c r="H545" s="441">
        <f t="array" ref="H545">SUM(IF("156"&amp;B545=KHC&amp;MH,SL))</f>
        <v>0</v>
      </c>
      <c r="I545" s="441">
        <f t="array" ref="I545">SUM(IF("156"&amp;B545=KHC&amp;MH,TH))</f>
        <v>0</v>
      </c>
      <c r="J545" s="441">
        <f t="shared" si="25"/>
        <v>700</v>
      </c>
      <c r="K545" s="441">
        <f t="shared" si="26"/>
        <v>2870000</v>
      </c>
      <c r="L545" s="263"/>
      <c r="N545" s="442"/>
      <c r="O545" s="442"/>
    </row>
    <row r="546" spans="1:15" ht="19.5" customHeight="1">
      <c r="A546" s="438">
        <f t="shared" si="24"/>
        <v>535</v>
      </c>
      <c r="B546" s="445" t="s">
        <v>1850</v>
      </c>
      <c r="C546" s="440" t="s">
        <v>286</v>
      </c>
      <c r="D546" s="441"/>
      <c r="E546" s="441"/>
      <c r="F546" s="441">
        <f t="array" ref="F546">SUM(IF("156"&amp;B546=KHN&amp;MH,SL))</f>
        <v>200</v>
      </c>
      <c r="G546" s="441">
        <f t="array" ref="G546">SUM(IF("156"&amp;B546=KHN&amp;MH,TH))</f>
        <v>1140000</v>
      </c>
      <c r="H546" s="441">
        <f t="array" ref="H546">SUM(IF("156"&amp;B546=KHC&amp;MH,SL))</f>
        <v>200</v>
      </c>
      <c r="I546" s="441">
        <f t="array" ref="I546">SUM(IF("156"&amp;B546=KHC&amp;MH,TH))</f>
        <v>1140000</v>
      </c>
      <c r="J546" s="441">
        <f t="shared" si="25"/>
        <v>0</v>
      </c>
      <c r="K546" s="441">
        <f t="shared" si="26"/>
        <v>0</v>
      </c>
      <c r="L546" s="263"/>
    </row>
    <row r="547" spans="1:15" ht="19.5" customHeight="1">
      <c r="A547" s="438">
        <f t="shared" si="24"/>
        <v>536</v>
      </c>
      <c r="B547" s="447" t="s">
        <v>443</v>
      </c>
      <c r="C547" s="440" t="s">
        <v>286</v>
      </c>
      <c r="D547" s="441"/>
      <c r="E547" s="441"/>
      <c r="F547" s="441">
        <f t="array" ref="F547">SUM(IF("156"&amp;B547=KHN&amp;MH,SL))</f>
        <v>1000</v>
      </c>
      <c r="G547" s="441">
        <f t="array" ref="G547">SUM(IF("156"&amp;B547=KHN&amp;MH,TH))</f>
        <v>11979619</v>
      </c>
      <c r="H547" s="441">
        <f t="array" ref="H547">SUM(IF("156"&amp;B547=KHC&amp;MH,SL))</f>
        <v>1000</v>
      </c>
      <c r="I547" s="441">
        <f t="array" ref="I547">SUM(IF("156"&amp;B547=KHC&amp;MH,TH))</f>
        <v>11979619</v>
      </c>
      <c r="J547" s="441">
        <f t="shared" si="25"/>
        <v>0</v>
      </c>
      <c r="K547" s="441">
        <f t="shared" si="26"/>
        <v>0</v>
      </c>
      <c r="L547" s="263"/>
    </row>
    <row r="548" spans="1:15" ht="19.5" customHeight="1">
      <c r="A548" s="438">
        <f t="shared" si="24"/>
        <v>537</v>
      </c>
      <c r="B548" s="446" t="s">
        <v>1971</v>
      </c>
      <c r="C548" s="440" t="s">
        <v>286</v>
      </c>
      <c r="D548" s="441"/>
      <c r="E548" s="441"/>
      <c r="F548" s="441">
        <f t="array" ref="F548">SUM(IF("156"&amp;B548=KHN&amp;MH,SL))</f>
        <v>30</v>
      </c>
      <c r="G548" s="441">
        <f t="array" ref="G548">SUM(IF("156"&amp;B548=KHN&amp;MH,TH))</f>
        <v>594000</v>
      </c>
      <c r="H548" s="441">
        <f t="array" ref="H548">SUM(IF("156"&amp;B548=KHC&amp;MH,SL))</f>
        <v>30</v>
      </c>
      <c r="I548" s="441">
        <f t="array" ref="I548">SUM(IF("156"&amp;B548=KHC&amp;MH,TH))</f>
        <v>594000</v>
      </c>
      <c r="J548" s="441">
        <f t="shared" si="25"/>
        <v>0</v>
      </c>
      <c r="K548" s="441">
        <f t="shared" si="26"/>
        <v>0</v>
      </c>
      <c r="L548" s="263"/>
    </row>
    <row r="549" spans="1:15" ht="19.5" customHeight="1">
      <c r="A549" s="438">
        <f t="shared" si="24"/>
        <v>538</v>
      </c>
      <c r="B549" s="447" t="s">
        <v>1972</v>
      </c>
      <c r="C549" s="440" t="s">
        <v>286</v>
      </c>
      <c r="D549" s="441"/>
      <c r="E549" s="441"/>
      <c r="F549" s="441">
        <f t="array" ref="F549">SUM(IF("156"&amp;B549=KHN&amp;MH,SL))</f>
        <v>10</v>
      </c>
      <c r="G549" s="441">
        <f t="array" ref="G549">SUM(IF("156"&amp;B549=KHN&amp;MH,TH))</f>
        <v>156500</v>
      </c>
      <c r="H549" s="441">
        <f t="array" ref="H549">SUM(IF("156"&amp;B549=KHC&amp;MH,SL))</f>
        <v>10</v>
      </c>
      <c r="I549" s="441">
        <f t="array" ref="I549">SUM(IF("156"&amp;B549=KHC&amp;MH,TH))</f>
        <v>156500</v>
      </c>
      <c r="J549" s="441">
        <f t="shared" si="25"/>
        <v>0</v>
      </c>
      <c r="K549" s="441">
        <f t="shared" si="26"/>
        <v>0</v>
      </c>
      <c r="L549" s="263"/>
    </row>
    <row r="550" spans="1:15" ht="19.5" customHeight="1">
      <c r="A550" s="438">
        <f t="shared" si="24"/>
        <v>539</v>
      </c>
      <c r="B550" s="447" t="s">
        <v>1652</v>
      </c>
      <c r="C550" s="440" t="s">
        <v>286</v>
      </c>
      <c r="D550" s="441"/>
      <c r="E550" s="441"/>
      <c r="F550" s="441">
        <f t="array" ref="F550">SUM(IF("156"&amp;B550=KHN&amp;MH,SL))</f>
        <v>0</v>
      </c>
      <c r="G550" s="441">
        <f t="array" ref="G550">SUM(IF("156"&amp;B550=KHN&amp;MH,TH))</f>
        <v>0</v>
      </c>
      <c r="H550" s="441">
        <f t="array" ref="H550">SUM(IF("156"&amp;B550=KHC&amp;MH,SL))</f>
        <v>0</v>
      </c>
      <c r="I550" s="441">
        <f t="array" ref="I550">SUM(IF("156"&amp;B550=KHC&amp;MH,TH))</f>
        <v>0</v>
      </c>
      <c r="J550" s="441">
        <f t="shared" si="25"/>
        <v>0</v>
      </c>
      <c r="K550" s="441">
        <f t="shared" si="26"/>
        <v>0</v>
      </c>
      <c r="L550" s="263"/>
    </row>
    <row r="551" spans="1:15" ht="19.5" customHeight="1">
      <c r="A551" s="438">
        <f t="shared" si="24"/>
        <v>540</v>
      </c>
      <c r="B551" s="445" t="s">
        <v>1782</v>
      </c>
      <c r="C551" s="440" t="s">
        <v>286</v>
      </c>
      <c r="D551" s="441"/>
      <c r="E551" s="441"/>
      <c r="F551" s="441">
        <f t="array" ref="F551">SUM(IF("156"&amp;B551=KHN&amp;MH,SL))</f>
        <v>147</v>
      </c>
      <c r="G551" s="441">
        <f t="array" ref="G551">SUM(IF("156"&amp;B551=KHN&amp;MH,TH))</f>
        <v>2846655</v>
      </c>
      <c r="H551" s="441">
        <f t="array" ref="H551">SUM(IF("156"&amp;B551=KHC&amp;MH,SL))</f>
        <v>0</v>
      </c>
      <c r="I551" s="441">
        <f t="array" ref="I551">SUM(IF("156"&amp;B551=KHC&amp;MH,TH))</f>
        <v>0</v>
      </c>
      <c r="J551" s="441">
        <f t="shared" si="25"/>
        <v>147</v>
      </c>
      <c r="K551" s="441">
        <f t="shared" si="26"/>
        <v>2846655</v>
      </c>
      <c r="L551" s="263"/>
    </row>
    <row r="552" spans="1:15" ht="19.5" customHeight="1">
      <c r="A552" s="438">
        <f t="shared" si="24"/>
        <v>541</v>
      </c>
      <c r="B552" s="447" t="s">
        <v>1973</v>
      </c>
      <c r="C552" s="440" t="s">
        <v>286</v>
      </c>
      <c r="D552" s="441"/>
      <c r="E552" s="441"/>
      <c r="F552" s="441">
        <f t="array" ref="F552">SUM(IF("156"&amp;B552=KHN&amp;MH,SL))</f>
        <v>12</v>
      </c>
      <c r="G552" s="441">
        <f t="array" ref="G552">SUM(IF("156"&amp;B552=KHN&amp;MH,TH))</f>
        <v>210600</v>
      </c>
      <c r="H552" s="441">
        <f t="array" ref="H552">SUM(IF("156"&amp;B552=KHC&amp;MH,SL))</f>
        <v>12</v>
      </c>
      <c r="I552" s="441">
        <f t="array" ref="I552">SUM(IF("156"&amp;B552=KHC&amp;MH,TH))</f>
        <v>210600</v>
      </c>
      <c r="J552" s="441">
        <f t="shared" si="25"/>
        <v>0</v>
      </c>
      <c r="K552" s="441">
        <f t="shared" si="26"/>
        <v>0</v>
      </c>
      <c r="L552" s="263"/>
    </row>
    <row r="553" spans="1:15" ht="19.5" customHeight="1">
      <c r="A553" s="438">
        <f t="shared" si="24"/>
        <v>542</v>
      </c>
      <c r="B553" s="445" t="s">
        <v>1901</v>
      </c>
      <c r="C553" s="440" t="s">
        <v>286</v>
      </c>
      <c r="D553" s="441"/>
      <c r="E553" s="441"/>
      <c r="F553" s="441">
        <f t="array" ref="F553">SUM(IF("156"&amp;B553=KHN&amp;MH,SL))</f>
        <v>3</v>
      </c>
      <c r="G553" s="441">
        <f t="array" ref="G553">SUM(IF("156"&amp;B553=KHN&amp;MH,TH))</f>
        <v>13965</v>
      </c>
      <c r="H553" s="441">
        <f t="array" ref="H553">SUM(IF("156"&amp;B553=KHC&amp;MH,SL))</f>
        <v>3</v>
      </c>
      <c r="I553" s="441">
        <f t="array" ref="I553">SUM(IF("156"&amp;B553=KHC&amp;MH,TH))</f>
        <v>13965</v>
      </c>
      <c r="J553" s="441">
        <f t="shared" si="25"/>
        <v>0</v>
      </c>
      <c r="K553" s="441">
        <f t="shared" si="26"/>
        <v>0</v>
      </c>
      <c r="L553" s="263"/>
    </row>
    <row r="554" spans="1:15" ht="19.5" customHeight="1">
      <c r="A554" s="438">
        <f t="shared" si="24"/>
        <v>543</v>
      </c>
      <c r="B554" s="446" t="s">
        <v>1769</v>
      </c>
      <c r="C554" s="440" t="s">
        <v>286</v>
      </c>
      <c r="D554" s="441"/>
      <c r="E554" s="441"/>
      <c r="F554" s="441">
        <f t="array" ref="F554">SUM(IF("156"&amp;B554=KHN&amp;MH,SL))</f>
        <v>15</v>
      </c>
      <c r="G554" s="441">
        <f t="array" ref="G554">SUM(IF("156"&amp;B554=KHN&amp;MH,TH))</f>
        <v>188818</v>
      </c>
      <c r="H554" s="441">
        <f t="array" ref="H554">SUM(IF("156"&amp;B554=KHC&amp;MH,SL))</f>
        <v>15</v>
      </c>
      <c r="I554" s="441">
        <f t="array" ref="I554">SUM(IF("156"&amp;B554=KHC&amp;MH,TH))</f>
        <v>188818</v>
      </c>
      <c r="J554" s="441">
        <f t="shared" si="25"/>
        <v>0</v>
      </c>
      <c r="K554" s="441">
        <f t="shared" si="26"/>
        <v>0</v>
      </c>
      <c r="L554" s="263"/>
    </row>
    <row r="555" spans="1:15" ht="19.5" customHeight="1">
      <c r="A555" s="438">
        <f t="shared" si="24"/>
        <v>544</v>
      </c>
      <c r="B555" s="447" t="s">
        <v>418</v>
      </c>
      <c r="C555" s="440" t="s">
        <v>286</v>
      </c>
      <c r="D555" s="441"/>
      <c r="E555" s="441"/>
      <c r="F555" s="441">
        <f t="array" ref="F555">SUM(IF("156"&amp;B555=KHN&amp;MH,SL))</f>
        <v>108</v>
      </c>
      <c r="G555" s="441">
        <f t="array" ref="G555">SUM(IF("156"&amp;B555=KHN&amp;MH,TH))</f>
        <v>1808213</v>
      </c>
      <c r="H555" s="441">
        <f t="array" ref="H555">SUM(IF("156"&amp;B555=KHC&amp;MH,SL))</f>
        <v>108</v>
      </c>
      <c r="I555" s="441">
        <f t="array" ref="I555">SUM(IF("156"&amp;B555=KHC&amp;MH,TH))</f>
        <v>1808213</v>
      </c>
      <c r="J555" s="441">
        <f t="shared" si="25"/>
        <v>0</v>
      </c>
      <c r="K555" s="441">
        <f t="shared" si="26"/>
        <v>0</v>
      </c>
      <c r="L555" s="263"/>
      <c r="N555" s="442"/>
      <c r="O555" s="442"/>
    </row>
    <row r="556" spans="1:15" ht="19.5" customHeight="1">
      <c r="A556" s="438">
        <f t="shared" si="24"/>
        <v>545</v>
      </c>
      <c r="B556" s="447" t="s">
        <v>396</v>
      </c>
      <c r="C556" s="440" t="s">
        <v>286</v>
      </c>
      <c r="D556" s="441"/>
      <c r="E556" s="441"/>
      <c r="F556" s="441">
        <f t="array" ref="F556">SUM(IF("156"&amp;B556=KHN&amp;MH,SL))</f>
        <v>2104</v>
      </c>
      <c r="G556" s="441">
        <f t="array" ref="G556">SUM(IF("156"&amp;B556=KHN&amp;MH,TH))</f>
        <v>36069934</v>
      </c>
      <c r="H556" s="441">
        <f t="array" ref="H556">SUM(IF("156"&amp;B556=KHC&amp;MH,SL))</f>
        <v>1966</v>
      </c>
      <c r="I556" s="441">
        <f t="array" ref="I556">SUM(IF("156"&amp;B556=KHC&amp;MH,TH))</f>
        <v>33762311</v>
      </c>
      <c r="J556" s="441">
        <f t="shared" si="25"/>
        <v>138</v>
      </c>
      <c r="K556" s="441">
        <f t="shared" si="26"/>
        <v>2307623</v>
      </c>
      <c r="L556" s="263"/>
      <c r="N556" s="442"/>
      <c r="O556" s="442"/>
    </row>
    <row r="557" spans="1:15" ht="19.5" customHeight="1">
      <c r="A557" s="438">
        <f t="shared" si="24"/>
        <v>546</v>
      </c>
      <c r="B557" s="447" t="s">
        <v>388</v>
      </c>
      <c r="C557" s="440" t="s">
        <v>286</v>
      </c>
      <c r="D557" s="441"/>
      <c r="E557" s="441"/>
      <c r="F557" s="441">
        <f t="array" ref="F557">SUM(IF("156"&amp;B557=KHN&amp;MH,SL))</f>
        <v>36</v>
      </c>
      <c r="G557" s="441">
        <f t="array" ref="G557">SUM(IF("156"&amp;B557=KHN&amp;MH,TH))</f>
        <v>607320</v>
      </c>
      <c r="H557" s="441">
        <f t="array" ref="H557">SUM(IF("156"&amp;B557=KHC&amp;MH,SL))</f>
        <v>36</v>
      </c>
      <c r="I557" s="441">
        <f t="array" ref="I557">SUM(IF("156"&amp;B557=KHC&amp;MH,TH))</f>
        <v>607320</v>
      </c>
      <c r="J557" s="441">
        <f t="shared" si="25"/>
        <v>0</v>
      </c>
      <c r="K557" s="441">
        <f t="shared" si="26"/>
        <v>0</v>
      </c>
      <c r="L557" s="263"/>
    </row>
    <row r="558" spans="1:15" ht="19.5" customHeight="1">
      <c r="A558" s="438">
        <f t="shared" si="24"/>
        <v>547</v>
      </c>
      <c r="B558" s="448" t="s">
        <v>585</v>
      </c>
      <c r="C558" s="440" t="s">
        <v>286</v>
      </c>
      <c r="D558" s="441"/>
      <c r="E558" s="441"/>
      <c r="F558" s="441">
        <f t="array" ref="F558">SUM(IF("156"&amp;B558=KHN&amp;MH,SL))</f>
        <v>12</v>
      </c>
      <c r="G558" s="441">
        <f t="array" ref="G558">SUM(IF("156"&amp;B558=KHN&amp;MH,TH))</f>
        <v>271616</v>
      </c>
      <c r="H558" s="441">
        <f t="array" ref="H558">SUM(IF("156"&amp;B558=KHC&amp;MH,SL))</f>
        <v>12</v>
      </c>
      <c r="I558" s="441">
        <f t="array" ref="I558">SUM(IF("156"&amp;B558=KHC&amp;MH,TH))</f>
        <v>271616</v>
      </c>
      <c r="J558" s="441">
        <f t="shared" si="25"/>
        <v>0</v>
      </c>
      <c r="K558" s="441">
        <f t="shared" si="26"/>
        <v>0</v>
      </c>
      <c r="L558" s="263"/>
    </row>
    <row r="559" spans="1:15" ht="19.5" customHeight="1">
      <c r="A559" s="438">
        <f t="shared" si="24"/>
        <v>548</v>
      </c>
      <c r="B559" s="446" t="s">
        <v>1562</v>
      </c>
      <c r="C559" s="440" t="s">
        <v>286</v>
      </c>
      <c r="D559" s="441"/>
      <c r="E559" s="441"/>
      <c r="F559" s="441">
        <f t="array" ref="F559">SUM(IF("156"&amp;B559=KHN&amp;MH,SL))</f>
        <v>6200</v>
      </c>
      <c r="G559" s="441">
        <f t="array" ref="G559">SUM(IF("156"&amp;B559=KHN&amp;MH,TH))</f>
        <v>76880000</v>
      </c>
      <c r="H559" s="441">
        <f t="array" ref="H559">SUM(IF("156"&amp;B559=KHC&amp;MH,SL))</f>
        <v>0</v>
      </c>
      <c r="I559" s="441">
        <f t="array" ref="I559">SUM(IF("156"&amp;B559=KHC&amp;MH,TH))</f>
        <v>0</v>
      </c>
      <c r="J559" s="441">
        <f t="shared" si="25"/>
        <v>6200</v>
      </c>
      <c r="K559" s="441">
        <f t="shared" si="26"/>
        <v>76880000</v>
      </c>
      <c r="L559" s="263"/>
    </row>
    <row r="560" spans="1:15" ht="19.5" customHeight="1">
      <c r="A560" s="438">
        <f t="shared" si="24"/>
        <v>549</v>
      </c>
      <c r="B560" s="447" t="s">
        <v>831</v>
      </c>
      <c r="C560" s="440" t="s">
        <v>286</v>
      </c>
      <c r="D560" s="441"/>
      <c r="E560" s="441"/>
      <c r="F560" s="441">
        <f t="array" ref="F560">SUM(IF("156"&amp;B560=KHN&amp;MH,SL))</f>
        <v>500</v>
      </c>
      <c r="G560" s="441">
        <f t="array" ref="G560">SUM(IF("156"&amp;B560=KHN&amp;MH,TH))</f>
        <v>3014500</v>
      </c>
      <c r="H560" s="441">
        <f t="array" ref="H560">SUM(IF("156"&amp;B560=KHC&amp;MH,SL))</f>
        <v>500</v>
      </c>
      <c r="I560" s="441">
        <f t="array" ref="I560">SUM(IF("156"&amp;B560=KHC&amp;MH,TH))</f>
        <v>3014500</v>
      </c>
      <c r="J560" s="441">
        <f t="shared" si="25"/>
        <v>0</v>
      </c>
      <c r="K560" s="441">
        <f t="shared" si="26"/>
        <v>0</v>
      </c>
      <c r="L560" s="263"/>
    </row>
    <row r="561" spans="1:15" ht="19.5" customHeight="1">
      <c r="A561" s="438">
        <f t="shared" si="24"/>
        <v>550</v>
      </c>
      <c r="B561" s="445" t="s">
        <v>550</v>
      </c>
      <c r="C561" s="440" t="s">
        <v>286</v>
      </c>
      <c r="D561" s="441"/>
      <c r="E561" s="441"/>
      <c r="F561" s="441">
        <f t="array" ref="F561">SUM(IF("156"&amp;B561=KHN&amp;MH,SL))</f>
        <v>1426</v>
      </c>
      <c r="G561" s="441">
        <f t="array" ref="G561">SUM(IF("156"&amp;B561=KHN&amp;MH,TH))</f>
        <v>13733048</v>
      </c>
      <c r="H561" s="441">
        <f t="array" ref="H561">SUM(IF("156"&amp;B561=KHC&amp;MH,SL))</f>
        <v>1426</v>
      </c>
      <c r="I561" s="441">
        <f t="array" ref="I561">SUM(IF("156"&amp;B561=KHC&amp;MH,TH))</f>
        <v>13733048</v>
      </c>
      <c r="J561" s="441">
        <f t="shared" si="25"/>
        <v>0</v>
      </c>
      <c r="K561" s="441">
        <f t="shared" si="26"/>
        <v>0</v>
      </c>
      <c r="L561" s="263"/>
    </row>
    <row r="562" spans="1:15" ht="19.5" customHeight="1">
      <c r="A562" s="438">
        <f t="shared" si="24"/>
        <v>551</v>
      </c>
      <c r="B562" s="445" t="s">
        <v>1732</v>
      </c>
      <c r="C562" s="440" t="s">
        <v>286</v>
      </c>
      <c r="D562" s="441"/>
      <c r="E562" s="441"/>
      <c r="F562" s="441">
        <f t="array" ref="F562">SUM(IF("156"&amp;B562=KHN&amp;MH,SL))</f>
        <v>500</v>
      </c>
      <c r="G562" s="441">
        <f t="array" ref="G562">SUM(IF("156"&amp;B562=KHN&amp;MH,TH))</f>
        <v>5325000</v>
      </c>
      <c r="H562" s="441">
        <f t="array" ref="H562">SUM(IF("156"&amp;B562=KHC&amp;MH,SL))</f>
        <v>500</v>
      </c>
      <c r="I562" s="441">
        <f t="array" ref="I562">SUM(IF("156"&amp;B562=KHC&amp;MH,TH))</f>
        <v>5325000</v>
      </c>
      <c r="J562" s="441">
        <f t="shared" si="25"/>
        <v>0</v>
      </c>
      <c r="K562" s="441">
        <f t="shared" si="26"/>
        <v>0</v>
      </c>
      <c r="L562" s="263"/>
    </row>
    <row r="563" spans="1:15" ht="19.5" customHeight="1">
      <c r="A563" s="438">
        <f t="shared" si="24"/>
        <v>552</v>
      </c>
      <c r="B563" s="448" t="s">
        <v>681</v>
      </c>
      <c r="C563" s="440" t="s">
        <v>286</v>
      </c>
      <c r="D563" s="441"/>
      <c r="E563" s="441"/>
      <c r="F563" s="441">
        <f t="array" ref="F563">SUM(IF("156"&amp;B563=KHN&amp;MH,SL))</f>
        <v>3036</v>
      </c>
      <c r="G563" s="441">
        <f t="array" ref="G563">SUM(IF("156"&amp;B563=KHN&amp;MH,TH))</f>
        <v>66110405</v>
      </c>
      <c r="H563" s="441">
        <f t="array" ref="H563">SUM(IF("156"&amp;B563=KHC&amp;MH,SL))</f>
        <v>146</v>
      </c>
      <c r="I563" s="441">
        <f t="array" ref="I563">SUM(IF("156"&amp;B563=KHC&amp;MH,TH))</f>
        <v>2423185</v>
      </c>
      <c r="J563" s="441">
        <f t="shared" si="25"/>
        <v>2890</v>
      </c>
      <c r="K563" s="441">
        <f t="shared" si="26"/>
        <v>63687220</v>
      </c>
      <c r="L563" s="263"/>
      <c r="N563" s="442"/>
      <c r="O563" s="442"/>
    </row>
    <row r="564" spans="1:15" ht="19.5" customHeight="1">
      <c r="A564" s="438">
        <f t="shared" si="24"/>
        <v>553</v>
      </c>
      <c r="B564" s="447" t="s">
        <v>580</v>
      </c>
      <c r="C564" s="440" t="s">
        <v>286</v>
      </c>
      <c r="D564" s="441"/>
      <c r="E564" s="441"/>
      <c r="F564" s="441">
        <f t="array" ref="F564">SUM(IF("156"&amp;B564=KHN&amp;MH,SL))</f>
        <v>78</v>
      </c>
      <c r="G564" s="441">
        <f t="array" ref="G564">SUM(IF("156"&amp;B564=KHN&amp;MH,TH))</f>
        <v>1354229</v>
      </c>
      <c r="H564" s="441">
        <f t="array" ref="H564">SUM(IF("156"&amp;B564=KHC&amp;MH,SL))</f>
        <v>78</v>
      </c>
      <c r="I564" s="441">
        <f t="array" ref="I564">SUM(IF("156"&amp;B564=KHC&amp;MH,TH))</f>
        <v>1354229</v>
      </c>
      <c r="J564" s="441">
        <f t="shared" si="25"/>
        <v>0</v>
      </c>
      <c r="K564" s="441">
        <f t="shared" si="26"/>
        <v>0</v>
      </c>
      <c r="L564" s="263"/>
    </row>
    <row r="565" spans="1:15" ht="19.5" customHeight="1">
      <c r="A565" s="438">
        <f t="shared" si="24"/>
        <v>554</v>
      </c>
      <c r="B565" s="447" t="s">
        <v>419</v>
      </c>
      <c r="C565" s="440" t="s">
        <v>286</v>
      </c>
      <c r="D565" s="441"/>
      <c r="E565" s="441"/>
      <c r="F565" s="441">
        <f t="array" ref="F565">SUM(IF("156"&amp;B565=KHN&amp;MH,SL))</f>
        <v>54</v>
      </c>
      <c r="G565" s="441">
        <f t="array" ref="G565">SUM(IF("156"&amp;B565=KHN&amp;MH,TH))</f>
        <v>949914</v>
      </c>
      <c r="H565" s="441">
        <f t="array" ref="H565">SUM(IF("156"&amp;B565=KHC&amp;MH,SL))</f>
        <v>54</v>
      </c>
      <c r="I565" s="441">
        <f t="array" ref="I565">SUM(IF("156"&amp;B565=KHC&amp;MH,TH))</f>
        <v>949914</v>
      </c>
      <c r="J565" s="441">
        <f t="shared" si="25"/>
        <v>0</v>
      </c>
      <c r="K565" s="441">
        <f t="shared" si="26"/>
        <v>0</v>
      </c>
      <c r="L565" s="263"/>
    </row>
    <row r="566" spans="1:15" ht="19.5" customHeight="1">
      <c r="A566" s="438">
        <f t="shared" si="24"/>
        <v>555</v>
      </c>
      <c r="B566" s="448" t="s">
        <v>743</v>
      </c>
      <c r="C566" s="440" t="s">
        <v>286</v>
      </c>
      <c r="D566" s="441"/>
      <c r="E566" s="441"/>
      <c r="F566" s="441">
        <f t="array" ref="F566">SUM(IF("156"&amp;B566=KHN&amp;MH,SL))</f>
        <v>30</v>
      </c>
      <c r="G566" s="441">
        <f t="array" ref="G566">SUM(IF("156"&amp;B566=KHN&amp;MH,TH))</f>
        <v>994260</v>
      </c>
      <c r="H566" s="441">
        <f t="array" ref="H566">SUM(IF("156"&amp;B566=KHC&amp;MH,SL))</f>
        <v>30</v>
      </c>
      <c r="I566" s="441">
        <f t="array" ref="I566">SUM(IF("156"&amp;B566=KHC&amp;MH,TH))</f>
        <v>994260</v>
      </c>
      <c r="J566" s="441">
        <f t="shared" si="25"/>
        <v>0</v>
      </c>
      <c r="K566" s="441">
        <f t="shared" si="26"/>
        <v>0</v>
      </c>
      <c r="L566" s="263"/>
      <c r="N566" s="442"/>
      <c r="O566" s="442"/>
    </row>
    <row r="567" spans="1:15" ht="19.5" customHeight="1">
      <c r="A567" s="438">
        <f t="shared" si="24"/>
        <v>556</v>
      </c>
      <c r="B567" s="447" t="s">
        <v>383</v>
      </c>
      <c r="C567" s="440" t="s">
        <v>286</v>
      </c>
      <c r="D567" s="441"/>
      <c r="E567" s="441"/>
      <c r="F567" s="441">
        <f t="array" ref="F567">SUM(IF("156"&amp;B567=KHN&amp;MH,SL))</f>
        <v>68</v>
      </c>
      <c r="G567" s="441">
        <f t="array" ref="G567">SUM(IF("156"&amp;B567=KHN&amp;MH,TH))</f>
        <v>1238732</v>
      </c>
      <c r="H567" s="441">
        <f t="array" ref="H567">SUM(IF("156"&amp;B567=KHC&amp;MH,SL))</f>
        <v>68</v>
      </c>
      <c r="I567" s="441">
        <f t="array" ref="I567">SUM(IF("156"&amp;B567=KHC&amp;MH,TH))</f>
        <v>1238732</v>
      </c>
      <c r="J567" s="441">
        <f t="shared" si="25"/>
        <v>0</v>
      </c>
      <c r="K567" s="441">
        <f t="shared" si="26"/>
        <v>0</v>
      </c>
      <c r="L567" s="263"/>
    </row>
    <row r="568" spans="1:15" ht="19.5" customHeight="1">
      <c r="A568" s="438">
        <f t="shared" si="24"/>
        <v>557</v>
      </c>
      <c r="B568" s="445" t="s">
        <v>802</v>
      </c>
      <c r="C568" s="440" t="s">
        <v>286</v>
      </c>
      <c r="D568" s="441"/>
      <c r="E568" s="441"/>
      <c r="F568" s="441">
        <f t="array" ref="F568">SUM(IF("156"&amp;B568=KHN&amp;MH,SL))</f>
        <v>500</v>
      </c>
      <c r="G568" s="441">
        <f t="array" ref="G568">SUM(IF("156"&amp;B568=KHN&amp;MH,TH))</f>
        <v>3104500</v>
      </c>
      <c r="H568" s="441">
        <f t="array" ref="H568">SUM(IF("156"&amp;B568=KHC&amp;MH,SL))</f>
        <v>500</v>
      </c>
      <c r="I568" s="441">
        <f t="array" ref="I568">SUM(IF("156"&amp;B568=KHC&amp;MH,TH))</f>
        <v>3104500</v>
      </c>
      <c r="J568" s="441">
        <f t="shared" si="25"/>
        <v>0</v>
      </c>
      <c r="K568" s="441">
        <f t="shared" si="26"/>
        <v>0</v>
      </c>
      <c r="L568" s="263"/>
    </row>
    <row r="569" spans="1:15" ht="19.5" customHeight="1">
      <c r="A569" s="438">
        <f t="shared" si="24"/>
        <v>558</v>
      </c>
      <c r="B569" s="447" t="s">
        <v>524</v>
      </c>
      <c r="C569" s="440" t="s">
        <v>286</v>
      </c>
      <c r="D569" s="441"/>
      <c r="E569" s="441"/>
      <c r="F569" s="441">
        <f t="array" ref="F569">SUM(IF("156"&amp;B569=KHN&amp;MH,SL))</f>
        <v>3713</v>
      </c>
      <c r="G569" s="441">
        <f t="array" ref="G569">SUM(IF("156"&amp;B569=KHN&amp;MH,TH))</f>
        <v>25000785</v>
      </c>
      <c r="H569" s="441">
        <f t="array" ref="H569">SUM(IF("156"&amp;B569=KHC&amp;MH,SL))</f>
        <v>3713</v>
      </c>
      <c r="I569" s="441">
        <f t="array" ref="I569">SUM(IF("156"&amp;B569=KHC&amp;MH,TH))</f>
        <v>25000785</v>
      </c>
      <c r="J569" s="441">
        <f t="shared" si="25"/>
        <v>0</v>
      </c>
      <c r="K569" s="441">
        <f t="shared" si="26"/>
        <v>0</v>
      </c>
      <c r="L569" s="263"/>
    </row>
    <row r="570" spans="1:15" ht="19.5" customHeight="1">
      <c r="A570" s="438">
        <f t="shared" si="24"/>
        <v>559</v>
      </c>
      <c r="B570" s="448" t="s">
        <v>496</v>
      </c>
      <c r="C570" s="440" t="s">
        <v>286</v>
      </c>
      <c r="D570" s="441"/>
      <c r="E570" s="441"/>
      <c r="F570" s="441">
        <f t="array" ref="F570">SUM(IF("156"&amp;B570=KHN&amp;MH,SL))</f>
        <v>17840</v>
      </c>
      <c r="G570" s="441">
        <f t="array" ref="G570">SUM(IF("156"&amp;B570=KHN&amp;MH,TH))</f>
        <v>115659211</v>
      </c>
      <c r="H570" s="441">
        <f t="array" ref="H570">SUM(IF("156"&amp;B570=KHC&amp;MH,SL))</f>
        <v>17840</v>
      </c>
      <c r="I570" s="441">
        <f t="array" ref="I570">SUM(IF("156"&amp;B570=KHC&amp;MH,TH))</f>
        <v>115659211</v>
      </c>
      <c r="J570" s="441">
        <f t="shared" si="25"/>
        <v>0</v>
      </c>
      <c r="K570" s="441">
        <f t="shared" si="26"/>
        <v>0</v>
      </c>
      <c r="L570" s="263"/>
    </row>
    <row r="571" spans="1:15" ht="19.5" customHeight="1">
      <c r="A571" s="438">
        <f t="shared" si="24"/>
        <v>560</v>
      </c>
      <c r="B571" s="446" t="s">
        <v>1560</v>
      </c>
      <c r="C571" s="440" t="s">
        <v>286</v>
      </c>
      <c r="D571" s="441"/>
      <c r="E571" s="441"/>
      <c r="F571" s="441">
        <f t="array" ref="F571">SUM(IF("156"&amp;B571=KHN&amp;MH,SL))</f>
        <v>5000</v>
      </c>
      <c r="G571" s="441">
        <f t="array" ref="G571">SUM(IF("156"&amp;B571=KHN&amp;MH,TH))</f>
        <v>36100000</v>
      </c>
      <c r="H571" s="441">
        <f t="array" ref="H571">SUM(IF("156"&amp;B571=KHC&amp;MH,SL))</f>
        <v>0</v>
      </c>
      <c r="I571" s="441">
        <f t="array" ref="I571">SUM(IF("156"&amp;B571=KHC&amp;MH,TH))</f>
        <v>0</v>
      </c>
      <c r="J571" s="441">
        <f t="shared" si="25"/>
        <v>5000</v>
      </c>
      <c r="K571" s="441">
        <f t="shared" si="26"/>
        <v>36100000</v>
      </c>
      <c r="L571" s="263"/>
    </row>
    <row r="572" spans="1:15" ht="19.5" customHeight="1">
      <c r="A572" s="438">
        <f t="shared" si="24"/>
        <v>561</v>
      </c>
      <c r="B572" s="447" t="s">
        <v>872</v>
      </c>
      <c r="C572" s="440" t="s">
        <v>286</v>
      </c>
      <c r="D572" s="441"/>
      <c r="E572" s="441"/>
      <c r="F572" s="441">
        <f t="array" ref="F572">SUM(IF("156"&amp;B572=KHN&amp;MH,SL))</f>
        <v>60</v>
      </c>
      <c r="G572" s="441">
        <f t="array" ref="G572">SUM(IF("156"&amp;B572=KHN&amp;MH,TH))</f>
        <v>1215360</v>
      </c>
      <c r="H572" s="441">
        <f t="array" ref="H572">SUM(IF("156"&amp;B572=KHC&amp;MH,SL))</f>
        <v>60</v>
      </c>
      <c r="I572" s="441">
        <f t="array" ref="I572">SUM(IF("156"&amp;B572=KHC&amp;MH,TH))</f>
        <v>1215360</v>
      </c>
      <c r="J572" s="441">
        <f t="shared" si="25"/>
        <v>0</v>
      </c>
      <c r="K572" s="441">
        <f t="shared" si="26"/>
        <v>0</v>
      </c>
      <c r="L572" s="263"/>
    </row>
    <row r="573" spans="1:15" ht="19.5" customHeight="1">
      <c r="A573" s="438">
        <f t="shared" si="24"/>
        <v>562</v>
      </c>
      <c r="B573" s="445" t="s">
        <v>343</v>
      </c>
      <c r="C573" s="440" t="s">
        <v>286</v>
      </c>
      <c r="D573" s="441"/>
      <c r="E573" s="441"/>
      <c r="F573" s="441">
        <f t="array" ref="F573">SUM(IF("156"&amp;B573=KHN&amp;MH,SL))</f>
        <v>52</v>
      </c>
      <c r="G573" s="441">
        <f t="array" ref="G573">SUM(IF("156"&amp;B573=KHN&amp;MH,TH))</f>
        <v>938080</v>
      </c>
      <c r="H573" s="441">
        <f t="array" ref="H573">SUM(IF("156"&amp;B573=KHC&amp;MH,SL))</f>
        <v>52</v>
      </c>
      <c r="I573" s="441">
        <f t="array" ref="I573">SUM(IF("156"&amp;B573=KHC&amp;MH,TH))</f>
        <v>938080</v>
      </c>
      <c r="J573" s="441">
        <f t="shared" si="25"/>
        <v>0</v>
      </c>
      <c r="K573" s="441">
        <f t="shared" si="26"/>
        <v>0</v>
      </c>
      <c r="L573" s="263"/>
    </row>
    <row r="574" spans="1:15" ht="19.5" customHeight="1">
      <c r="A574" s="438">
        <f t="shared" si="24"/>
        <v>563</v>
      </c>
      <c r="B574" s="447" t="s">
        <v>1872</v>
      </c>
      <c r="C574" s="440" t="s">
        <v>286</v>
      </c>
      <c r="D574" s="441"/>
      <c r="E574" s="441"/>
      <c r="F574" s="441">
        <f t="array" ref="F574">SUM(IF("156"&amp;B574=KHN&amp;MH,SL))</f>
        <v>147</v>
      </c>
      <c r="G574" s="441">
        <f t="array" ref="G574">SUM(IF("156"&amp;B574=KHN&amp;MH,TH))</f>
        <v>3195611</v>
      </c>
      <c r="H574" s="441">
        <f t="array" ref="H574">SUM(IF("156"&amp;B574=KHC&amp;MH,SL))</f>
        <v>0</v>
      </c>
      <c r="I574" s="441">
        <f t="array" ref="I574">SUM(IF("156"&amp;B574=KHC&amp;MH,TH))</f>
        <v>0</v>
      </c>
      <c r="J574" s="441">
        <f t="shared" si="25"/>
        <v>147</v>
      </c>
      <c r="K574" s="441">
        <f t="shared" si="26"/>
        <v>3195611</v>
      </c>
      <c r="L574" s="263"/>
    </row>
    <row r="575" spans="1:15" ht="19.5" customHeight="1">
      <c r="A575" s="438">
        <f t="shared" si="24"/>
        <v>564</v>
      </c>
      <c r="B575" s="447" t="s">
        <v>384</v>
      </c>
      <c r="C575" s="440" t="s">
        <v>286</v>
      </c>
      <c r="D575" s="441"/>
      <c r="E575" s="441"/>
      <c r="F575" s="441">
        <f t="array" ref="F575">SUM(IF("156"&amp;B575=KHN&amp;MH,SL))</f>
        <v>48</v>
      </c>
      <c r="G575" s="441">
        <f t="array" ref="G575">SUM(IF("156"&amp;B575=KHN&amp;MH,TH))</f>
        <v>902688</v>
      </c>
      <c r="H575" s="441">
        <f t="array" ref="H575">SUM(IF("156"&amp;B575=KHC&amp;MH,SL))</f>
        <v>48</v>
      </c>
      <c r="I575" s="441">
        <f t="array" ref="I575">SUM(IF("156"&amp;B575=KHC&amp;MH,TH))</f>
        <v>902688</v>
      </c>
      <c r="J575" s="441">
        <f t="shared" si="25"/>
        <v>0</v>
      </c>
      <c r="K575" s="441">
        <f t="shared" si="26"/>
        <v>0</v>
      </c>
      <c r="L575" s="263"/>
    </row>
    <row r="576" spans="1:15" ht="19.5" customHeight="1">
      <c r="A576" s="438">
        <f t="shared" si="24"/>
        <v>565</v>
      </c>
      <c r="B576" s="447" t="s">
        <v>851</v>
      </c>
      <c r="C576" s="440" t="s">
        <v>286</v>
      </c>
      <c r="D576" s="441"/>
      <c r="E576" s="441"/>
      <c r="F576" s="441">
        <f t="array" ref="F576">SUM(IF("156"&amp;B576=KHN&amp;MH,SL))</f>
        <v>12</v>
      </c>
      <c r="G576" s="441">
        <f t="array" ref="G576">SUM(IF("156"&amp;B576=KHN&amp;MH,TH))</f>
        <v>366576</v>
      </c>
      <c r="H576" s="441">
        <f t="array" ref="H576">SUM(IF("156"&amp;B576=KHC&amp;MH,SL))</f>
        <v>12</v>
      </c>
      <c r="I576" s="441">
        <f t="array" ref="I576">SUM(IF("156"&amp;B576=KHC&amp;MH,TH))</f>
        <v>366576</v>
      </c>
      <c r="J576" s="441">
        <f t="shared" si="25"/>
        <v>0</v>
      </c>
      <c r="K576" s="441">
        <f t="shared" si="26"/>
        <v>0</v>
      </c>
      <c r="L576" s="263"/>
    </row>
    <row r="577" spans="1:15" ht="19.5" customHeight="1">
      <c r="A577" s="438">
        <f t="shared" si="24"/>
        <v>566</v>
      </c>
      <c r="B577" s="447" t="s">
        <v>429</v>
      </c>
      <c r="C577" s="440" t="s">
        <v>286</v>
      </c>
      <c r="D577" s="441"/>
      <c r="E577" s="441"/>
      <c r="F577" s="441">
        <f t="array" ref="F577">SUM(IF("156"&amp;B577=KHN&amp;MH,SL))</f>
        <v>24</v>
      </c>
      <c r="G577" s="441">
        <f t="array" ref="G577">SUM(IF("156"&amp;B577=KHN&amp;MH,TH))</f>
        <v>843492</v>
      </c>
      <c r="H577" s="441">
        <f t="array" ref="H577">SUM(IF("156"&amp;B577=KHC&amp;MH,SL))</f>
        <v>24</v>
      </c>
      <c r="I577" s="441">
        <f t="array" ref="I577">SUM(IF("156"&amp;B577=KHC&amp;MH,TH))</f>
        <v>843492</v>
      </c>
      <c r="J577" s="441">
        <f t="shared" si="25"/>
        <v>0</v>
      </c>
      <c r="K577" s="441">
        <f t="shared" si="26"/>
        <v>0</v>
      </c>
      <c r="L577" s="263"/>
    </row>
    <row r="578" spans="1:15" ht="19.5" customHeight="1">
      <c r="A578" s="438">
        <f t="shared" si="24"/>
        <v>567</v>
      </c>
      <c r="B578" s="447" t="s">
        <v>598</v>
      </c>
      <c r="C578" s="440" t="s">
        <v>286</v>
      </c>
      <c r="D578" s="441"/>
      <c r="E578" s="441"/>
      <c r="F578" s="441">
        <f t="array" ref="F578">SUM(IF("156"&amp;B578=KHN&amp;MH,SL))</f>
        <v>500</v>
      </c>
      <c r="G578" s="441">
        <f t="array" ref="G578">SUM(IF("156"&amp;B578=KHN&amp;MH,TH))</f>
        <v>3194500</v>
      </c>
      <c r="H578" s="441">
        <f t="array" ref="H578">SUM(IF("156"&amp;B578=KHC&amp;MH,SL))</f>
        <v>500</v>
      </c>
      <c r="I578" s="441">
        <f t="array" ref="I578">SUM(IF("156"&amp;B578=KHC&amp;MH,TH))</f>
        <v>3194500</v>
      </c>
      <c r="J578" s="441">
        <f t="shared" si="25"/>
        <v>0</v>
      </c>
      <c r="K578" s="441">
        <f t="shared" si="26"/>
        <v>0</v>
      </c>
      <c r="L578" s="263"/>
    </row>
    <row r="579" spans="1:15" ht="19.5" customHeight="1">
      <c r="A579" s="438">
        <f t="shared" si="24"/>
        <v>568</v>
      </c>
      <c r="B579" s="447" t="s">
        <v>441</v>
      </c>
      <c r="C579" s="440" t="s">
        <v>286</v>
      </c>
      <c r="D579" s="441"/>
      <c r="E579" s="441"/>
      <c r="F579" s="441">
        <f t="array" ref="F579">SUM(IF("156"&amp;B579=KHN&amp;MH,SL))</f>
        <v>12</v>
      </c>
      <c r="G579" s="441">
        <f t="array" ref="G579">SUM(IF("156"&amp;B579=KHN&amp;MH,TH))</f>
        <v>136848</v>
      </c>
      <c r="H579" s="441">
        <f t="array" ref="H579">SUM(IF("156"&amp;B579=KHC&amp;MH,SL))</f>
        <v>12</v>
      </c>
      <c r="I579" s="441">
        <f t="array" ref="I579">SUM(IF("156"&amp;B579=KHC&amp;MH,TH))</f>
        <v>136848</v>
      </c>
      <c r="J579" s="441">
        <f t="shared" si="25"/>
        <v>0</v>
      </c>
      <c r="K579" s="441">
        <f t="shared" si="26"/>
        <v>0</v>
      </c>
      <c r="L579" s="263"/>
    </row>
    <row r="580" spans="1:15" ht="19.5" customHeight="1">
      <c r="A580" s="438">
        <f t="shared" si="24"/>
        <v>569</v>
      </c>
      <c r="B580" s="446" t="s">
        <v>1334</v>
      </c>
      <c r="C580" s="440" t="s">
        <v>286</v>
      </c>
      <c r="D580" s="441"/>
      <c r="E580" s="441"/>
      <c r="F580" s="441">
        <f t="array" ref="F580">SUM(IF("156"&amp;B580=KHN&amp;MH,SL))</f>
        <v>21</v>
      </c>
      <c r="G580" s="441">
        <f t="array" ref="G580">SUM(IF("156"&amp;B580=KHN&amp;MH,TH))</f>
        <v>247344</v>
      </c>
      <c r="H580" s="441">
        <f t="array" ref="H580">SUM(IF("156"&amp;B580=KHC&amp;MH,SL))</f>
        <v>21</v>
      </c>
      <c r="I580" s="441">
        <f t="array" ref="I580">SUM(IF("156"&amp;B580=KHC&amp;MH,TH))</f>
        <v>247344</v>
      </c>
      <c r="J580" s="441">
        <f t="shared" si="25"/>
        <v>0</v>
      </c>
      <c r="K580" s="441">
        <f t="shared" si="26"/>
        <v>0</v>
      </c>
      <c r="L580" s="263"/>
      <c r="N580" s="442"/>
      <c r="O580" s="442"/>
    </row>
    <row r="581" spans="1:15" ht="19.5" customHeight="1">
      <c r="A581" s="438">
        <f t="shared" si="24"/>
        <v>570</v>
      </c>
      <c r="B581" s="445" t="s">
        <v>344</v>
      </c>
      <c r="C581" s="440" t="s">
        <v>286</v>
      </c>
      <c r="D581" s="441"/>
      <c r="E581" s="441"/>
      <c r="F581" s="441">
        <f t="array" ref="F581">SUM(IF("156"&amp;B581=KHN&amp;MH,SL))</f>
        <v>21</v>
      </c>
      <c r="G581" s="441">
        <f t="array" ref="G581">SUM(IF("156"&amp;B581=KHN&amp;MH,TH))</f>
        <v>392994</v>
      </c>
      <c r="H581" s="441">
        <f t="array" ref="H581">SUM(IF("156"&amp;B581=KHC&amp;MH,SL))</f>
        <v>21</v>
      </c>
      <c r="I581" s="441">
        <f t="array" ref="I581">SUM(IF("156"&amp;B581=KHC&amp;MH,TH))</f>
        <v>392994</v>
      </c>
      <c r="J581" s="441">
        <f t="shared" si="25"/>
        <v>0</v>
      </c>
      <c r="K581" s="441">
        <f t="shared" si="26"/>
        <v>0</v>
      </c>
      <c r="L581" s="263"/>
    </row>
    <row r="582" spans="1:15" ht="19.5" customHeight="1">
      <c r="A582" s="438">
        <f t="shared" si="24"/>
        <v>571</v>
      </c>
      <c r="B582" s="443" t="s">
        <v>738</v>
      </c>
      <c r="C582" s="440" t="s">
        <v>286</v>
      </c>
      <c r="D582" s="441"/>
      <c r="E582" s="441"/>
      <c r="F582" s="441">
        <f t="array" ref="F582">SUM(IF("156"&amp;B582=KHN&amp;MH,SL))</f>
        <v>112</v>
      </c>
      <c r="G582" s="441">
        <f t="array" ref="G582">SUM(IF("156"&amp;B582=KHN&amp;MH,TH))</f>
        <v>2149104</v>
      </c>
      <c r="H582" s="441">
        <f t="array" ref="H582">SUM(IF("156"&amp;B582=KHC&amp;MH,SL))</f>
        <v>112</v>
      </c>
      <c r="I582" s="441">
        <f t="array" ref="I582">SUM(IF("156"&amp;B582=KHC&amp;MH,TH))</f>
        <v>2149104</v>
      </c>
      <c r="J582" s="441">
        <f t="shared" si="25"/>
        <v>0</v>
      </c>
      <c r="K582" s="441">
        <f t="shared" si="26"/>
        <v>0</v>
      </c>
      <c r="L582" s="263"/>
      <c r="N582" s="442"/>
      <c r="O582" s="442"/>
    </row>
    <row r="583" spans="1:15" ht="19.5" customHeight="1">
      <c r="A583" s="438">
        <f t="shared" si="24"/>
        <v>572</v>
      </c>
      <c r="B583" s="443" t="s">
        <v>594</v>
      </c>
      <c r="C583" s="440" t="s">
        <v>286</v>
      </c>
      <c r="D583" s="441"/>
      <c r="E583" s="441"/>
      <c r="F583" s="441">
        <f t="array" ref="F583">SUM(IF("156"&amp;B583=KHN&amp;MH,SL))</f>
        <v>376</v>
      </c>
      <c r="G583" s="441">
        <f t="array" ref="G583">SUM(IF("156"&amp;B583=KHN&amp;MH,TH))</f>
        <v>7052424</v>
      </c>
      <c r="H583" s="441">
        <f t="array" ref="H583">SUM(IF("156"&amp;B583=KHC&amp;MH,SL))</f>
        <v>376</v>
      </c>
      <c r="I583" s="441">
        <f t="array" ref="I583">SUM(IF("156"&amp;B583=KHC&amp;MH,TH))</f>
        <v>7052424</v>
      </c>
      <c r="J583" s="441">
        <f t="shared" si="25"/>
        <v>0</v>
      </c>
      <c r="K583" s="441">
        <f t="shared" si="26"/>
        <v>0</v>
      </c>
      <c r="L583" s="263"/>
      <c r="N583" s="442"/>
      <c r="O583" s="442"/>
    </row>
    <row r="584" spans="1:15" ht="19.5" customHeight="1">
      <c r="A584" s="438">
        <f t="shared" si="24"/>
        <v>573</v>
      </c>
      <c r="B584" s="443" t="s">
        <v>338</v>
      </c>
      <c r="C584" s="440" t="s">
        <v>286</v>
      </c>
      <c r="D584" s="441"/>
      <c r="E584" s="441"/>
      <c r="F584" s="441">
        <f t="array" ref="F584">SUM(IF("156"&amp;B584=KHN&amp;MH,SL))</f>
        <v>134</v>
      </c>
      <c r="G584" s="441">
        <f t="array" ref="G584">SUM(IF("156"&amp;B584=KHN&amp;MH,TH))</f>
        <v>2787242</v>
      </c>
      <c r="H584" s="441">
        <f t="array" ref="H584">SUM(IF("156"&amp;B584=KHC&amp;MH,SL))</f>
        <v>134</v>
      </c>
      <c r="I584" s="441">
        <f t="array" ref="I584">SUM(IF("156"&amp;B584=KHC&amp;MH,TH))</f>
        <v>2787242</v>
      </c>
      <c r="J584" s="441">
        <f t="shared" si="25"/>
        <v>0</v>
      </c>
      <c r="K584" s="441">
        <f t="shared" si="26"/>
        <v>0</v>
      </c>
      <c r="L584" s="263"/>
    </row>
    <row r="585" spans="1:15" ht="19.5" customHeight="1">
      <c r="A585" s="438">
        <f t="shared" si="24"/>
        <v>574</v>
      </c>
      <c r="B585" s="443" t="s">
        <v>382</v>
      </c>
      <c r="C585" s="440" t="s">
        <v>286</v>
      </c>
      <c r="D585" s="441"/>
      <c r="E585" s="441"/>
      <c r="F585" s="441">
        <f t="array" ref="F585">SUM(IF("156"&amp;B585=KHN&amp;MH,SL))</f>
        <v>682</v>
      </c>
      <c r="G585" s="441">
        <f t="array" ref="G585">SUM(IF("156"&amp;B585=KHN&amp;MH,TH))</f>
        <v>17934349</v>
      </c>
      <c r="H585" s="441">
        <f t="array" ref="H585">SUM(IF("156"&amp;B585=KHC&amp;MH,SL))</f>
        <v>682</v>
      </c>
      <c r="I585" s="441">
        <f t="array" ref="I585">SUM(IF("156"&amp;B585=KHC&amp;MH,TH))</f>
        <v>17934349</v>
      </c>
      <c r="J585" s="441">
        <f t="shared" si="25"/>
        <v>0</v>
      </c>
      <c r="K585" s="441">
        <f t="shared" si="26"/>
        <v>0</v>
      </c>
      <c r="L585" s="263"/>
      <c r="N585" s="442"/>
      <c r="O585" s="442"/>
    </row>
    <row r="586" spans="1:15" ht="19.5" customHeight="1">
      <c r="A586" s="438">
        <f t="shared" si="24"/>
        <v>575</v>
      </c>
      <c r="B586" s="444" t="s">
        <v>1774</v>
      </c>
      <c r="C586" s="440" t="s">
        <v>286</v>
      </c>
      <c r="D586" s="441"/>
      <c r="E586" s="441"/>
      <c r="F586" s="441">
        <f t="array" ref="F586">SUM(IF("156"&amp;B586=KHN&amp;MH,SL))</f>
        <v>40</v>
      </c>
      <c r="G586" s="441">
        <f t="array" ref="G586">SUM(IF("156"&amp;B586=KHN&amp;MH,TH))</f>
        <v>1198520</v>
      </c>
      <c r="H586" s="441">
        <f t="array" ref="H586">SUM(IF("156"&amp;B586=KHC&amp;MH,SL))</f>
        <v>40</v>
      </c>
      <c r="I586" s="441">
        <f t="array" ref="I586">SUM(IF("156"&amp;B586=KHC&amp;MH,TH))</f>
        <v>1198520</v>
      </c>
      <c r="J586" s="441">
        <f t="shared" si="25"/>
        <v>0</v>
      </c>
      <c r="K586" s="441">
        <f t="shared" si="26"/>
        <v>0</v>
      </c>
      <c r="L586" s="263"/>
    </row>
    <row r="587" spans="1:15" ht="19.5" customHeight="1">
      <c r="A587" s="438">
        <f t="shared" si="24"/>
        <v>576</v>
      </c>
      <c r="B587" s="444" t="s">
        <v>1773</v>
      </c>
      <c r="C587" s="440" t="s">
        <v>286</v>
      </c>
      <c r="D587" s="441"/>
      <c r="E587" s="441"/>
      <c r="F587" s="441">
        <f t="array" ref="F587">SUM(IF("156"&amp;B587=KHN&amp;MH,SL))</f>
        <v>40</v>
      </c>
      <c r="G587" s="441">
        <f t="array" ref="G587">SUM(IF("156"&amp;B587=KHN&amp;MH,TH))</f>
        <v>1390280</v>
      </c>
      <c r="H587" s="441">
        <f t="array" ref="H587">SUM(IF("156"&amp;B587=KHC&amp;MH,SL))</f>
        <v>40</v>
      </c>
      <c r="I587" s="441">
        <f t="array" ref="I587">SUM(IF("156"&amp;B587=KHC&amp;MH,TH))</f>
        <v>1390280</v>
      </c>
      <c r="J587" s="441">
        <f t="shared" si="25"/>
        <v>0</v>
      </c>
      <c r="K587" s="441">
        <f t="shared" si="26"/>
        <v>0</v>
      </c>
      <c r="L587" s="263"/>
    </row>
    <row r="588" spans="1:15" ht="19.5" customHeight="1">
      <c r="A588" s="438">
        <f t="shared" ref="A588:A651" si="27">IF(B588&lt;&gt;"",ROW()-11,"")</f>
        <v>577</v>
      </c>
      <c r="B588" s="449" t="s">
        <v>586</v>
      </c>
      <c r="C588" s="440" t="s">
        <v>286</v>
      </c>
      <c r="D588" s="441"/>
      <c r="E588" s="441"/>
      <c r="F588" s="441">
        <f t="array" ref="F588">SUM(IF("156"&amp;B588=KHN&amp;MH,SL))</f>
        <v>12</v>
      </c>
      <c r="G588" s="441">
        <f t="array" ref="G588">SUM(IF("156"&amp;B588=KHN&amp;MH,TH))</f>
        <v>484306</v>
      </c>
      <c r="H588" s="441">
        <f t="array" ref="H588">SUM(IF("156"&amp;B588=KHC&amp;MH,SL))</f>
        <v>12</v>
      </c>
      <c r="I588" s="441">
        <f t="array" ref="I588">SUM(IF("156"&amp;B588=KHC&amp;MH,TH))</f>
        <v>484306</v>
      </c>
      <c r="J588" s="441">
        <f t="shared" ref="J588:J651" si="28">D588+F588-H588</f>
        <v>0</v>
      </c>
      <c r="K588" s="441">
        <f t="shared" ref="K588:K651" si="29">E588+G588-I588</f>
        <v>0</v>
      </c>
      <c r="L588" s="263"/>
    </row>
    <row r="589" spans="1:15" ht="19.5" customHeight="1">
      <c r="A589" s="438">
        <f t="shared" si="27"/>
        <v>578</v>
      </c>
      <c r="B589" s="449" t="s">
        <v>680</v>
      </c>
      <c r="C589" s="440" t="s">
        <v>286</v>
      </c>
      <c r="D589" s="441"/>
      <c r="E589" s="441"/>
      <c r="F589" s="441">
        <f t="array" ref="F589">SUM(IF("156"&amp;B589=KHN&amp;MH,SL))</f>
        <v>5</v>
      </c>
      <c r="G589" s="441">
        <f t="array" ref="G589">SUM(IF("156"&amp;B589=KHN&amp;MH,TH))</f>
        <v>202013</v>
      </c>
      <c r="H589" s="441">
        <f t="array" ref="H589">SUM(IF("156"&amp;B589=KHC&amp;MH,SL))</f>
        <v>5</v>
      </c>
      <c r="I589" s="441">
        <f t="array" ref="I589">SUM(IF("156"&amp;B589=KHC&amp;MH,TH))</f>
        <v>202013</v>
      </c>
      <c r="J589" s="441">
        <f t="shared" si="28"/>
        <v>0</v>
      </c>
      <c r="K589" s="441">
        <f t="shared" si="29"/>
        <v>0</v>
      </c>
      <c r="L589" s="263"/>
    </row>
    <row r="590" spans="1:15" ht="19.5" customHeight="1">
      <c r="A590" s="438">
        <f t="shared" si="27"/>
        <v>579</v>
      </c>
      <c r="B590" s="444" t="s">
        <v>350</v>
      </c>
      <c r="C590" s="440" t="s">
        <v>286</v>
      </c>
      <c r="D590" s="441"/>
      <c r="E590" s="441"/>
      <c r="F590" s="441">
        <f t="array" ref="F590">SUM(IF("156"&amp;B590=KHN&amp;MH,SL))</f>
        <v>2725</v>
      </c>
      <c r="G590" s="441">
        <f t="array" ref="G590">SUM(IF("156"&amp;B590=KHN&amp;MH,TH))</f>
        <v>21274882</v>
      </c>
      <c r="H590" s="441">
        <f t="array" ref="H590">SUM(IF("156"&amp;B590=KHC&amp;MH,SL))</f>
        <v>2100</v>
      </c>
      <c r="I590" s="441">
        <f t="array" ref="I590">SUM(IF("156"&amp;B590=KHC&amp;MH,TH))</f>
        <v>16507219</v>
      </c>
      <c r="J590" s="441">
        <f t="shared" si="28"/>
        <v>625</v>
      </c>
      <c r="K590" s="441">
        <f t="shared" si="29"/>
        <v>4767663</v>
      </c>
      <c r="L590" s="263"/>
      <c r="N590" s="442"/>
      <c r="O590" s="442"/>
    </row>
    <row r="591" spans="1:15" ht="19.5" customHeight="1">
      <c r="A591" s="438">
        <f t="shared" si="27"/>
        <v>580</v>
      </c>
      <c r="B591" s="443" t="s">
        <v>613</v>
      </c>
      <c r="C591" s="440" t="s">
        <v>286</v>
      </c>
      <c r="D591" s="441"/>
      <c r="E591" s="441"/>
      <c r="F591" s="441">
        <f t="array" ref="F591">SUM(IF("156"&amp;B591=KHN&amp;MH,SL))</f>
        <v>54</v>
      </c>
      <c r="G591" s="441">
        <f t="array" ref="G591">SUM(IF("156"&amp;B591=KHN&amp;MH,TH))</f>
        <v>920268</v>
      </c>
      <c r="H591" s="441">
        <f t="array" ref="H591">SUM(IF("156"&amp;B591=KHC&amp;MH,SL))</f>
        <v>54</v>
      </c>
      <c r="I591" s="441">
        <f t="array" ref="I591">SUM(IF("156"&amp;B591=KHC&amp;MH,TH))</f>
        <v>920268</v>
      </c>
      <c r="J591" s="441">
        <f t="shared" si="28"/>
        <v>0</v>
      </c>
      <c r="K591" s="441">
        <f t="shared" si="29"/>
        <v>0</v>
      </c>
      <c r="L591" s="263"/>
    </row>
    <row r="592" spans="1:15" ht="19.5" customHeight="1">
      <c r="A592" s="438">
        <f t="shared" si="27"/>
        <v>581</v>
      </c>
      <c r="B592" s="443" t="s">
        <v>426</v>
      </c>
      <c r="C592" s="440" t="s">
        <v>286</v>
      </c>
      <c r="D592" s="441"/>
      <c r="E592" s="441"/>
      <c r="F592" s="441">
        <f t="array" ref="F592">SUM(IF("156"&amp;B592=KHN&amp;MH,SL))</f>
        <v>36</v>
      </c>
      <c r="G592" s="441">
        <f t="array" ref="G592">SUM(IF("156"&amp;B592=KHN&amp;MH,TH))</f>
        <v>699444</v>
      </c>
      <c r="H592" s="441">
        <f t="array" ref="H592">SUM(IF("156"&amp;B592=KHC&amp;MH,SL))</f>
        <v>36</v>
      </c>
      <c r="I592" s="441">
        <f t="array" ref="I592">SUM(IF("156"&amp;B592=KHC&amp;MH,TH))</f>
        <v>699444</v>
      </c>
      <c r="J592" s="441">
        <f t="shared" si="28"/>
        <v>0</v>
      </c>
      <c r="K592" s="441">
        <f t="shared" si="29"/>
        <v>0</v>
      </c>
      <c r="L592" s="263"/>
    </row>
    <row r="593" spans="1:15" ht="19.5" customHeight="1">
      <c r="A593" s="438">
        <f t="shared" si="27"/>
        <v>582</v>
      </c>
      <c r="B593" s="443" t="s">
        <v>506</v>
      </c>
      <c r="C593" s="440" t="s">
        <v>286</v>
      </c>
      <c r="D593" s="441"/>
      <c r="E593" s="441"/>
      <c r="F593" s="441">
        <f t="array" ref="F593">SUM(IF("156"&amp;B593=KHN&amp;MH,SL))</f>
        <v>10150</v>
      </c>
      <c r="G593" s="441">
        <f t="array" ref="G593">SUM(IF("156"&amp;B593=KHN&amp;MH,TH))</f>
        <v>61126938</v>
      </c>
      <c r="H593" s="441">
        <f t="array" ref="H593">SUM(IF("156"&amp;B593=KHC&amp;MH,SL))</f>
        <v>10150</v>
      </c>
      <c r="I593" s="441">
        <f t="array" ref="I593">SUM(IF("156"&amp;B593=KHC&amp;MH,TH))</f>
        <v>61126938</v>
      </c>
      <c r="J593" s="441">
        <f t="shared" si="28"/>
        <v>0</v>
      </c>
      <c r="K593" s="441">
        <f t="shared" si="29"/>
        <v>0</v>
      </c>
      <c r="L593" s="263"/>
    </row>
    <row r="594" spans="1:15" ht="19.5" customHeight="1">
      <c r="A594" s="438">
        <f t="shared" si="27"/>
        <v>583</v>
      </c>
      <c r="B594" s="443" t="s">
        <v>637</v>
      </c>
      <c r="C594" s="440" t="s">
        <v>286</v>
      </c>
      <c r="D594" s="441"/>
      <c r="E594" s="441"/>
      <c r="F594" s="441">
        <f t="array" ref="F594">SUM(IF("156"&amp;B594=KHN&amp;MH,SL))</f>
        <v>100</v>
      </c>
      <c r="G594" s="441">
        <f t="array" ref="G594">SUM(IF("156"&amp;B594=KHN&amp;MH,TH))</f>
        <v>615300</v>
      </c>
      <c r="H594" s="441">
        <f t="array" ref="H594">SUM(IF("156"&amp;B594=KHC&amp;MH,SL))</f>
        <v>100</v>
      </c>
      <c r="I594" s="441">
        <f t="array" ref="I594">SUM(IF("156"&amp;B594=KHC&amp;MH,TH))</f>
        <v>615300</v>
      </c>
      <c r="J594" s="441">
        <f t="shared" si="28"/>
        <v>0</v>
      </c>
      <c r="K594" s="441">
        <f t="shared" si="29"/>
        <v>0</v>
      </c>
      <c r="L594" s="263"/>
    </row>
    <row r="595" spans="1:15" ht="19.5" customHeight="1">
      <c r="A595" s="438">
        <f t="shared" si="27"/>
        <v>584</v>
      </c>
      <c r="B595" s="444" t="s">
        <v>636</v>
      </c>
      <c r="C595" s="440" t="s">
        <v>286</v>
      </c>
      <c r="D595" s="441"/>
      <c r="E595" s="441"/>
      <c r="F595" s="441">
        <f t="array" ref="F595">SUM(IF("156"&amp;B595=KHN&amp;MH,SL))</f>
        <v>100</v>
      </c>
      <c r="G595" s="441">
        <f t="array" ref="G595">SUM(IF("156"&amp;B595=KHN&amp;MH,TH))</f>
        <v>615300</v>
      </c>
      <c r="H595" s="441">
        <f t="array" ref="H595">SUM(IF("156"&amp;B595=KHC&amp;MH,SL))</f>
        <v>100</v>
      </c>
      <c r="I595" s="441">
        <f t="array" ref="I595">SUM(IF("156"&amp;B595=KHC&amp;MH,TH))</f>
        <v>615300</v>
      </c>
      <c r="J595" s="441">
        <f t="shared" si="28"/>
        <v>0</v>
      </c>
      <c r="K595" s="441">
        <f t="shared" si="29"/>
        <v>0</v>
      </c>
      <c r="L595" s="263"/>
    </row>
    <row r="596" spans="1:15" ht="19.5" customHeight="1">
      <c r="A596" s="438">
        <f t="shared" si="27"/>
        <v>585</v>
      </c>
      <c r="B596" s="439" t="s">
        <v>1563</v>
      </c>
      <c r="C596" s="440" t="s">
        <v>286</v>
      </c>
      <c r="D596" s="441"/>
      <c r="E596" s="441"/>
      <c r="F596" s="441">
        <f t="array" ref="F596">SUM(IF("156"&amp;B596=KHN&amp;MH,SL))</f>
        <v>2500</v>
      </c>
      <c r="G596" s="441">
        <f t="array" ref="G596">SUM(IF("156"&amp;B596=KHN&amp;MH,TH))</f>
        <v>21000000</v>
      </c>
      <c r="H596" s="441">
        <f t="array" ref="H596">SUM(IF("156"&amp;B596=KHC&amp;MH,SL))</f>
        <v>2500</v>
      </c>
      <c r="I596" s="441">
        <f t="array" ref="I596">SUM(IF("156"&amp;B596=KHC&amp;MH,TH))</f>
        <v>21000000</v>
      </c>
      <c r="J596" s="441">
        <f t="shared" si="28"/>
        <v>0</v>
      </c>
      <c r="K596" s="441">
        <f t="shared" si="29"/>
        <v>0</v>
      </c>
      <c r="L596" s="263"/>
    </row>
    <row r="597" spans="1:15" ht="19.5" customHeight="1">
      <c r="A597" s="438">
        <f t="shared" si="27"/>
        <v>586</v>
      </c>
      <c r="B597" s="439" t="s">
        <v>1551</v>
      </c>
      <c r="C597" s="440" t="s">
        <v>286</v>
      </c>
      <c r="D597" s="441"/>
      <c r="E597" s="441"/>
      <c r="F597" s="441">
        <f t="array" ref="F597">SUM(IF("156"&amp;B597=KHN&amp;MH,SL))</f>
        <v>8940</v>
      </c>
      <c r="G597" s="441">
        <f t="array" ref="G597">SUM(IF("156"&amp;B597=KHN&amp;MH,TH))</f>
        <v>77195100</v>
      </c>
      <c r="H597" s="441">
        <f t="array" ref="H597">SUM(IF("156"&amp;B597=KHC&amp;MH,SL))</f>
        <v>0</v>
      </c>
      <c r="I597" s="441">
        <f t="array" ref="I597">SUM(IF("156"&amp;B597=KHC&amp;MH,TH))</f>
        <v>0</v>
      </c>
      <c r="J597" s="441">
        <f t="shared" si="28"/>
        <v>8940</v>
      </c>
      <c r="K597" s="441">
        <f t="shared" si="29"/>
        <v>77195100</v>
      </c>
      <c r="L597" s="263"/>
    </row>
    <row r="598" spans="1:15" ht="19.5" customHeight="1">
      <c r="A598" s="438">
        <f t="shared" si="27"/>
        <v>587</v>
      </c>
      <c r="B598" s="443" t="s">
        <v>1601</v>
      </c>
      <c r="C598" s="440" t="s">
        <v>286</v>
      </c>
      <c r="D598" s="441"/>
      <c r="E598" s="441"/>
      <c r="F598" s="441">
        <f t="array" ref="F598">SUM(IF("156"&amp;B598=KHN&amp;MH,SL))</f>
        <v>160</v>
      </c>
      <c r="G598" s="441">
        <f t="array" ref="G598">SUM(IF("156"&amp;B598=KHN&amp;MH,TH))</f>
        <v>3481700</v>
      </c>
      <c r="H598" s="441">
        <f t="array" ref="H598">SUM(IF("156"&amp;B598=KHC&amp;MH,SL))</f>
        <v>160</v>
      </c>
      <c r="I598" s="441">
        <f t="array" ref="I598">SUM(IF("156"&amp;B598=KHC&amp;MH,TH))</f>
        <v>3481700</v>
      </c>
      <c r="J598" s="441">
        <f t="shared" si="28"/>
        <v>0</v>
      </c>
      <c r="K598" s="441">
        <f t="shared" si="29"/>
        <v>0</v>
      </c>
      <c r="L598" s="263"/>
    </row>
    <row r="599" spans="1:15" ht="19.5" customHeight="1">
      <c r="A599" s="438">
        <f t="shared" si="27"/>
        <v>588</v>
      </c>
      <c r="B599" s="444" t="s">
        <v>570</v>
      </c>
      <c r="C599" s="440" t="s">
        <v>286</v>
      </c>
      <c r="D599" s="441"/>
      <c r="E599" s="441"/>
      <c r="F599" s="441">
        <f t="array" ref="F599">SUM(IF("156"&amp;B599=KHN&amp;MH,SL))</f>
        <v>4</v>
      </c>
      <c r="G599" s="441">
        <f t="array" ref="G599">SUM(IF("156"&amp;B599=KHN&amp;MH,TH))</f>
        <v>119411</v>
      </c>
      <c r="H599" s="441">
        <f t="array" ref="H599">SUM(IF("156"&amp;B599=KHC&amp;MH,SL))</f>
        <v>4</v>
      </c>
      <c r="I599" s="441">
        <f t="array" ref="I599">SUM(IF("156"&amp;B599=KHC&amp;MH,TH))</f>
        <v>119411</v>
      </c>
      <c r="J599" s="441">
        <f t="shared" si="28"/>
        <v>0</v>
      </c>
      <c r="K599" s="441">
        <f t="shared" si="29"/>
        <v>0</v>
      </c>
      <c r="L599" s="263"/>
    </row>
    <row r="600" spans="1:15" ht="19.5" customHeight="1">
      <c r="A600" s="438">
        <f t="shared" si="27"/>
        <v>589</v>
      </c>
      <c r="B600" s="444" t="s">
        <v>1974</v>
      </c>
      <c r="C600" s="440" t="s">
        <v>286</v>
      </c>
      <c r="D600" s="441"/>
      <c r="E600" s="441"/>
      <c r="F600" s="441">
        <f t="array" ref="F600">SUM(IF("156"&amp;B600=KHN&amp;MH,SL))</f>
        <v>432</v>
      </c>
      <c r="G600" s="441">
        <f t="array" ref="G600">SUM(IF("156"&amp;B600=KHN&amp;MH,TH))</f>
        <v>8177760</v>
      </c>
      <c r="H600" s="441">
        <f t="array" ref="H600">SUM(IF("156"&amp;B600=KHC&amp;MH,SL))</f>
        <v>432</v>
      </c>
      <c r="I600" s="441">
        <f t="array" ref="I600">SUM(IF("156"&amp;B600=KHC&amp;MH,TH))</f>
        <v>8177760</v>
      </c>
      <c r="J600" s="441">
        <f t="shared" si="28"/>
        <v>0</v>
      </c>
      <c r="K600" s="441">
        <f t="shared" si="29"/>
        <v>0</v>
      </c>
      <c r="L600" s="263"/>
    </row>
    <row r="601" spans="1:15" ht="19.5" customHeight="1">
      <c r="A601" s="438">
        <f t="shared" si="27"/>
        <v>590</v>
      </c>
      <c r="B601" s="444" t="s">
        <v>1975</v>
      </c>
      <c r="C601" s="440" t="s">
        <v>286</v>
      </c>
      <c r="D601" s="441"/>
      <c r="E601" s="441"/>
      <c r="F601" s="441">
        <f t="array" ref="F601">SUM(IF("156"&amp;B601=KHN&amp;MH,SL))</f>
        <v>28</v>
      </c>
      <c r="G601" s="441">
        <f t="array" ref="G601">SUM(IF("156"&amp;B601=KHN&amp;MH,TH))</f>
        <v>556640</v>
      </c>
      <c r="H601" s="441">
        <f t="array" ref="H601">SUM(IF("156"&amp;B601=KHC&amp;MH,SL))</f>
        <v>28</v>
      </c>
      <c r="I601" s="441">
        <f t="array" ref="I601">SUM(IF("156"&amp;B601=KHC&amp;MH,TH))</f>
        <v>556640</v>
      </c>
      <c r="J601" s="441">
        <f t="shared" si="28"/>
        <v>0</v>
      </c>
      <c r="K601" s="441">
        <f t="shared" si="29"/>
        <v>0</v>
      </c>
      <c r="L601" s="263"/>
    </row>
    <row r="602" spans="1:15" ht="19.5" customHeight="1">
      <c r="A602" s="438">
        <f t="shared" si="27"/>
        <v>591</v>
      </c>
      <c r="B602" s="443" t="s">
        <v>732</v>
      </c>
      <c r="C602" s="440" t="s">
        <v>286</v>
      </c>
      <c r="D602" s="441"/>
      <c r="E602" s="441"/>
      <c r="F602" s="441">
        <f t="array" ref="F602">SUM(IF("156"&amp;B602=KHN&amp;MH,SL))</f>
        <v>96</v>
      </c>
      <c r="G602" s="441">
        <f t="array" ref="G602">SUM(IF("156"&amp;B602=KHN&amp;MH,TH))</f>
        <v>1910520</v>
      </c>
      <c r="H602" s="441">
        <f t="array" ref="H602">SUM(IF("156"&amp;B602=KHC&amp;MH,SL))</f>
        <v>96</v>
      </c>
      <c r="I602" s="441">
        <f t="array" ref="I602">SUM(IF("156"&amp;B602=KHC&amp;MH,TH))</f>
        <v>1910520</v>
      </c>
      <c r="J602" s="441">
        <f t="shared" si="28"/>
        <v>0</v>
      </c>
      <c r="K602" s="441">
        <f t="shared" si="29"/>
        <v>0</v>
      </c>
      <c r="L602" s="263"/>
      <c r="N602" s="442"/>
      <c r="O602" s="442"/>
    </row>
    <row r="603" spans="1:15" ht="19.5" customHeight="1">
      <c r="A603" s="438">
        <f t="shared" si="27"/>
        <v>592</v>
      </c>
      <c r="B603" s="443" t="s">
        <v>1976</v>
      </c>
      <c r="C603" s="440" t="s">
        <v>286</v>
      </c>
      <c r="D603" s="441"/>
      <c r="E603" s="441"/>
      <c r="F603" s="441">
        <f t="array" ref="F603">SUM(IF("156"&amp;B603=KHN&amp;MH,SL))</f>
        <v>97</v>
      </c>
      <c r="G603" s="441">
        <f t="array" ref="G603">SUM(IF("156"&amp;B603=KHN&amp;MH,TH))</f>
        <v>2032150</v>
      </c>
      <c r="H603" s="441">
        <f t="array" ref="H603">SUM(IF("156"&amp;B603=KHC&amp;MH,SL))</f>
        <v>97</v>
      </c>
      <c r="I603" s="441">
        <f t="array" ref="I603">SUM(IF("156"&amp;B603=KHC&amp;MH,TH))</f>
        <v>2032150</v>
      </c>
      <c r="J603" s="441">
        <f t="shared" si="28"/>
        <v>0</v>
      </c>
      <c r="K603" s="441">
        <f t="shared" si="29"/>
        <v>0</v>
      </c>
      <c r="L603" s="263"/>
    </row>
    <row r="604" spans="1:15" ht="19.5" customHeight="1">
      <c r="A604" s="438">
        <f t="shared" si="27"/>
        <v>593</v>
      </c>
      <c r="B604" s="439" t="s">
        <v>1325</v>
      </c>
      <c r="C604" s="440" t="s">
        <v>286</v>
      </c>
      <c r="D604" s="441"/>
      <c r="E604" s="441"/>
      <c r="F604" s="441">
        <f t="array" ref="F604">SUM(IF("156"&amp;B604=KHN&amp;MH,SL))</f>
        <v>50</v>
      </c>
      <c r="G604" s="441">
        <f t="array" ref="G604">SUM(IF("156"&amp;B604=KHN&amp;MH,TH))</f>
        <v>1985000</v>
      </c>
      <c r="H604" s="441">
        <f t="array" ref="H604">SUM(IF("156"&amp;B604=KHC&amp;MH,SL))</f>
        <v>50</v>
      </c>
      <c r="I604" s="441">
        <f t="array" ref="I604">SUM(IF("156"&amp;B604=KHC&amp;MH,TH))</f>
        <v>1985000</v>
      </c>
      <c r="J604" s="441">
        <f t="shared" si="28"/>
        <v>0</v>
      </c>
      <c r="K604" s="441">
        <f t="shared" si="29"/>
        <v>0</v>
      </c>
      <c r="L604" s="263"/>
      <c r="N604" s="442"/>
      <c r="O604" s="442"/>
    </row>
    <row r="605" spans="1:15" ht="19.5" customHeight="1">
      <c r="A605" s="438">
        <f t="shared" si="27"/>
        <v>594</v>
      </c>
      <c r="B605" s="443" t="s">
        <v>528</v>
      </c>
      <c r="C605" s="440" t="s">
        <v>286</v>
      </c>
      <c r="D605" s="441">
        <v>1000</v>
      </c>
      <c r="E605" s="441">
        <v>8771000</v>
      </c>
      <c r="F605" s="441">
        <f t="array" ref="F605">SUM(IF("156"&amp;B605=KHN&amp;MH,SL))</f>
        <v>12968</v>
      </c>
      <c r="G605" s="441">
        <f t="array" ref="G605">SUM(IF("156"&amp;B605=KHN&amp;MH,TH))</f>
        <v>121627715</v>
      </c>
      <c r="H605" s="441">
        <f t="array" ref="H605">SUM(IF("156"&amp;B605=KHC&amp;MH,SL))</f>
        <v>13968</v>
      </c>
      <c r="I605" s="441">
        <f t="array" ref="I605">SUM(IF("156"&amp;B605=KHC&amp;MH,TH))</f>
        <v>130398715</v>
      </c>
      <c r="J605" s="441">
        <f t="shared" si="28"/>
        <v>0</v>
      </c>
      <c r="K605" s="441">
        <f t="shared" si="29"/>
        <v>0</v>
      </c>
      <c r="L605" s="263"/>
    </row>
    <row r="606" spans="1:15" ht="19.5" customHeight="1">
      <c r="A606" s="438">
        <f t="shared" si="27"/>
        <v>595</v>
      </c>
      <c r="B606" s="443" t="s">
        <v>790</v>
      </c>
      <c r="C606" s="440" t="s">
        <v>286</v>
      </c>
      <c r="D606" s="441"/>
      <c r="E606" s="441"/>
      <c r="F606" s="441">
        <f t="array" ref="F606">SUM(IF("156"&amp;B606=KHN&amp;MH,SL))</f>
        <v>14916</v>
      </c>
      <c r="G606" s="441">
        <f t="array" ref="G606">SUM(IF("156"&amp;B606=KHN&amp;MH,TH))</f>
        <v>109948799</v>
      </c>
      <c r="H606" s="441">
        <f t="array" ref="H606">SUM(IF("156"&amp;B606=KHC&amp;MH,SL))</f>
        <v>9916</v>
      </c>
      <c r="I606" s="441">
        <f t="array" ref="I606">SUM(IF("156"&amp;B606=KHC&amp;MH,TH))</f>
        <v>67198799</v>
      </c>
      <c r="J606" s="441">
        <f t="shared" si="28"/>
        <v>5000</v>
      </c>
      <c r="K606" s="441">
        <f t="shared" si="29"/>
        <v>42750000</v>
      </c>
      <c r="L606" s="263"/>
    </row>
    <row r="607" spans="1:15" ht="19.5" customHeight="1">
      <c r="A607" s="438">
        <f t="shared" si="27"/>
        <v>596</v>
      </c>
      <c r="B607" s="443" t="s">
        <v>821</v>
      </c>
      <c r="C607" s="440" t="s">
        <v>286</v>
      </c>
      <c r="D607" s="441"/>
      <c r="E607" s="441"/>
      <c r="F607" s="441">
        <f t="array" ref="F607">SUM(IF("156"&amp;B607=KHN&amp;MH,SL))</f>
        <v>72</v>
      </c>
      <c r="G607" s="441">
        <f t="array" ref="G607">SUM(IF("156"&amp;B607=KHN&amp;MH,TH))</f>
        <v>1630152</v>
      </c>
      <c r="H607" s="441">
        <f t="array" ref="H607">SUM(IF("156"&amp;B607=KHC&amp;MH,SL))</f>
        <v>72</v>
      </c>
      <c r="I607" s="441">
        <f t="array" ref="I607">SUM(IF("156"&amp;B607=KHC&amp;MH,TH))</f>
        <v>1630152</v>
      </c>
      <c r="J607" s="441">
        <f t="shared" si="28"/>
        <v>0</v>
      </c>
      <c r="K607" s="441">
        <f t="shared" si="29"/>
        <v>0</v>
      </c>
      <c r="L607" s="263"/>
    </row>
    <row r="608" spans="1:15" ht="19.5" customHeight="1">
      <c r="A608" s="438">
        <f t="shared" si="27"/>
        <v>597</v>
      </c>
      <c r="B608" s="444" t="s">
        <v>811</v>
      </c>
      <c r="C608" s="440" t="s">
        <v>286</v>
      </c>
      <c r="D608" s="441"/>
      <c r="E608" s="441"/>
      <c r="F608" s="441">
        <f t="array" ref="F608">SUM(IF("156"&amp;B608=KHN&amp;MH,SL))</f>
        <v>90</v>
      </c>
      <c r="G608" s="441">
        <f t="array" ref="G608">SUM(IF("156"&amp;B608=KHN&amp;MH,TH))</f>
        <v>4357800</v>
      </c>
      <c r="H608" s="441">
        <f t="array" ref="H608">SUM(IF("156"&amp;B608=KHC&amp;MH,SL))</f>
        <v>90</v>
      </c>
      <c r="I608" s="441">
        <f t="array" ref="I608">SUM(IF("156"&amp;B608=KHC&amp;MH,TH))</f>
        <v>4357800</v>
      </c>
      <c r="J608" s="441">
        <f t="shared" si="28"/>
        <v>0</v>
      </c>
      <c r="K608" s="441">
        <f t="shared" si="29"/>
        <v>0</v>
      </c>
      <c r="L608" s="263"/>
    </row>
    <row r="609" spans="1:15" ht="19.5" customHeight="1">
      <c r="A609" s="438">
        <f t="shared" si="27"/>
        <v>598</v>
      </c>
      <c r="B609" s="443" t="s">
        <v>330</v>
      </c>
      <c r="C609" s="440" t="s">
        <v>286</v>
      </c>
      <c r="D609" s="441"/>
      <c r="E609" s="441"/>
      <c r="F609" s="441">
        <f t="array" ref="F609">SUM(IF("156"&amp;B609=KHN&amp;MH,SL))</f>
        <v>465</v>
      </c>
      <c r="G609" s="441">
        <f t="array" ref="G609">SUM(IF("156"&amp;B609=KHN&amp;MH,TH))</f>
        <v>8803690</v>
      </c>
      <c r="H609" s="441">
        <f t="array" ref="H609">SUM(IF("156"&amp;B609=KHC&amp;MH,SL))</f>
        <v>465</v>
      </c>
      <c r="I609" s="441">
        <f t="array" ref="I609">SUM(IF("156"&amp;B609=KHC&amp;MH,TH))</f>
        <v>8803690</v>
      </c>
      <c r="J609" s="441">
        <f t="shared" si="28"/>
        <v>0</v>
      </c>
      <c r="K609" s="441">
        <f t="shared" si="29"/>
        <v>0</v>
      </c>
      <c r="L609" s="263"/>
    </row>
    <row r="610" spans="1:15" ht="19.5" customHeight="1">
      <c r="A610" s="438">
        <f t="shared" si="27"/>
        <v>599</v>
      </c>
      <c r="B610" s="443" t="s">
        <v>818</v>
      </c>
      <c r="C610" s="440" t="s">
        <v>286</v>
      </c>
      <c r="D610" s="441"/>
      <c r="E610" s="441"/>
      <c r="F610" s="441">
        <f t="array" ref="F610">SUM(IF("156"&amp;B610=KHN&amp;MH,SL))</f>
        <v>36</v>
      </c>
      <c r="G610" s="441">
        <f t="array" ref="G610">SUM(IF("156"&amp;B610=KHN&amp;MH,TH))</f>
        <v>1989504</v>
      </c>
      <c r="H610" s="441">
        <f t="array" ref="H610">SUM(IF("156"&amp;B610=KHC&amp;MH,SL))</f>
        <v>36</v>
      </c>
      <c r="I610" s="441">
        <f t="array" ref="I610">SUM(IF("156"&amp;B610=KHC&amp;MH,TH))</f>
        <v>1989504</v>
      </c>
      <c r="J610" s="441">
        <f t="shared" si="28"/>
        <v>0</v>
      </c>
      <c r="K610" s="441">
        <f t="shared" si="29"/>
        <v>0</v>
      </c>
      <c r="L610" s="263"/>
    </row>
    <row r="611" spans="1:15" ht="19.5" customHeight="1">
      <c r="A611" s="438">
        <f t="shared" si="27"/>
        <v>600</v>
      </c>
      <c r="B611" s="449" t="s">
        <v>1346</v>
      </c>
      <c r="C611" s="440" t="s">
        <v>286</v>
      </c>
      <c r="D611" s="441"/>
      <c r="E611" s="441"/>
      <c r="F611" s="441">
        <f t="array" ref="F611">SUM(IF("156"&amp;B611=KHN&amp;MH,SL))</f>
        <v>5000</v>
      </c>
      <c r="G611" s="441">
        <f t="array" ref="G611">SUM(IF("156"&amp;B611=KHN&amp;MH,TH))</f>
        <v>42750000</v>
      </c>
      <c r="H611" s="441">
        <f t="array" ref="H611">SUM(IF("156"&amp;B611=KHC&amp;MH,SL))</f>
        <v>0</v>
      </c>
      <c r="I611" s="441">
        <f t="array" ref="I611">SUM(IF("156"&amp;B611=KHC&amp;MH,TH))</f>
        <v>0</v>
      </c>
      <c r="J611" s="441">
        <f t="shared" si="28"/>
        <v>5000</v>
      </c>
      <c r="K611" s="441">
        <f t="shared" si="29"/>
        <v>42750000</v>
      </c>
      <c r="L611" s="263"/>
    </row>
    <row r="612" spans="1:15" ht="19.5" customHeight="1">
      <c r="A612" s="438">
        <f t="shared" si="27"/>
        <v>601</v>
      </c>
      <c r="B612" s="439" t="s">
        <v>1386</v>
      </c>
      <c r="C612" s="440" t="s">
        <v>286</v>
      </c>
      <c r="D612" s="441"/>
      <c r="E612" s="441"/>
      <c r="F612" s="441">
        <f t="array" ref="F612">SUM(IF("156"&amp;B612=KHN&amp;MH,SL))</f>
        <v>400</v>
      </c>
      <c r="G612" s="441">
        <f t="array" ref="G612">SUM(IF("156"&amp;B612=KHN&amp;MH,TH))</f>
        <v>3760000</v>
      </c>
      <c r="H612" s="441">
        <f t="array" ref="H612">SUM(IF("156"&amp;B612=KHC&amp;MH,SL))</f>
        <v>400</v>
      </c>
      <c r="I612" s="441">
        <f t="array" ref="I612">SUM(IF("156"&amp;B612=KHC&amp;MH,TH))</f>
        <v>3760000</v>
      </c>
      <c r="J612" s="441">
        <f t="shared" si="28"/>
        <v>0</v>
      </c>
      <c r="K612" s="441">
        <f t="shared" si="29"/>
        <v>0</v>
      </c>
      <c r="L612" s="263"/>
      <c r="N612" s="442"/>
      <c r="O612" s="442"/>
    </row>
    <row r="613" spans="1:15" ht="19.5" customHeight="1">
      <c r="A613" s="438">
        <f t="shared" si="27"/>
        <v>602</v>
      </c>
      <c r="B613" s="439" t="s">
        <v>1539</v>
      </c>
      <c r="C613" s="440" t="s">
        <v>286</v>
      </c>
      <c r="D613" s="441"/>
      <c r="E613" s="441"/>
      <c r="F613" s="441">
        <f t="array" ref="F613">SUM(IF("156"&amp;B613=KHN&amp;MH,SL))</f>
        <v>980</v>
      </c>
      <c r="G613" s="441">
        <f t="array" ref="G613">SUM(IF("156"&amp;B613=KHN&amp;MH,TH))</f>
        <v>11590460</v>
      </c>
      <c r="H613" s="441">
        <f t="array" ref="H613">SUM(IF("156"&amp;B613=KHC&amp;MH,SL))</f>
        <v>0</v>
      </c>
      <c r="I613" s="441">
        <f t="array" ref="I613">SUM(IF("156"&amp;B613=KHC&amp;MH,TH))</f>
        <v>0</v>
      </c>
      <c r="J613" s="441">
        <f t="shared" si="28"/>
        <v>980</v>
      </c>
      <c r="K613" s="441">
        <f t="shared" si="29"/>
        <v>11590460</v>
      </c>
      <c r="L613" s="263"/>
      <c r="N613" s="442"/>
      <c r="O613" s="442"/>
    </row>
    <row r="614" spans="1:15" ht="19.5" customHeight="1">
      <c r="A614" s="438">
        <f t="shared" si="27"/>
        <v>603</v>
      </c>
      <c r="B614" s="449" t="s">
        <v>735</v>
      </c>
      <c r="C614" s="440" t="s">
        <v>286</v>
      </c>
      <c r="D614" s="441"/>
      <c r="E614" s="441"/>
      <c r="F614" s="441">
        <f t="array" ref="F614">SUM(IF("156"&amp;B614=KHN&amp;MH,SL))</f>
        <v>25</v>
      </c>
      <c r="G614" s="441">
        <f t="array" ref="G614">SUM(IF("156"&amp;B614=KHN&amp;MH,TH))</f>
        <v>784925</v>
      </c>
      <c r="H614" s="441">
        <f t="array" ref="H614">SUM(IF("156"&amp;B614=KHC&amp;MH,SL))</f>
        <v>25</v>
      </c>
      <c r="I614" s="441">
        <f t="array" ref="I614">SUM(IF("156"&amp;B614=KHC&amp;MH,TH))</f>
        <v>784925</v>
      </c>
      <c r="J614" s="441">
        <f t="shared" si="28"/>
        <v>0</v>
      </c>
      <c r="K614" s="441">
        <f t="shared" si="29"/>
        <v>0</v>
      </c>
      <c r="L614" s="263"/>
    </row>
    <row r="615" spans="1:15" ht="19.5" customHeight="1">
      <c r="A615" s="438">
        <f t="shared" si="27"/>
        <v>604</v>
      </c>
      <c r="B615" s="443" t="s">
        <v>1647</v>
      </c>
      <c r="C615" s="440" t="s">
        <v>286</v>
      </c>
      <c r="D615" s="441"/>
      <c r="E615" s="441"/>
      <c r="F615" s="441">
        <f t="array" ref="F615">SUM(IF("156"&amp;B615=KHN&amp;MH,SL))</f>
        <v>0</v>
      </c>
      <c r="G615" s="441">
        <f t="array" ref="G615">SUM(IF("156"&amp;B615=KHN&amp;MH,TH))</f>
        <v>0</v>
      </c>
      <c r="H615" s="441">
        <f t="array" ref="H615">SUM(IF("156"&amp;B615=KHC&amp;MH,SL))</f>
        <v>0</v>
      </c>
      <c r="I615" s="441">
        <f t="array" ref="I615">SUM(IF("156"&amp;B615=KHC&amp;MH,TH))</f>
        <v>0</v>
      </c>
      <c r="J615" s="441">
        <f t="shared" si="28"/>
        <v>0</v>
      </c>
      <c r="K615" s="441">
        <f t="shared" si="29"/>
        <v>0</v>
      </c>
      <c r="L615" s="263"/>
    </row>
    <row r="616" spans="1:15" ht="19.5" customHeight="1">
      <c r="A616" s="438">
        <f t="shared" si="27"/>
        <v>605</v>
      </c>
      <c r="B616" s="443" t="s">
        <v>1648</v>
      </c>
      <c r="C616" s="440" t="s">
        <v>286</v>
      </c>
      <c r="D616" s="441"/>
      <c r="E616" s="441"/>
      <c r="F616" s="441">
        <f t="array" ref="F616">SUM(IF("156"&amp;B616=KHN&amp;MH,SL))</f>
        <v>0</v>
      </c>
      <c r="G616" s="441">
        <f t="array" ref="G616">SUM(IF("156"&amp;B616=KHN&amp;MH,TH))</f>
        <v>0</v>
      </c>
      <c r="H616" s="441">
        <f t="array" ref="H616">SUM(IF("156"&amp;B616=KHC&amp;MH,SL))</f>
        <v>0</v>
      </c>
      <c r="I616" s="441">
        <f t="array" ref="I616">SUM(IF("156"&amp;B616=KHC&amp;MH,TH))</f>
        <v>0</v>
      </c>
      <c r="J616" s="441">
        <f t="shared" si="28"/>
        <v>0</v>
      </c>
      <c r="K616" s="441">
        <f t="shared" si="29"/>
        <v>0</v>
      </c>
      <c r="L616" s="263"/>
    </row>
    <row r="617" spans="1:15" ht="19.5" customHeight="1">
      <c r="A617" s="438">
        <f t="shared" si="27"/>
        <v>606</v>
      </c>
      <c r="B617" s="443" t="s">
        <v>367</v>
      </c>
      <c r="C617" s="440" t="s">
        <v>286</v>
      </c>
      <c r="D617" s="441"/>
      <c r="E617" s="441"/>
      <c r="F617" s="441">
        <f t="array" ref="F617">SUM(IF("156"&amp;B617=KHN&amp;MH,SL))</f>
        <v>406</v>
      </c>
      <c r="G617" s="441">
        <f t="array" ref="G617">SUM(IF("156"&amp;B617=KHN&amp;MH,TH))</f>
        <v>6835384</v>
      </c>
      <c r="H617" s="441">
        <f t="array" ref="H617">SUM(IF("156"&amp;B617=KHC&amp;MH,SL))</f>
        <v>406</v>
      </c>
      <c r="I617" s="441">
        <f t="array" ref="I617">SUM(IF("156"&amp;B617=KHC&amp;MH,TH))</f>
        <v>6835384</v>
      </c>
      <c r="J617" s="441">
        <f t="shared" si="28"/>
        <v>0</v>
      </c>
      <c r="K617" s="441">
        <f t="shared" si="29"/>
        <v>0</v>
      </c>
      <c r="L617" s="263"/>
    </row>
    <row r="618" spans="1:15" ht="19.5" customHeight="1">
      <c r="A618" s="438">
        <f t="shared" si="27"/>
        <v>607</v>
      </c>
      <c r="B618" s="443" t="s">
        <v>1593</v>
      </c>
      <c r="C618" s="440" t="s">
        <v>286</v>
      </c>
      <c r="D618" s="441"/>
      <c r="E618" s="441"/>
      <c r="F618" s="441">
        <f t="array" ref="F618">SUM(IF("156"&amp;B618=KHN&amp;MH,SL))</f>
        <v>14</v>
      </c>
      <c r="G618" s="441">
        <f t="array" ref="G618">SUM(IF("156"&amp;B618=KHN&amp;MH,TH))</f>
        <v>267400</v>
      </c>
      <c r="H618" s="441">
        <f t="array" ref="H618">SUM(IF("156"&amp;B618=KHC&amp;MH,SL))</f>
        <v>14</v>
      </c>
      <c r="I618" s="441">
        <f t="array" ref="I618">SUM(IF("156"&amp;B618=KHC&amp;MH,TH))</f>
        <v>267400</v>
      </c>
      <c r="J618" s="441">
        <f t="shared" si="28"/>
        <v>0</v>
      </c>
      <c r="K618" s="441">
        <f t="shared" si="29"/>
        <v>0</v>
      </c>
      <c r="L618" s="263"/>
    </row>
    <row r="619" spans="1:15" ht="19.5" customHeight="1">
      <c r="A619" s="438">
        <f t="shared" si="27"/>
        <v>608</v>
      </c>
      <c r="B619" s="443" t="s">
        <v>569</v>
      </c>
      <c r="C619" s="440" t="s">
        <v>286</v>
      </c>
      <c r="D619" s="441"/>
      <c r="E619" s="441"/>
      <c r="F619" s="441">
        <f t="array" ref="F619">SUM(IF("156"&amp;B619=KHN&amp;MH,SL))</f>
        <v>276</v>
      </c>
      <c r="G619" s="441">
        <f t="array" ref="G619">SUM(IF("156"&amp;B619=KHN&amp;MH,TH))</f>
        <v>5541059</v>
      </c>
      <c r="H619" s="441">
        <f t="array" ref="H619">SUM(IF("156"&amp;B619=KHC&amp;MH,SL))</f>
        <v>276</v>
      </c>
      <c r="I619" s="441">
        <f t="array" ref="I619">SUM(IF("156"&amp;B619=KHC&amp;MH,TH))</f>
        <v>5541059</v>
      </c>
      <c r="J619" s="441">
        <f t="shared" si="28"/>
        <v>0</v>
      </c>
      <c r="K619" s="441">
        <f t="shared" si="29"/>
        <v>0</v>
      </c>
      <c r="L619" s="263"/>
      <c r="N619" s="442"/>
      <c r="O619" s="442"/>
    </row>
    <row r="620" spans="1:15" ht="19.5" customHeight="1">
      <c r="A620" s="438">
        <f t="shared" si="27"/>
        <v>609</v>
      </c>
      <c r="B620" s="439" t="s">
        <v>1426</v>
      </c>
      <c r="C620" s="440" t="s">
        <v>286</v>
      </c>
      <c r="D620" s="441"/>
      <c r="E620" s="441"/>
      <c r="F620" s="441">
        <f t="array" ref="F620">SUM(IF("156"&amp;B620=KHN&amp;MH,SL))</f>
        <v>18</v>
      </c>
      <c r="G620" s="441">
        <f t="array" ref="G620">SUM(IF("156"&amp;B620=KHN&amp;MH,TH))</f>
        <v>367200</v>
      </c>
      <c r="H620" s="441">
        <f t="array" ref="H620">SUM(IF("156"&amp;B620=KHC&amp;MH,SL))</f>
        <v>18</v>
      </c>
      <c r="I620" s="441">
        <f t="array" ref="I620">SUM(IF("156"&amp;B620=KHC&amp;MH,TH))</f>
        <v>367200</v>
      </c>
      <c r="J620" s="441">
        <f t="shared" si="28"/>
        <v>0</v>
      </c>
      <c r="K620" s="441">
        <f t="shared" si="29"/>
        <v>0</v>
      </c>
      <c r="L620" s="263"/>
      <c r="N620" s="442"/>
      <c r="O620" s="442"/>
    </row>
    <row r="621" spans="1:15" ht="19.5" customHeight="1">
      <c r="A621" s="438">
        <f t="shared" si="27"/>
        <v>610</v>
      </c>
      <c r="B621" s="449" t="s">
        <v>683</v>
      </c>
      <c r="C621" s="440" t="s">
        <v>286</v>
      </c>
      <c r="D621" s="441"/>
      <c r="E621" s="441"/>
      <c r="F621" s="441">
        <f t="array" ref="F621">SUM(IF("156"&amp;B621=KHN&amp;MH,SL))</f>
        <v>24</v>
      </c>
      <c r="G621" s="441">
        <f t="array" ref="G621">SUM(IF("156"&amp;B621=KHN&amp;MH,TH))</f>
        <v>483679</v>
      </c>
      <c r="H621" s="441">
        <f t="array" ref="H621">SUM(IF("156"&amp;B621=KHC&amp;MH,SL))</f>
        <v>24</v>
      </c>
      <c r="I621" s="441">
        <f t="array" ref="I621">SUM(IF("156"&amp;B621=KHC&amp;MH,TH))</f>
        <v>483679</v>
      </c>
      <c r="J621" s="441">
        <f t="shared" si="28"/>
        <v>0</v>
      </c>
      <c r="K621" s="441">
        <f t="shared" si="29"/>
        <v>0</v>
      </c>
      <c r="L621" s="263"/>
    </row>
    <row r="622" spans="1:15" ht="19.5" customHeight="1">
      <c r="A622" s="438">
        <f t="shared" si="27"/>
        <v>611</v>
      </c>
      <c r="B622" s="443" t="s">
        <v>369</v>
      </c>
      <c r="C622" s="440" t="s">
        <v>286</v>
      </c>
      <c r="D622" s="441"/>
      <c r="E622" s="441"/>
      <c r="F622" s="441">
        <f t="array" ref="F622">SUM(IF("156"&amp;B622=KHN&amp;MH,SL))</f>
        <v>253</v>
      </c>
      <c r="G622" s="441">
        <f t="array" ref="G622">SUM(IF("156"&amp;B622=KHN&amp;MH,TH))</f>
        <v>5468468</v>
      </c>
      <c r="H622" s="441">
        <f t="array" ref="H622">SUM(IF("156"&amp;B622=KHC&amp;MH,SL))</f>
        <v>253</v>
      </c>
      <c r="I622" s="441">
        <f t="array" ref="I622">SUM(IF("156"&amp;B622=KHC&amp;MH,TH))</f>
        <v>5468468</v>
      </c>
      <c r="J622" s="441">
        <f t="shared" si="28"/>
        <v>0</v>
      </c>
      <c r="K622" s="441">
        <f t="shared" si="29"/>
        <v>0</v>
      </c>
      <c r="L622" s="263"/>
    </row>
    <row r="623" spans="1:15" ht="19.5" customHeight="1">
      <c r="A623" s="438">
        <f t="shared" si="27"/>
        <v>612</v>
      </c>
      <c r="B623" s="443" t="s">
        <v>393</v>
      </c>
      <c r="C623" s="440" t="s">
        <v>286</v>
      </c>
      <c r="D623" s="441"/>
      <c r="E623" s="441"/>
      <c r="F623" s="441">
        <f t="array" ref="F623">SUM(IF("156"&amp;B623=KHN&amp;MH,SL))</f>
        <v>7</v>
      </c>
      <c r="G623" s="441">
        <f t="array" ref="G623">SUM(IF("156"&amp;B623=KHN&amp;MH,TH))</f>
        <v>156961</v>
      </c>
      <c r="H623" s="441">
        <f t="array" ref="H623">SUM(IF("156"&amp;B623=KHC&amp;MH,SL))</f>
        <v>7</v>
      </c>
      <c r="I623" s="441">
        <f t="array" ref="I623">SUM(IF("156"&amp;B623=KHC&amp;MH,TH))</f>
        <v>156961</v>
      </c>
      <c r="J623" s="441">
        <f t="shared" si="28"/>
        <v>0</v>
      </c>
      <c r="K623" s="441">
        <f t="shared" si="29"/>
        <v>0</v>
      </c>
      <c r="L623" s="263"/>
    </row>
    <row r="624" spans="1:15" ht="19.5" customHeight="1">
      <c r="A624" s="438">
        <f t="shared" si="27"/>
        <v>613</v>
      </c>
      <c r="B624" s="443" t="s">
        <v>737</v>
      </c>
      <c r="C624" s="440" t="s">
        <v>286</v>
      </c>
      <c r="D624" s="441"/>
      <c r="E624" s="441"/>
      <c r="F624" s="441">
        <f t="array" ref="F624">SUM(IF("156"&amp;B624=KHN&amp;MH,SL))</f>
        <v>19</v>
      </c>
      <c r="G624" s="441">
        <f t="array" ref="G624">SUM(IF("156"&amp;B624=KHN&amp;MH,TH))</f>
        <v>489234</v>
      </c>
      <c r="H624" s="441">
        <f t="array" ref="H624">SUM(IF("156"&amp;B624=KHC&amp;MH,SL))</f>
        <v>19</v>
      </c>
      <c r="I624" s="441">
        <f t="array" ref="I624">SUM(IF("156"&amp;B624=KHC&amp;MH,TH))</f>
        <v>489234</v>
      </c>
      <c r="J624" s="441">
        <f t="shared" si="28"/>
        <v>0</v>
      </c>
      <c r="K624" s="441">
        <f t="shared" si="29"/>
        <v>0</v>
      </c>
      <c r="L624" s="263"/>
    </row>
    <row r="625" spans="1:15" ht="19.5" customHeight="1">
      <c r="A625" s="438">
        <f t="shared" si="27"/>
        <v>614</v>
      </c>
      <c r="B625" s="449" t="s">
        <v>590</v>
      </c>
      <c r="C625" s="440" t="s">
        <v>286</v>
      </c>
      <c r="D625" s="441"/>
      <c r="E625" s="441"/>
      <c r="F625" s="441">
        <f t="array" ref="F625">SUM(IF("156"&amp;B625=KHN&amp;MH,SL))</f>
        <v>12</v>
      </c>
      <c r="G625" s="441">
        <f t="array" ref="G625">SUM(IF("156"&amp;B625=KHN&amp;MH,TH))</f>
        <v>319189</v>
      </c>
      <c r="H625" s="441">
        <f t="array" ref="H625">SUM(IF("156"&amp;B625=KHC&amp;MH,SL))</f>
        <v>12</v>
      </c>
      <c r="I625" s="441">
        <f t="array" ref="I625">SUM(IF("156"&amp;B625=KHC&amp;MH,TH))</f>
        <v>319189</v>
      </c>
      <c r="J625" s="441">
        <f t="shared" si="28"/>
        <v>0</v>
      </c>
      <c r="K625" s="441">
        <f t="shared" si="29"/>
        <v>0</v>
      </c>
      <c r="L625" s="263"/>
    </row>
    <row r="626" spans="1:15" ht="19.5" customHeight="1">
      <c r="A626" s="438">
        <f t="shared" si="27"/>
        <v>615</v>
      </c>
      <c r="B626" s="449" t="s">
        <v>757</v>
      </c>
      <c r="C626" s="440" t="s">
        <v>286</v>
      </c>
      <c r="D626" s="441"/>
      <c r="E626" s="441"/>
      <c r="F626" s="441">
        <f t="array" ref="F626">SUM(IF("156"&amp;B626=KHN&amp;MH,SL))</f>
        <v>24</v>
      </c>
      <c r="G626" s="441">
        <f t="array" ref="G626">SUM(IF("156"&amp;B626=KHN&amp;MH,TH))</f>
        <v>479347</v>
      </c>
      <c r="H626" s="441">
        <f t="array" ref="H626">SUM(IF("156"&amp;B626=KHC&amp;MH,SL))</f>
        <v>24</v>
      </c>
      <c r="I626" s="441">
        <f t="array" ref="I626">SUM(IF("156"&amp;B626=KHC&amp;MH,TH))</f>
        <v>479347</v>
      </c>
      <c r="J626" s="441">
        <f t="shared" si="28"/>
        <v>0</v>
      </c>
      <c r="K626" s="441">
        <f t="shared" si="29"/>
        <v>0</v>
      </c>
      <c r="L626" s="263"/>
    </row>
    <row r="627" spans="1:15" ht="19.5" customHeight="1">
      <c r="A627" s="438">
        <f t="shared" si="27"/>
        <v>616</v>
      </c>
      <c r="B627" s="447" t="s">
        <v>401</v>
      </c>
      <c r="C627" s="440" t="s">
        <v>286</v>
      </c>
      <c r="D627" s="441"/>
      <c r="E627" s="441"/>
      <c r="F627" s="441">
        <f t="array" ref="F627">SUM(IF("156"&amp;B627=KHN&amp;MH,SL))</f>
        <v>10</v>
      </c>
      <c r="G627" s="441">
        <f t="array" ref="G627">SUM(IF("156"&amp;B627=KHN&amp;MH,TH))</f>
        <v>114310</v>
      </c>
      <c r="H627" s="441">
        <f t="array" ref="H627">SUM(IF("156"&amp;B627=KHC&amp;MH,SL))</f>
        <v>10</v>
      </c>
      <c r="I627" s="441">
        <f t="array" ref="I627">SUM(IF("156"&amp;B627=KHC&amp;MH,TH))</f>
        <v>114310</v>
      </c>
      <c r="J627" s="441">
        <f t="shared" si="28"/>
        <v>0</v>
      </c>
      <c r="K627" s="441">
        <f t="shared" si="29"/>
        <v>0</v>
      </c>
      <c r="L627" s="263"/>
    </row>
    <row r="628" spans="1:15" ht="19.5" customHeight="1">
      <c r="A628" s="438">
        <f t="shared" si="27"/>
        <v>617</v>
      </c>
      <c r="B628" s="447" t="s">
        <v>868</v>
      </c>
      <c r="C628" s="440" t="s">
        <v>286</v>
      </c>
      <c r="D628" s="441"/>
      <c r="E628" s="441"/>
      <c r="F628" s="441">
        <f t="array" ref="F628">SUM(IF("156"&amp;B628=KHN&amp;MH,SL))</f>
        <v>15</v>
      </c>
      <c r="G628" s="441">
        <f t="array" ref="G628">SUM(IF("156"&amp;B628=KHN&amp;MH,TH))</f>
        <v>466920</v>
      </c>
      <c r="H628" s="441">
        <f t="array" ref="H628">SUM(IF("156"&amp;B628=KHC&amp;MH,SL))</f>
        <v>15</v>
      </c>
      <c r="I628" s="441">
        <f t="array" ref="I628">SUM(IF("156"&amp;B628=KHC&amp;MH,TH))</f>
        <v>466920</v>
      </c>
      <c r="J628" s="441">
        <f t="shared" si="28"/>
        <v>0</v>
      </c>
      <c r="K628" s="441">
        <f t="shared" si="29"/>
        <v>0</v>
      </c>
      <c r="L628" s="263"/>
    </row>
    <row r="629" spans="1:15" ht="19.5" customHeight="1">
      <c r="A629" s="438">
        <f t="shared" si="27"/>
        <v>618</v>
      </c>
      <c r="B629" s="445" t="s">
        <v>1919</v>
      </c>
      <c r="C629" s="440" t="s">
        <v>286</v>
      </c>
      <c r="D629" s="441"/>
      <c r="E629" s="441"/>
      <c r="F629" s="441">
        <f t="array" ref="F629">SUM(IF("156"&amp;B629=KHN&amp;MH,SL))</f>
        <v>500</v>
      </c>
      <c r="G629" s="441">
        <f t="array" ref="G629">SUM(IF("156"&amp;B629=KHN&amp;MH,TH))</f>
        <v>6103750</v>
      </c>
      <c r="H629" s="441">
        <f t="array" ref="H629">SUM(IF("156"&amp;B629=KHC&amp;MH,SL))</f>
        <v>0</v>
      </c>
      <c r="I629" s="441">
        <f t="array" ref="I629">SUM(IF("156"&amp;B629=KHC&amp;MH,TH))</f>
        <v>0</v>
      </c>
      <c r="J629" s="441">
        <f t="shared" si="28"/>
        <v>500</v>
      </c>
      <c r="K629" s="441">
        <f t="shared" si="29"/>
        <v>6103750</v>
      </c>
      <c r="L629" s="263"/>
    </row>
    <row r="630" spans="1:15" ht="19.5" customHeight="1">
      <c r="A630" s="438">
        <f t="shared" si="27"/>
        <v>619</v>
      </c>
      <c r="B630" s="447" t="s">
        <v>575</v>
      </c>
      <c r="C630" s="440" t="s">
        <v>286</v>
      </c>
      <c r="D630" s="441"/>
      <c r="E630" s="441"/>
      <c r="F630" s="441">
        <f t="array" ref="F630">SUM(IF("156"&amp;B630=KHN&amp;MH,SL))</f>
        <v>12</v>
      </c>
      <c r="G630" s="441">
        <f t="array" ref="G630">SUM(IF("156"&amp;B630=KHN&amp;MH,TH))</f>
        <v>169928</v>
      </c>
      <c r="H630" s="441">
        <f t="array" ref="H630">SUM(IF("156"&amp;B630=KHC&amp;MH,SL))</f>
        <v>12</v>
      </c>
      <c r="I630" s="441">
        <f t="array" ref="I630">SUM(IF("156"&amp;B630=KHC&amp;MH,TH))</f>
        <v>169928</v>
      </c>
      <c r="J630" s="441">
        <f t="shared" si="28"/>
        <v>0</v>
      </c>
      <c r="K630" s="441">
        <f t="shared" si="29"/>
        <v>0</v>
      </c>
      <c r="L630" s="263"/>
    </row>
    <row r="631" spans="1:15" ht="19.5" customHeight="1">
      <c r="A631" s="438">
        <f t="shared" si="27"/>
        <v>620</v>
      </c>
      <c r="B631" s="447" t="s">
        <v>1651</v>
      </c>
      <c r="C631" s="440" t="s">
        <v>286</v>
      </c>
      <c r="D631" s="441"/>
      <c r="E631" s="441"/>
      <c r="F631" s="441">
        <f t="array" ref="F631">SUM(IF("156"&amp;B631=KHN&amp;MH,SL))</f>
        <v>0</v>
      </c>
      <c r="G631" s="441">
        <f t="array" ref="G631">SUM(IF("156"&amp;B631=KHN&amp;MH,TH))</f>
        <v>0</v>
      </c>
      <c r="H631" s="441">
        <f t="array" ref="H631">SUM(IF("156"&amp;B631=KHC&amp;MH,SL))</f>
        <v>0</v>
      </c>
      <c r="I631" s="441">
        <f t="array" ref="I631">SUM(IF("156"&amp;B631=KHC&amp;MH,TH))</f>
        <v>0</v>
      </c>
      <c r="J631" s="441">
        <f t="shared" si="28"/>
        <v>0</v>
      </c>
      <c r="K631" s="441">
        <f t="shared" si="29"/>
        <v>0</v>
      </c>
      <c r="L631" s="263"/>
    </row>
    <row r="632" spans="1:15" ht="19.5" customHeight="1">
      <c r="A632" s="438">
        <f t="shared" si="27"/>
        <v>621</v>
      </c>
      <c r="B632" s="447" t="s">
        <v>674</v>
      </c>
      <c r="C632" s="440" t="s">
        <v>286</v>
      </c>
      <c r="D632" s="441"/>
      <c r="E632" s="441"/>
      <c r="F632" s="441">
        <f t="array" ref="F632">SUM(IF("156"&amp;B632=KHN&amp;MH,SL))</f>
        <v>24</v>
      </c>
      <c r="G632" s="441">
        <f t="array" ref="G632">SUM(IF("156"&amp;B632=KHN&amp;MH,TH))</f>
        <v>489653</v>
      </c>
      <c r="H632" s="441">
        <f t="array" ref="H632">SUM(IF("156"&amp;B632=KHC&amp;MH,SL))</f>
        <v>24</v>
      </c>
      <c r="I632" s="441">
        <f t="array" ref="I632">SUM(IF("156"&amp;B632=KHC&amp;MH,TH))</f>
        <v>489653</v>
      </c>
      <c r="J632" s="441">
        <f t="shared" si="28"/>
        <v>0</v>
      </c>
      <c r="K632" s="441">
        <f t="shared" si="29"/>
        <v>0</v>
      </c>
      <c r="L632" s="263"/>
    </row>
    <row r="633" spans="1:15" ht="19.5" customHeight="1">
      <c r="A633" s="438">
        <f t="shared" si="27"/>
        <v>622</v>
      </c>
      <c r="B633" s="447" t="s">
        <v>581</v>
      </c>
      <c r="C633" s="440" t="s">
        <v>286</v>
      </c>
      <c r="D633" s="441"/>
      <c r="E633" s="441"/>
      <c r="F633" s="441">
        <f t="array" ref="F633">SUM(IF("156"&amp;B633=KHN&amp;MH,SL))</f>
        <v>36</v>
      </c>
      <c r="G633" s="441">
        <f t="array" ref="G633">SUM(IF("156"&amp;B633=KHN&amp;MH,TH))</f>
        <v>758939</v>
      </c>
      <c r="H633" s="441">
        <f t="array" ref="H633">SUM(IF("156"&amp;B633=KHC&amp;MH,SL))</f>
        <v>36</v>
      </c>
      <c r="I633" s="441">
        <f t="array" ref="I633">SUM(IF("156"&amp;B633=KHC&amp;MH,TH))</f>
        <v>758939</v>
      </c>
      <c r="J633" s="441">
        <f t="shared" si="28"/>
        <v>0</v>
      </c>
      <c r="K633" s="441">
        <f t="shared" si="29"/>
        <v>0</v>
      </c>
      <c r="L633" s="263"/>
      <c r="N633" s="442"/>
      <c r="O633" s="442"/>
    </row>
    <row r="634" spans="1:15" ht="19.5" customHeight="1">
      <c r="A634" s="438">
        <f t="shared" si="27"/>
        <v>623</v>
      </c>
      <c r="B634" s="445" t="s">
        <v>734</v>
      </c>
      <c r="C634" s="440" t="s">
        <v>286</v>
      </c>
      <c r="D634" s="441"/>
      <c r="E634" s="441"/>
      <c r="F634" s="441">
        <f t="array" ref="F634">SUM(IF("156"&amp;B634=KHN&amp;MH,SL))</f>
        <v>30</v>
      </c>
      <c r="G634" s="441">
        <f t="array" ref="G634">SUM(IF("156"&amp;B634=KHN&amp;MH,TH))</f>
        <v>664080</v>
      </c>
      <c r="H634" s="441">
        <f t="array" ref="H634">SUM(IF("156"&amp;B634=KHC&amp;MH,SL))</f>
        <v>30</v>
      </c>
      <c r="I634" s="441">
        <f t="array" ref="I634">SUM(IF("156"&amp;B634=KHC&amp;MH,TH))</f>
        <v>664080</v>
      </c>
      <c r="J634" s="441">
        <f t="shared" si="28"/>
        <v>0</v>
      </c>
      <c r="K634" s="441">
        <f t="shared" si="29"/>
        <v>0</v>
      </c>
      <c r="L634" s="263"/>
    </row>
    <row r="635" spans="1:15" ht="19.5" customHeight="1">
      <c r="A635" s="438">
        <f t="shared" si="27"/>
        <v>624</v>
      </c>
      <c r="B635" s="446" t="s">
        <v>1557</v>
      </c>
      <c r="C635" s="440" t="s">
        <v>286</v>
      </c>
      <c r="D635" s="441"/>
      <c r="E635" s="441"/>
      <c r="F635" s="441">
        <f t="array" ref="F635">SUM(IF("156"&amp;B635=KHN&amp;MH,SL))</f>
        <v>300</v>
      </c>
      <c r="G635" s="441">
        <f t="array" ref="G635">SUM(IF("156"&amp;B635=KHN&amp;MH,TH))</f>
        <v>2370000</v>
      </c>
      <c r="H635" s="441">
        <f t="array" ref="H635">SUM(IF("156"&amp;B635=KHC&amp;MH,SL))</f>
        <v>300</v>
      </c>
      <c r="I635" s="441">
        <f t="array" ref="I635">SUM(IF("156"&amp;B635=KHC&amp;MH,TH))</f>
        <v>2370000</v>
      </c>
      <c r="J635" s="441">
        <f t="shared" si="28"/>
        <v>0</v>
      </c>
      <c r="K635" s="441">
        <f t="shared" si="29"/>
        <v>0</v>
      </c>
      <c r="L635" s="263"/>
    </row>
    <row r="636" spans="1:15" ht="19.5" customHeight="1">
      <c r="A636" s="438">
        <f t="shared" si="27"/>
        <v>625</v>
      </c>
      <c r="B636" s="445" t="s">
        <v>1852</v>
      </c>
      <c r="C636" s="440" t="s">
        <v>286</v>
      </c>
      <c r="D636" s="441"/>
      <c r="E636" s="441"/>
      <c r="F636" s="441">
        <f t="array" ref="F636">SUM(IF("156"&amp;B636=KHN&amp;MH,SL))</f>
        <v>200</v>
      </c>
      <c r="G636" s="441">
        <f t="array" ref="G636">SUM(IF("156"&amp;B636=KHN&amp;MH,TH))</f>
        <v>5187000</v>
      </c>
      <c r="H636" s="441">
        <f t="array" ref="H636">SUM(IF("156"&amp;B636=KHC&amp;MH,SL))</f>
        <v>0</v>
      </c>
      <c r="I636" s="441">
        <f t="array" ref="I636">SUM(IF("156"&amp;B636=KHC&amp;MH,TH))</f>
        <v>0</v>
      </c>
      <c r="J636" s="441">
        <f t="shared" si="28"/>
        <v>200</v>
      </c>
      <c r="K636" s="441">
        <f t="shared" si="29"/>
        <v>5187000</v>
      </c>
      <c r="L636" s="263"/>
    </row>
    <row r="637" spans="1:15" ht="19.5" customHeight="1">
      <c r="A637" s="438">
        <f t="shared" si="27"/>
        <v>626</v>
      </c>
      <c r="B637" s="447" t="s">
        <v>427</v>
      </c>
      <c r="C637" s="440" t="s">
        <v>286</v>
      </c>
      <c r="D637" s="441"/>
      <c r="E637" s="441"/>
      <c r="F637" s="441">
        <f t="array" ref="F637">SUM(IF("156"&amp;B637=KHN&amp;MH,SL))</f>
        <v>24</v>
      </c>
      <c r="G637" s="441">
        <f t="array" ref="G637">SUM(IF("156"&amp;B637=KHN&amp;MH,TH))</f>
        <v>500176</v>
      </c>
      <c r="H637" s="441">
        <f t="array" ref="H637">SUM(IF("156"&amp;B637=KHC&amp;MH,SL))</f>
        <v>24</v>
      </c>
      <c r="I637" s="441">
        <f t="array" ref="I637">SUM(IF("156"&amp;B637=KHC&amp;MH,TH))</f>
        <v>500176</v>
      </c>
      <c r="J637" s="441">
        <f t="shared" si="28"/>
        <v>0</v>
      </c>
      <c r="K637" s="441">
        <f t="shared" si="29"/>
        <v>0</v>
      </c>
      <c r="L637" s="263"/>
    </row>
    <row r="638" spans="1:15" ht="19.5" customHeight="1">
      <c r="A638" s="438">
        <f t="shared" si="27"/>
        <v>627</v>
      </c>
      <c r="B638" s="445" t="s">
        <v>1977</v>
      </c>
      <c r="C638" s="440" t="s">
        <v>286</v>
      </c>
      <c r="D638" s="441"/>
      <c r="E638" s="441"/>
      <c r="F638" s="441">
        <f t="array" ref="F638">SUM(IF("156"&amp;B638=KHN&amp;MH,SL))</f>
        <v>12</v>
      </c>
      <c r="G638" s="441">
        <f t="array" ref="G638">SUM(IF("156"&amp;B638=KHN&amp;MH,TH))</f>
        <v>252600</v>
      </c>
      <c r="H638" s="441">
        <f t="array" ref="H638">SUM(IF("156"&amp;B638=KHC&amp;MH,SL))</f>
        <v>12</v>
      </c>
      <c r="I638" s="441">
        <f t="array" ref="I638">SUM(IF("156"&amp;B638=KHC&amp;MH,TH))</f>
        <v>252600</v>
      </c>
      <c r="J638" s="441">
        <f t="shared" si="28"/>
        <v>0</v>
      </c>
      <c r="K638" s="441">
        <f t="shared" si="29"/>
        <v>0</v>
      </c>
      <c r="L638" s="263"/>
    </row>
    <row r="639" spans="1:15" ht="19.5" customHeight="1">
      <c r="A639" s="438">
        <f t="shared" si="27"/>
        <v>628</v>
      </c>
      <c r="B639" s="446" t="s">
        <v>1333</v>
      </c>
      <c r="C639" s="440" t="s">
        <v>286</v>
      </c>
      <c r="D639" s="441"/>
      <c r="E639" s="441"/>
      <c r="F639" s="441">
        <f t="array" ref="F639">SUM(IF("156"&amp;B639=KHN&amp;MH,SL))</f>
        <v>24</v>
      </c>
      <c r="G639" s="441">
        <f t="array" ref="G639">SUM(IF("156"&amp;B639=KHN&amp;MH,TH))</f>
        <v>499454</v>
      </c>
      <c r="H639" s="441">
        <f t="array" ref="H639">SUM(IF("156"&amp;B639=KHC&amp;MH,SL))</f>
        <v>24</v>
      </c>
      <c r="I639" s="441">
        <f t="array" ref="I639">SUM(IF("156"&amp;B639=KHC&amp;MH,TH))</f>
        <v>499454</v>
      </c>
      <c r="J639" s="441">
        <f t="shared" si="28"/>
        <v>0</v>
      </c>
      <c r="K639" s="441">
        <f t="shared" si="29"/>
        <v>0</v>
      </c>
      <c r="L639" s="263"/>
      <c r="N639" s="442"/>
      <c r="O639" s="442"/>
    </row>
    <row r="640" spans="1:15" ht="19.5" customHeight="1">
      <c r="A640" s="438">
        <f t="shared" si="27"/>
        <v>629</v>
      </c>
      <c r="B640" s="447" t="s">
        <v>423</v>
      </c>
      <c r="C640" s="440" t="s">
        <v>286</v>
      </c>
      <c r="D640" s="441"/>
      <c r="E640" s="441"/>
      <c r="F640" s="441">
        <f t="array" ref="F640">SUM(IF("156"&amp;B640=KHN&amp;MH,SL))</f>
        <v>346</v>
      </c>
      <c r="G640" s="441">
        <f t="array" ref="G640">SUM(IF("156"&amp;B640=KHN&amp;MH,TH))</f>
        <v>11159188</v>
      </c>
      <c r="H640" s="441">
        <f t="array" ref="H640">SUM(IF("156"&amp;B640=KHC&amp;MH,SL))</f>
        <v>322</v>
      </c>
      <c r="I640" s="441">
        <f t="array" ref="I640">SUM(IF("156"&amp;B640=KHC&amp;MH,TH))</f>
        <v>10535188</v>
      </c>
      <c r="J640" s="441">
        <f t="shared" si="28"/>
        <v>24</v>
      </c>
      <c r="K640" s="441">
        <f t="shared" si="29"/>
        <v>624000</v>
      </c>
      <c r="L640" s="263"/>
      <c r="N640" s="442"/>
      <c r="O640" s="442"/>
    </row>
    <row r="641" spans="1:15" ht="19.5" customHeight="1">
      <c r="A641" s="438">
        <f t="shared" si="27"/>
        <v>630</v>
      </c>
      <c r="B641" s="447" t="s">
        <v>635</v>
      </c>
      <c r="C641" s="440" t="s">
        <v>286</v>
      </c>
      <c r="D641" s="441"/>
      <c r="E641" s="441"/>
      <c r="F641" s="441">
        <f t="array" ref="F641">SUM(IF("156"&amp;B641=KHN&amp;MH,SL))</f>
        <v>2000</v>
      </c>
      <c r="G641" s="441">
        <f t="array" ref="G641">SUM(IF("156"&amp;B641=KHN&amp;MH,TH))</f>
        <v>27033448</v>
      </c>
      <c r="H641" s="441">
        <f t="array" ref="H641">SUM(IF("156"&amp;B641=KHC&amp;MH,SL))</f>
        <v>2000</v>
      </c>
      <c r="I641" s="441">
        <f t="array" ref="I641">SUM(IF("156"&amp;B641=KHC&amp;MH,TH))</f>
        <v>27033448</v>
      </c>
      <c r="J641" s="441">
        <f t="shared" si="28"/>
        <v>0</v>
      </c>
      <c r="K641" s="441">
        <f t="shared" si="29"/>
        <v>0</v>
      </c>
      <c r="L641" s="263"/>
    </row>
    <row r="642" spans="1:15" ht="19.5" customHeight="1">
      <c r="A642" s="438">
        <f t="shared" si="27"/>
        <v>631</v>
      </c>
      <c r="B642" s="447" t="s">
        <v>565</v>
      </c>
      <c r="C642" s="440" t="s">
        <v>286</v>
      </c>
      <c r="D642" s="441"/>
      <c r="E642" s="441"/>
      <c r="F642" s="441">
        <f t="array" ref="F642">SUM(IF("156"&amp;B642=KHN&amp;MH,SL))</f>
        <v>5100</v>
      </c>
      <c r="G642" s="441">
        <f t="array" ref="G642">SUM(IF("156"&amp;B642=KHN&amp;MH,TH))</f>
        <v>62332356</v>
      </c>
      <c r="H642" s="441">
        <f t="array" ref="H642">SUM(IF("156"&amp;B642=KHC&amp;MH,SL))</f>
        <v>5100</v>
      </c>
      <c r="I642" s="441">
        <f t="array" ref="I642">SUM(IF("156"&amp;B642=KHC&amp;MH,TH))</f>
        <v>62332356</v>
      </c>
      <c r="J642" s="441">
        <f t="shared" si="28"/>
        <v>0</v>
      </c>
      <c r="K642" s="441">
        <f t="shared" si="29"/>
        <v>0</v>
      </c>
      <c r="L642" s="263"/>
      <c r="N642" s="442"/>
      <c r="O642" s="442"/>
    </row>
    <row r="643" spans="1:15" ht="19.5" customHeight="1">
      <c r="A643" s="438">
        <f t="shared" si="27"/>
        <v>632</v>
      </c>
      <c r="B643" s="446" t="s">
        <v>1309</v>
      </c>
      <c r="C643" s="440" t="s">
        <v>286</v>
      </c>
      <c r="D643" s="441"/>
      <c r="E643" s="441"/>
      <c r="F643" s="441">
        <f t="array" ref="F643">SUM(IF("156"&amp;B643=KHN&amp;MH,SL))</f>
        <v>200</v>
      </c>
      <c r="G643" s="441">
        <f t="array" ref="G643">SUM(IF("156"&amp;B643=KHN&amp;MH,TH))</f>
        <v>2466000</v>
      </c>
      <c r="H643" s="441">
        <f t="array" ref="H643">SUM(IF("156"&amp;B643=KHC&amp;MH,SL))</f>
        <v>200</v>
      </c>
      <c r="I643" s="441">
        <f t="array" ref="I643">SUM(IF("156"&amp;B643=KHC&amp;MH,TH))</f>
        <v>2466000</v>
      </c>
      <c r="J643" s="441">
        <f t="shared" si="28"/>
        <v>0</v>
      </c>
      <c r="K643" s="441">
        <f t="shared" si="29"/>
        <v>0</v>
      </c>
      <c r="L643" s="263"/>
    </row>
    <row r="644" spans="1:15" ht="19.5" customHeight="1">
      <c r="A644" s="438">
        <f t="shared" si="27"/>
        <v>633</v>
      </c>
      <c r="B644" s="446" t="s">
        <v>1425</v>
      </c>
      <c r="C644" s="440" t="s">
        <v>286</v>
      </c>
      <c r="D644" s="441"/>
      <c r="E644" s="441"/>
      <c r="F644" s="441">
        <f t="array" ref="F644">SUM(IF("156"&amp;B644=KHN&amp;MH,SL))</f>
        <v>40</v>
      </c>
      <c r="G644" s="441">
        <f t="array" ref="G644">SUM(IF("156"&amp;B644=KHN&amp;MH,TH))</f>
        <v>2160000</v>
      </c>
      <c r="H644" s="441">
        <f t="array" ref="H644">SUM(IF("156"&amp;B644=KHC&amp;MH,SL))</f>
        <v>40</v>
      </c>
      <c r="I644" s="441">
        <f t="array" ref="I644">SUM(IF("156"&amp;B644=KHC&amp;MH,TH))</f>
        <v>2160000</v>
      </c>
      <c r="J644" s="441">
        <f t="shared" si="28"/>
        <v>0</v>
      </c>
      <c r="K644" s="441">
        <f t="shared" si="29"/>
        <v>0</v>
      </c>
      <c r="L644" s="263"/>
      <c r="N644" s="442"/>
      <c r="O644" s="442"/>
    </row>
    <row r="645" spans="1:15" ht="19.5" customHeight="1">
      <c r="A645" s="438">
        <f t="shared" si="27"/>
        <v>634</v>
      </c>
      <c r="B645" s="447" t="s">
        <v>1600</v>
      </c>
      <c r="C645" s="440" t="s">
        <v>286</v>
      </c>
      <c r="D645" s="441"/>
      <c r="E645" s="441"/>
      <c r="F645" s="441">
        <f t="array" ref="F645">SUM(IF("156"&amp;B645=KHN&amp;MH,SL))</f>
        <v>72</v>
      </c>
      <c r="G645" s="441">
        <f t="array" ref="G645">SUM(IF("156"&amp;B645=KHN&amp;MH,TH))</f>
        <v>1512000</v>
      </c>
      <c r="H645" s="441">
        <f t="array" ref="H645">SUM(IF("156"&amp;B645=KHC&amp;MH,SL))</f>
        <v>72</v>
      </c>
      <c r="I645" s="441">
        <f t="array" ref="I645">SUM(IF("156"&amp;B645=KHC&amp;MH,TH))</f>
        <v>1512000</v>
      </c>
      <c r="J645" s="441">
        <f t="shared" si="28"/>
        <v>0</v>
      </c>
      <c r="K645" s="441">
        <f t="shared" si="29"/>
        <v>0</v>
      </c>
      <c r="L645" s="263"/>
    </row>
    <row r="646" spans="1:15" ht="19.5" customHeight="1">
      <c r="A646" s="438">
        <f t="shared" si="27"/>
        <v>635</v>
      </c>
      <c r="B646" s="448" t="s">
        <v>675</v>
      </c>
      <c r="C646" s="440" t="s">
        <v>286</v>
      </c>
      <c r="D646" s="441"/>
      <c r="E646" s="441"/>
      <c r="F646" s="441">
        <f t="array" ref="F646">SUM(IF("156"&amp;B646=KHN&amp;MH,SL))</f>
        <v>36</v>
      </c>
      <c r="G646" s="441">
        <f t="array" ref="G646">SUM(IF("156"&amp;B646=KHN&amp;MH,TH))</f>
        <v>1111945</v>
      </c>
      <c r="H646" s="441">
        <f t="array" ref="H646">SUM(IF("156"&amp;B646=KHC&amp;MH,SL))</f>
        <v>36</v>
      </c>
      <c r="I646" s="441">
        <f t="array" ref="I646">SUM(IF("156"&amp;B646=KHC&amp;MH,TH))</f>
        <v>1111945</v>
      </c>
      <c r="J646" s="441">
        <f t="shared" si="28"/>
        <v>0</v>
      </c>
      <c r="K646" s="441">
        <f t="shared" si="29"/>
        <v>0</v>
      </c>
      <c r="L646" s="263"/>
    </row>
    <row r="647" spans="1:15" ht="19.5" customHeight="1">
      <c r="A647" s="438">
        <f t="shared" si="27"/>
        <v>636</v>
      </c>
      <c r="B647" s="445" t="s">
        <v>1892</v>
      </c>
      <c r="C647" s="440" t="s">
        <v>286</v>
      </c>
      <c r="D647" s="441"/>
      <c r="E647" s="441"/>
      <c r="F647" s="441">
        <f t="array" ref="F647">SUM(IF("156"&amp;B647=KHN&amp;MH,SL))</f>
        <v>15</v>
      </c>
      <c r="G647" s="441">
        <f t="array" ref="G647">SUM(IF("156"&amp;B647=KHN&amp;MH,TH))</f>
        <v>345092</v>
      </c>
      <c r="H647" s="441">
        <f t="array" ref="H647">SUM(IF("156"&amp;B647=KHC&amp;MH,SL))</f>
        <v>15</v>
      </c>
      <c r="I647" s="441">
        <f t="array" ref="I647">SUM(IF("156"&amp;B647=KHC&amp;MH,TH))</f>
        <v>345092</v>
      </c>
      <c r="J647" s="441">
        <f t="shared" si="28"/>
        <v>0</v>
      </c>
      <c r="K647" s="441">
        <f t="shared" si="29"/>
        <v>0</v>
      </c>
      <c r="L647" s="263"/>
    </row>
    <row r="648" spans="1:15" ht="19.5" customHeight="1">
      <c r="A648" s="438">
        <f t="shared" si="27"/>
        <v>637</v>
      </c>
      <c r="B648" s="446" t="s">
        <v>1331</v>
      </c>
      <c r="C648" s="440" t="s">
        <v>286</v>
      </c>
      <c r="D648" s="441"/>
      <c r="E648" s="441"/>
      <c r="F648" s="441">
        <f t="array" ref="F648">SUM(IF("156"&amp;B648=KHN&amp;MH,SL))</f>
        <v>110</v>
      </c>
      <c r="G648" s="441">
        <f t="array" ref="G648">SUM(IF("156"&amp;B648=KHN&amp;MH,TH))</f>
        <v>3387495</v>
      </c>
      <c r="H648" s="441">
        <f t="array" ref="H648">SUM(IF("156"&amp;B648=KHC&amp;MH,SL))</f>
        <v>110</v>
      </c>
      <c r="I648" s="441">
        <f t="array" ref="I648">SUM(IF("156"&amp;B648=KHC&amp;MH,TH))</f>
        <v>3387495</v>
      </c>
      <c r="J648" s="441">
        <f t="shared" si="28"/>
        <v>0</v>
      </c>
      <c r="K648" s="441">
        <f t="shared" si="29"/>
        <v>0</v>
      </c>
      <c r="L648" s="263"/>
      <c r="N648" s="442"/>
      <c r="O648" s="442"/>
    </row>
    <row r="649" spans="1:15" ht="19.5" customHeight="1">
      <c r="A649" s="438">
        <f t="shared" si="27"/>
        <v>638</v>
      </c>
      <c r="B649" s="447" t="s">
        <v>371</v>
      </c>
      <c r="C649" s="440" t="s">
        <v>286</v>
      </c>
      <c r="D649" s="441"/>
      <c r="E649" s="441"/>
      <c r="F649" s="441">
        <f t="array" ref="F649">SUM(IF("156"&amp;B649=KHN&amp;MH,SL))</f>
        <v>36</v>
      </c>
      <c r="G649" s="441">
        <f t="array" ref="G649">SUM(IF("156"&amp;B649=KHN&amp;MH,TH))</f>
        <v>767484</v>
      </c>
      <c r="H649" s="441">
        <f t="array" ref="H649">SUM(IF("156"&amp;B649=KHC&amp;MH,SL))</f>
        <v>36</v>
      </c>
      <c r="I649" s="441">
        <f t="array" ref="I649">SUM(IF("156"&amp;B649=KHC&amp;MH,TH))</f>
        <v>767484</v>
      </c>
      <c r="J649" s="441">
        <f t="shared" si="28"/>
        <v>0</v>
      </c>
      <c r="K649" s="441">
        <f t="shared" si="29"/>
        <v>0</v>
      </c>
      <c r="L649" s="263"/>
    </row>
    <row r="650" spans="1:15" ht="19.5" customHeight="1">
      <c r="A650" s="438">
        <f t="shared" si="27"/>
        <v>639</v>
      </c>
      <c r="B650" s="447" t="s">
        <v>1602</v>
      </c>
      <c r="C650" s="440" t="s">
        <v>286</v>
      </c>
      <c r="D650" s="441"/>
      <c r="E650" s="441"/>
      <c r="F650" s="441">
        <f t="array" ref="F650">SUM(IF("156"&amp;B650=KHN&amp;MH,SL))</f>
        <v>46</v>
      </c>
      <c r="G650" s="441">
        <f t="array" ref="G650">SUM(IF("156"&amp;B650=KHN&amp;MH,TH))</f>
        <v>1048800</v>
      </c>
      <c r="H650" s="441">
        <f t="array" ref="H650">SUM(IF("156"&amp;B650=KHC&amp;MH,SL))</f>
        <v>46</v>
      </c>
      <c r="I650" s="441">
        <f t="array" ref="I650">SUM(IF("156"&amp;B650=KHC&amp;MH,TH))</f>
        <v>1048800</v>
      </c>
      <c r="J650" s="441">
        <f t="shared" si="28"/>
        <v>0</v>
      </c>
      <c r="K650" s="441">
        <f t="shared" si="29"/>
        <v>0</v>
      </c>
      <c r="L650" s="263"/>
    </row>
    <row r="651" spans="1:15" ht="19.5" customHeight="1">
      <c r="A651" s="438">
        <f t="shared" si="27"/>
        <v>640</v>
      </c>
      <c r="B651" s="445" t="s">
        <v>1920</v>
      </c>
      <c r="C651" s="440" t="s">
        <v>286</v>
      </c>
      <c r="D651" s="441"/>
      <c r="E651" s="441"/>
      <c r="F651" s="441">
        <f t="array" ref="F651">SUM(IF("156"&amp;B651=KHN&amp;MH,SL))</f>
        <v>2350</v>
      </c>
      <c r="G651" s="441">
        <f t="array" ref="G651">SUM(IF("156"&amp;B651=KHN&amp;MH,TH))</f>
        <v>66975000</v>
      </c>
      <c r="H651" s="441">
        <f t="array" ref="H651">SUM(IF("156"&amp;B651=KHC&amp;MH,SL))</f>
        <v>0</v>
      </c>
      <c r="I651" s="441">
        <f t="array" ref="I651">SUM(IF("156"&amp;B651=KHC&amp;MH,TH))</f>
        <v>0</v>
      </c>
      <c r="J651" s="441">
        <f t="shared" si="28"/>
        <v>2350</v>
      </c>
      <c r="K651" s="441">
        <f t="shared" si="29"/>
        <v>66975000</v>
      </c>
      <c r="L651" s="263"/>
    </row>
    <row r="652" spans="1:15" ht="19.5" customHeight="1">
      <c r="A652" s="438">
        <f t="shared" ref="A652:A715" si="30">IF(B652&lt;&gt;"",ROW()-11,"")</f>
        <v>641</v>
      </c>
      <c r="B652" s="447" t="s">
        <v>431</v>
      </c>
      <c r="C652" s="440" t="s">
        <v>286</v>
      </c>
      <c r="D652" s="441"/>
      <c r="E652" s="441"/>
      <c r="F652" s="441">
        <f t="array" ref="F652">SUM(IF("156"&amp;B652=KHN&amp;MH,SL))</f>
        <v>36</v>
      </c>
      <c r="G652" s="441">
        <f t="array" ref="G652">SUM(IF("156"&amp;B652=KHN&amp;MH,TH))</f>
        <v>1273295</v>
      </c>
      <c r="H652" s="441">
        <f t="array" ref="H652">SUM(IF("156"&amp;B652=KHC&amp;MH,SL))</f>
        <v>36</v>
      </c>
      <c r="I652" s="441">
        <f t="array" ref="I652">SUM(IF("156"&amp;B652=KHC&amp;MH,TH))</f>
        <v>1273295</v>
      </c>
      <c r="J652" s="441">
        <f t="shared" ref="J652:J715" si="31">D652+F652-H652</f>
        <v>0</v>
      </c>
      <c r="K652" s="441">
        <f t="shared" ref="K652:K715" si="32">E652+G652-I652</f>
        <v>0</v>
      </c>
      <c r="L652" s="263"/>
    </row>
    <row r="653" spans="1:15" ht="19.5" customHeight="1">
      <c r="A653" s="438">
        <f t="shared" si="30"/>
        <v>642</v>
      </c>
      <c r="B653" s="447" t="s">
        <v>693</v>
      </c>
      <c r="C653" s="440" t="s">
        <v>286</v>
      </c>
      <c r="D653" s="441"/>
      <c r="E653" s="441"/>
      <c r="F653" s="441">
        <f t="array" ref="F653">SUM(IF("156"&amp;B653=KHN&amp;MH,SL))</f>
        <v>106</v>
      </c>
      <c r="G653" s="441">
        <f t="array" ref="G653">SUM(IF("156"&amp;B653=KHN&amp;MH,TH))</f>
        <v>3805352</v>
      </c>
      <c r="H653" s="441">
        <f t="array" ref="H653">SUM(IF("156"&amp;B653=KHC&amp;MH,SL))</f>
        <v>106</v>
      </c>
      <c r="I653" s="441">
        <f t="array" ref="I653">SUM(IF("156"&amp;B653=KHC&amp;MH,TH))</f>
        <v>3805352</v>
      </c>
      <c r="J653" s="441">
        <f t="shared" si="31"/>
        <v>0</v>
      </c>
      <c r="K653" s="441">
        <f t="shared" si="32"/>
        <v>0</v>
      </c>
      <c r="L653" s="263"/>
    </row>
    <row r="654" spans="1:15" ht="19.5" customHeight="1">
      <c r="A654" s="438">
        <f t="shared" si="30"/>
        <v>643</v>
      </c>
      <c r="B654" s="448" t="s">
        <v>573</v>
      </c>
      <c r="C654" s="440" t="s">
        <v>286</v>
      </c>
      <c r="D654" s="441"/>
      <c r="E654" s="441"/>
      <c r="F654" s="441">
        <f t="array" ref="F654">SUM(IF("156"&amp;B654=KHN&amp;MH,SL))</f>
        <v>38</v>
      </c>
      <c r="G654" s="441">
        <f t="array" ref="G654">SUM(IF("156"&amp;B654=KHN&amp;MH,TH))</f>
        <v>1345670</v>
      </c>
      <c r="H654" s="441">
        <f t="array" ref="H654">SUM(IF("156"&amp;B654=KHC&amp;MH,SL))</f>
        <v>38</v>
      </c>
      <c r="I654" s="441">
        <f t="array" ref="I654">SUM(IF("156"&amp;B654=KHC&amp;MH,TH))</f>
        <v>1345670</v>
      </c>
      <c r="J654" s="441">
        <f t="shared" si="31"/>
        <v>0</v>
      </c>
      <c r="K654" s="441">
        <f t="shared" si="32"/>
        <v>0</v>
      </c>
      <c r="L654" s="263"/>
    </row>
    <row r="655" spans="1:15" ht="19.5" customHeight="1">
      <c r="A655" s="438">
        <f t="shared" si="30"/>
        <v>644</v>
      </c>
      <c r="B655" s="448" t="s">
        <v>588</v>
      </c>
      <c r="C655" s="440" t="s">
        <v>286</v>
      </c>
      <c r="D655" s="441"/>
      <c r="E655" s="441"/>
      <c r="F655" s="441">
        <f t="array" ref="F655">SUM(IF("156"&amp;B655=KHN&amp;MH,SL))</f>
        <v>16</v>
      </c>
      <c r="G655" s="441">
        <f t="array" ref="G655">SUM(IF("156"&amp;B655=KHN&amp;MH,TH))</f>
        <v>583475</v>
      </c>
      <c r="H655" s="441">
        <f t="array" ref="H655">SUM(IF("156"&amp;B655=KHC&amp;MH,SL))</f>
        <v>16</v>
      </c>
      <c r="I655" s="441">
        <f t="array" ref="I655">SUM(IF("156"&amp;B655=KHC&amp;MH,TH))</f>
        <v>583475</v>
      </c>
      <c r="J655" s="441">
        <f t="shared" si="31"/>
        <v>0</v>
      </c>
      <c r="K655" s="441">
        <f t="shared" si="32"/>
        <v>0</v>
      </c>
      <c r="L655" s="263"/>
    </row>
    <row r="656" spans="1:15" ht="19.5" customHeight="1">
      <c r="A656" s="438">
        <f t="shared" si="30"/>
        <v>645</v>
      </c>
      <c r="B656" s="447" t="s">
        <v>694</v>
      </c>
      <c r="C656" s="440" t="s">
        <v>286</v>
      </c>
      <c r="D656" s="441"/>
      <c r="E656" s="441"/>
      <c r="F656" s="441">
        <f t="array" ref="F656">SUM(IF("156"&amp;B656=KHN&amp;MH,SL))</f>
        <v>116</v>
      </c>
      <c r="G656" s="441">
        <f t="array" ref="G656">SUM(IF("156"&amp;B656=KHN&amp;MH,TH))</f>
        <v>4314243</v>
      </c>
      <c r="H656" s="441">
        <f t="array" ref="H656">SUM(IF("156"&amp;B656=KHC&amp;MH,SL))</f>
        <v>116</v>
      </c>
      <c r="I656" s="441">
        <f t="array" ref="I656">SUM(IF("156"&amp;B656=KHC&amp;MH,TH))</f>
        <v>4314243</v>
      </c>
      <c r="J656" s="441">
        <f t="shared" si="31"/>
        <v>0</v>
      </c>
      <c r="K656" s="441">
        <f t="shared" si="32"/>
        <v>0</v>
      </c>
      <c r="L656" s="263"/>
    </row>
    <row r="657" spans="1:15" ht="19.5" customHeight="1">
      <c r="A657" s="438">
        <f t="shared" si="30"/>
        <v>646</v>
      </c>
      <c r="B657" s="445" t="s">
        <v>1908</v>
      </c>
      <c r="C657" s="440" t="s">
        <v>286</v>
      </c>
      <c r="D657" s="441"/>
      <c r="E657" s="441"/>
      <c r="F657" s="441">
        <f t="array" ref="F657">SUM(IF("156"&amp;B657=KHN&amp;MH,SL))</f>
        <v>15</v>
      </c>
      <c r="G657" s="441">
        <f t="array" ref="G657">SUM(IF("156"&amp;B657=KHN&amp;MH,TH))</f>
        <v>408177</v>
      </c>
      <c r="H657" s="441">
        <f t="array" ref="H657">SUM(IF("156"&amp;B657=KHC&amp;MH,SL))</f>
        <v>15</v>
      </c>
      <c r="I657" s="441">
        <f t="array" ref="I657">SUM(IF("156"&amp;B657=KHC&amp;MH,TH))</f>
        <v>408177</v>
      </c>
      <c r="J657" s="441">
        <f t="shared" si="31"/>
        <v>0</v>
      </c>
      <c r="K657" s="441">
        <f t="shared" si="32"/>
        <v>0</v>
      </c>
      <c r="L657" s="263"/>
    </row>
    <row r="658" spans="1:15" ht="19.5" customHeight="1">
      <c r="A658" s="438">
        <f t="shared" si="30"/>
        <v>647</v>
      </c>
      <c r="B658" s="448" t="s">
        <v>587</v>
      </c>
      <c r="C658" s="440" t="s">
        <v>286</v>
      </c>
      <c r="D658" s="441"/>
      <c r="E658" s="441"/>
      <c r="F658" s="441">
        <f t="array" ref="F658">SUM(IF("156"&amp;B658=KHN&amp;MH,SL))</f>
        <v>10</v>
      </c>
      <c r="G658" s="441">
        <f t="array" ref="G658">SUM(IF("156"&amp;B658=KHN&amp;MH,TH))</f>
        <v>435908</v>
      </c>
      <c r="H658" s="441">
        <f t="array" ref="H658">SUM(IF("156"&amp;B658=KHC&amp;MH,SL))</f>
        <v>10</v>
      </c>
      <c r="I658" s="441">
        <f t="array" ref="I658">SUM(IF("156"&amp;B658=KHC&amp;MH,TH))</f>
        <v>435908</v>
      </c>
      <c r="J658" s="441">
        <f t="shared" si="31"/>
        <v>0</v>
      </c>
      <c r="K658" s="441">
        <f t="shared" si="32"/>
        <v>0</v>
      </c>
      <c r="L658" s="263"/>
    </row>
    <row r="659" spans="1:15" ht="19.5" customHeight="1">
      <c r="A659" s="438">
        <f t="shared" si="30"/>
        <v>648</v>
      </c>
      <c r="B659" s="445" t="s">
        <v>572</v>
      </c>
      <c r="C659" s="440" t="s">
        <v>286</v>
      </c>
      <c r="D659" s="441"/>
      <c r="E659" s="441"/>
      <c r="F659" s="441">
        <f t="array" ref="F659">SUM(IF("156"&amp;B659=KHN&amp;MH,SL))</f>
        <v>36</v>
      </c>
      <c r="G659" s="441">
        <f t="array" ref="G659">SUM(IF("156"&amp;B659=KHN&amp;MH,TH))</f>
        <v>1625776</v>
      </c>
      <c r="H659" s="441">
        <f t="array" ref="H659">SUM(IF("156"&amp;B659=KHC&amp;MH,SL))</f>
        <v>36</v>
      </c>
      <c r="I659" s="441">
        <f t="array" ref="I659">SUM(IF("156"&amp;B659=KHC&amp;MH,TH))</f>
        <v>1625776</v>
      </c>
      <c r="J659" s="441">
        <f t="shared" si="31"/>
        <v>0</v>
      </c>
      <c r="K659" s="441">
        <f t="shared" si="32"/>
        <v>0</v>
      </c>
      <c r="L659" s="263"/>
    </row>
    <row r="660" spans="1:15" ht="19.5" customHeight="1">
      <c r="A660" s="438">
        <f t="shared" si="30"/>
        <v>649</v>
      </c>
      <c r="B660" s="447" t="s">
        <v>1607</v>
      </c>
      <c r="C660" s="440" t="s">
        <v>286</v>
      </c>
      <c r="D660" s="441"/>
      <c r="E660" s="441"/>
      <c r="F660" s="441">
        <f t="array" ref="F660">SUM(IF("156"&amp;B660=KHN&amp;MH,SL))</f>
        <v>64</v>
      </c>
      <c r="G660" s="441">
        <f t="array" ref="G660">SUM(IF("156"&amp;B660=KHN&amp;MH,TH))</f>
        <v>1970226</v>
      </c>
      <c r="H660" s="441">
        <f t="array" ref="H660">SUM(IF("156"&amp;B660=KHC&amp;MH,SL))</f>
        <v>64</v>
      </c>
      <c r="I660" s="441">
        <f t="array" ref="I660">SUM(IF("156"&amp;B660=KHC&amp;MH,TH))</f>
        <v>1970226</v>
      </c>
      <c r="J660" s="441">
        <f t="shared" si="31"/>
        <v>0</v>
      </c>
      <c r="K660" s="441">
        <f t="shared" si="32"/>
        <v>0</v>
      </c>
      <c r="L660" s="263"/>
    </row>
    <row r="661" spans="1:15" ht="19.5" customHeight="1">
      <c r="A661" s="438">
        <f t="shared" si="30"/>
        <v>650</v>
      </c>
      <c r="B661" s="448" t="s">
        <v>617</v>
      </c>
      <c r="C661" s="440" t="s">
        <v>286</v>
      </c>
      <c r="D661" s="441"/>
      <c r="E661" s="441"/>
      <c r="F661" s="441">
        <f t="array" ref="F661">SUM(IF("156"&amp;B661=KHN&amp;MH,SL))</f>
        <v>22</v>
      </c>
      <c r="G661" s="441">
        <f t="array" ref="G661">SUM(IF("156"&amp;B661=KHN&amp;MH,TH))</f>
        <v>365376</v>
      </c>
      <c r="H661" s="441">
        <f t="array" ref="H661">SUM(IF("156"&amp;B661=KHC&amp;MH,SL))</f>
        <v>22</v>
      </c>
      <c r="I661" s="441">
        <f t="array" ref="I661">SUM(IF("156"&amp;B661=KHC&amp;MH,TH))</f>
        <v>365376</v>
      </c>
      <c r="J661" s="441">
        <f t="shared" si="31"/>
        <v>0</v>
      </c>
      <c r="K661" s="441">
        <f t="shared" si="32"/>
        <v>0</v>
      </c>
      <c r="L661" s="263"/>
    </row>
    <row r="662" spans="1:15" ht="19.5" customHeight="1">
      <c r="A662" s="438">
        <f t="shared" si="30"/>
        <v>651</v>
      </c>
      <c r="B662" s="447" t="s">
        <v>363</v>
      </c>
      <c r="C662" s="440" t="s">
        <v>286</v>
      </c>
      <c r="D662" s="441"/>
      <c r="E662" s="441"/>
      <c r="F662" s="441">
        <f t="array" ref="F662">SUM(IF("156"&amp;B662=KHN&amp;MH,SL))</f>
        <v>12</v>
      </c>
      <c r="G662" s="441">
        <f t="array" ref="G662">SUM(IF("156"&amp;B662=KHN&amp;MH,TH))</f>
        <v>457488</v>
      </c>
      <c r="H662" s="441">
        <f t="array" ref="H662">SUM(IF("156"&amp;B662=KHC&amp;MH,SL))</f>
        <v>12</v>
      </c>
      <c r="I662" s="441">
        <f t="array" ref="I662">SUM(IF("156"&amp;B662=KHC&amp;MH,TH))</f>
        <v>457488</v>
      </c>
      <c r="J662" s="441">
        <f t="shared" si="31"/>
        <v>0</v>
      </c>
      <c r="K662" s="441">
        <f t="shared" si="32"/>
        <v>0</v>
      </c>
      <c r="L662" s="263"/>
    </row>
    <row r="663" spans="1:15" ht="19.5" customHeight="1">
      <c r="A663" s="438">
        <f t="shared" si="30"/>
        <v>652</v>
      </c>
      <c r="B663" s="447" t="s">
        <v>625</v>
      </c>
      <c r="C663" s="440" t="s">
        <v>286</v>
      </c>
      <c r="D663" s="441"/>
      <c r="E663" s="441"/>
      <c r="F663" s="441">
        <f t="array" ref="F663">SUM(IF("156"&amp;B663=KHN&amp;MH,SL))</f>
        <v>64</v>
      </c>
      <c r="G663" s="441">
        <f t="array" ref="G663">SUM(IF("156"&amp;B663=KHN&amp;MH,TH))</f>
        <v>3296506</v>
      </c>
      <c r="H663" s="441">
        <f t="array" ref="H663">SUM(IF("156"&amp;B663=KHC&amp;MH,SL))</f>
        <v>64</v>
      </c>
      <c r="I663" s="441">
        <f t="array" ref="I663">SUM(IF("156"&amp;B663=KHC&amp;MH,TH))</f>
        <v>3296506</v>
      </c>
      <c r="J663" s="441">
        <f t="shared" si="31"/>
        <v>0</v>
      </c>
      <c r="K663" s="441">
        <f t="shared" si="32"/>
        <v>0</v>
      </c>
      <c r="L663" s="263"/>
    </row>
    <row r="664" spans="1:15" ht="19.5" customHeight="1">
      <c r="A664" s="438">
        <f t="shared" si="30"/>
        <v>653</v>
      </c>
      <c r="B664" s="447" t="s">
        <v>541</v>
      </c>
      <c r="C664" s="440" t="s">
        <v>286</v>
      </c>
      <c r="D664" s="441"/>
      <c r="E664" s="441"/>
      <c r="F664" s="441">
        <f t="array" ref="F664">SUM(IF("156"&amp;B664=KHN&amp;MH,SL))</f>
        <v>134</v>
      </c>
      <c r="G664" s="441">
        <f t="array" ref="G664">SUM(IF("156"&amp;B664=KHN&amp;MH,TH))</f>
        <v>6765682</v>
      </c>
      <c r="H664" s="441">
        <f t="array" ref="H664">SUM(IF("156"&amp;B664=KHC&amp;MH,SL))</f>
        <v>134</v>
      </c>
      <c r="I664" s="441">
        <f t="array" ref="I664">SUM(IF("156"&amp;B664=KHC&amp;MH,TH))</f>
        <v>6765682</v>
      </c>
      <c r="J664" s="441">
        <f t="shared" si="31"/>
        <v>0</v>
      </c>
      <c r="K664" s="441">
        <f t="shared" si="32"/>
        <v>0</v>
      </c>
      <c r="L664" s="263"/>
    </row>
    <row r="665" spans="1:15" ht="19.5" customHeight="1">
      <c r="A665" s="438">
        <f t="shared" si="30"/>
        <v>654</v>
      </c>
      <c r="B665" s="445" t="s">
        <v>629</v>
      </c>
      <c r="C665" s="440" t="s">
        <v>286</v>
      </c>
      <c r="D665" s="441"/>
      <c r="E665" s="441"/>
      <c r="F665" s="441">
        <f t="array" ref="F665">SUM(IF("156"&amp;B665=KHN&amp;MH,SL))</f>
        <v>100</v>
      </c>
      <c r="G665" s="441">
        <f t="array" ref="G665">SUM(IF("156"&amp;B665=KHN&amp;MH,TH))</f>
        <v>4057992</v>
      </c>
      <c r="H665" s="441">
        <f t="array" ref="H665">SUM(IF("156"&amp;B665=KHC&amp;MH,SL))</f>
        <v>100</v>
      </c>
      <c r="I665" s="441">
        <f t="array" ref="I665">SUM(IF("156"&amp;B665=KHC&amp;MH,TH))</f>
        <v>4057992</v>
      </c>
      <c r="J665" s="441">
        <f t="shared" si="31"/>
        <v>0</v>
      </c>
      <c r="K665" s="441">
        <f t="shared" si="32"/>
        <v>0</v>
      </c>
      <c r="L665" s="263"/>
    </row>
    <row r="666" spans="1:15" ht="19.5" customHeight="1">
      <c r="A666" s="438">
        <f t="shared" si="30"/>
        <v>655</v>
      </c>
      <c r="B666" s="445" t="s">
        <v>789</v>
      </c>
      <c r="C666" s="440" t="s">
        <v>286</v>
      </c>
      <c r="D666" s="441"/>
      <c r="E666" s="441"/>
      <c r="F666" s="441">
        <f t="array" ref="F666">SUM(IF("156"&amp;B666=KHN&amp;MH,SL))</f>
        <v>950</v>
      </c>
      <c r="G666" s="441">
        <f t="array" ref="G666">SUM(IF("156"&amp;B666=KHN&amp;MH,TH))</f>
        <v>8957838</v>
      </c>
      <c r="H666" s="441">
        <f t="array" ref="H666">SUM(IF("156"&amp;B666=KHC&amp;MH,SL))</f>
        <v>0</v>
      </c>
      <c r="I666" s="441">
        <f t="array" ref="I666">SUM(IF("156"&amp;B666=KHC&amp;MH,TH))</f>
        <v>0</v>
      </c>
      <c r="J666" s="441">
        <f t="shared" si="31"/>
        <v>950</v>
      </c>
      <c r="K666" s="441">
        <f t="shared" si="32"/>
        <v>8957838</v>
      </c>
      <c r="L666" s="263"/>
    </row>
    <row r="667" spans="1:15" ht="19.5" customHeight="1">
      <c r="A667" s="438">
        <f t="shared" si="30"/>
        <v>656</v>
      </c>
      <c r="B667" s="447" t="s">
        <v>376</v>
      </c>
      <c r="C667" s="440" t="s">
        <v>286</v>
      </c>
      <c r="D667" s="441"/>
      <c r="E667" s="441"/>
      <c r="F667" s="441">
        <f t="array" ref="F667">SUM(IF("156"&amp;B667=KHN&amp;MH,SL))</f>
        <v>10</v>
      </c>
      <c r="G667" s="441">
        <f t="array" ref="G667">SUM(IF("156"&amp;B667=KHN&amp;MH,TH))</f>
        <v>393020</v>
      </c>
      <c r="H667" s="441">
        <f t="array" ref="H667">SUM(IF("156"&amp;B667=KHC&amp;MH,SL))</f>
        <v>10</v>
      </c>
      <c r="I667" s="441">
        <f t="array" ref="I667">SUM(IF("156"&amp;B667=KHC&amp;MH,TH))</f>
        <v>393020</v>
      </c>
      <c r="J667" s="441">
        <f t="shared" si="31"/>
        <v>0</v>
      </c>
      <c r="K667" s="441">
        <f t="shared" si="32"/>
        <v>0</v>
      </c>
      <c r="L667" s="263"/>
    </row>
    <row r="668" spans="1:15" ht="19.5" customHeight="1">
      <c r="A668" s="438">
        <f t="shared" si="30"/>
        <v>657</v>
      </c>
      <c r="B668" s="447" t="s">
        <v>862</v>
      </c>
      <c r="C668" s="440" t="s">
        <v>286</v>
      </c>
      <c r="D668" s="441"/>
      <c r="E668" s="441"/>
      <c r="F668" s="441">
        <f t="array" ref="F668">SUM(IF("156"&amp;B668=KHN&amp;MH,SL))</f>
        <v>20</v>
      </c>
      <c r="G668" s="441">
        <f t="array" ref="G668">SUM(IF("156"&amp;B668=KHN&amp;MH,TH))</f>
        <v>815760</v>
      </c>
      <c r="H668" s="441">
        <f t="array" ref="H668">SUM(IF("156"&amp;B668=KHC&amp;MH,SL))</f>
        <v>20</v>
      </c>
      <c r="I668" s="441">
        <f t="array" ref="I668">SUM(IF("156"&amp;B668=KHC&amp;MH,TH))</f>
        <v>815760</v>
      </c>
      <c r="J668" s="441">
        <f t="shared" si="31"/>
        <v>0</v>
      </c>
      <c r="K668" s="441">
        <f t="shared" si="32"/>
        <v>0</v>
      </c>
      <c r="L668" s="263"/>
    </row>
    <row r="669" spans="1:15" ht="19.5" customHeight="1">
      <c r="A669" s="438">
        <f t="shared" si="30"/>
        <v>658</v>
      </c>
      <c r="B669" s="447" t="s">
        <v>1596</v>
      </c>
      <c r="C669" s="440" t="s">
        <v>286</v>
      </c>
      <c r="D669" s="441"/>
      <c r="E669" s="441"/>
      <c r="F669" s="441">
        <f t="array" ref="F669">SUM(IF("156"&amp;B669=KHN&amp;MH,SL))</f>
        <v>30</v>
      </c>
      <c r="G669" s="441">
        <f t="array" ref="G669">SUM(IF("156"&amp;B669=KHN&amp;MH,TH))</f>
        <v>609000</v>
      </c>
      <c r="H669" s="441">
        <f t="array" ref="H669">SUM(IF("156"&amp;B669=KHC&amp;MH,SL))</f>
        <v>30</v>
      </c>
      <c r="I669" s="441">
        <f t="array" ref="I669">SUM(IF("156"&amp;B669=KHC&amp;MH,TH))</f>
        <v>609000</v>
      </c>
      <c r="J669" s="441">
        <f t="shared" si="31"/>
        <v>0</v>
      </c>
      <c r="K669" s="441">
        <f t="shared" si="32"/>
        <v>0</v>
      </c>
      <c r="L669" s="263"/>
    </row>
    <row r="670" spans="1:15" ht="19.5" customHeight="1">
      <c r="A670" s="438">
        <f t="shared" si="30"/>
        <v>659</v>
      </c>
      <c r="B670" s="445" t="s">
        <v>1978</v>
      </c>
      <c r="C670" s="440" t="s">
        <v>286</v>
      </c>
      <c r="D670" s="441"/>
      <c r="E670" s="441"/>
      <c r="F670" s="441">
        <f t="array" ref="F670">SUM(IF("156"&amp;B670=KHN&amp;MH,SL))</f>
        <v>12</v>
      </c>
      <c r="G670" s="441">
        <f t="array" ref="G670">SUM(IF("156"&amp;B670=KHN&amp;MH,TH))</f>
        <v>261000</v>
      </c>
      <c r="H670" s="441">
        <f t="array" ref="H670">SUM(IF("156"&amp;B670=KHC&amp;MH,SL))</f>
        <v>12</v>
      </c>
      <c r="I670" s="441">
        <f t="array" ref="I670">SUM(IF("156"&amp;B670=KHC&amp;MH,TH))</f>
        <v>261000</v>
      </c>
      <c r="J670" s="441">
        <f t="shared" si="31"/>
        <v>0</v>
      </c>
      <c r="K670" s="441">
        <f t="shared" si="32"/>
        <v>0</v>
      </c>
      <c r="L670" s="263"/>
    </row>
    <row r="671" spans="1:15" ht="19.5" customHeight="1">
      <c r="A671" s="438">
        <f t="shared" si="30"/>
        <v>660</v>
      </c>
      <c r="B671" s="445" t="s">
        <v>1979</v>
      </c>
      <c r="C671" s="440" t="s">
        <v>286</v>
      </c>
      <c r="D671" s="441"/>
      <c r="E671" s="441"/>
      <c r="F671" s="441">
        <f t="array" ref="F671">SUM(IF("156"&amp;B671=KHN&amp;MH,SL))</f>
        <v>12</v>
      </c>
      <c r="G671" s="441">
        <f t="array" ref="G671">SUM(IF("156"&amp;B671=KHN&amp;MH,TH))</f>
        <v>243000</v>
      </c>
      <c r="H671" s="441">
        <f t="array" ref="H671">SUM(IF("156"&amp;B671=KHC&amp;MH,SL))</f>
        <v>12</v>
      </c>
      <c r="I671" s="441">
        <f t="array" ref="I671">SUM(IF("156"&amp;B671=KHC&amp;MH,TH))</f>
        <v>243000</v>
      </c>
      <c r="J671" s="441">
        <f t="shared" si="31"/>
        <v>0</v>
      </c>
      <c r="K671" s="441">
        <f t="shared" si="32"/>
        <v>0</v>
      </c>
      <c r="L671" s="263"/>
    </row>
    <row r="672" spans="1:15" ht="19.5" customHeight="1">
      <c r="A672" s="438">
        <f t="shared" si="30"/>
        <v>661</v>
      </c>
      <c r="B672" s="446" t="s">
        <v>1332</v>
      </c>
      <c r="C672" s="440" t="s">
        <v>286</v>
      </c>
      <c r="D672" s="441"/>
      <c r="E672" s="441"/>
      <c r="F672" s="441">
        <f t="array" ref="F672">SUM(IF("156"&amp;B672=KHN&amp;MH,SL))</f>
        <v>20</v>
      </c>
      <c r="G672" s="441">
        <f t="array" ref="G672">SUM(IF("156"&amp;B672=KHN&amp;MH,TH))</f>
        <v>770000</v>
      </c>
      <c r="H672" s="441">
        <f t="array" ref="H672">SUM(IF("156"&amp;B672=KHC&amp;MH,SL))</f>
        <v>20</v>
      </c>
      <c r="I672" s="441">
        <f t="array" ref="I672">SUM(IF("156"&amp;B672=KHC&amp;MH,TH))</f>
        <v>770000</v>
      </c>
      <c r="J672" s="441">
        <f t="shared" si="31"/>
        <v>0</v>
      </c>
      <c r="K672" s="441">
        <f t="shared" si="32"/>
        <v>0</v>
      </c>
      <c r="L672" s="263"/>
      <c r="N672" s="442"/>
      <c r="O672" s="442"/>
    </row>
    <row r="673" spans="1:15" ht="19.5" customHeight="1">
      <c r="A673" s="438">
        <f t="shared" si="30"/>
        <v>662</v>
      </c>
      <c r="B673" s="445" t="s">
        <v>1980</v>
      </c>
      <c r="C673" s="440" t="s">
        <v>286</v>
      </c>
      <c r="D673" s="441"/>
      <c r="E673" s="441"/>
      <c r="F673" s="441">
        <f t="array" ref="F673">SUM(IF("156"&amp;B673=KHN&amp;MH,SL))</f>
        <v>16</v>
      </c>
      <c r="G673" s="441">
        <f t="array" ref="G673">SUM(IF("156"&amp;B673=KHN&amp;MH,TH))</f>
        <v>398080</v>
      </c>
      <c r="H673" s="441">
        <f t="array" ref="H673">SUM(IF("156"&amp;B673=KHC&amp;MH,SL))</f>
        <v>16</v>
      </c>
      <c r="I673" s="441">
        <f t="array" ref="I673">SUM(IF("156"&amp;B673=KHC&amp;MH,TH))</f>
        <v>398080</v>
      </c>
      <c r="J673" s="441">
        <f t="shared" si="31"/>
        <v>0</v>
      </c>
      <c r="K673" s="441">
        <f t="shared" si="32"/>
        <v>0</v>
      </c>
      <c r="L673" s="263"/>
    </row>
    <row r="674" spans="1:15" ht="19.5" customHeight="1">
      <c r="A674" s="438">
        <f t="shared" si="30"/>
        <v>663</v>
      </c>
      <c r="B674" s="447" t="s">
        <v>678</v>
      </c>
      <c r="C674" s="440" t="s">
        <v>286</v>
      </c>
      <c r="D674" s="441"/>
      <c r="E674" s="441"/>
      <c r="F674" s="441">
        <f t="array" ref="F674">SUM(IF("156"&amp;B674=KHN&amp;MH,SL))</f>
        <v>1041</v>
      </c>
      <c r="G674" s="441">
        <f t="array" ref="G674">SUM(IF("156"&amp;B674=KHN&amp;MH,TH))</f>
        <v>43798677</v>
      </c>
      <c r="H674" s="441">
        <f t="array" ref="H674">SUM(IF("156"&amp;B674=KHC&amp;MH,SL))</f>
        <v>930</v>
      </c>
      <c r="I674" s="441">
        <f t="array" ref="I674">SUM(IF("156"&amp;B674=KHC&amp;MH,TH))</f>
        <v>39523068</v>
      </c>
      <c r="J674" s="441">
        <f t="shared" si="31"/>
        <v>111</v>
      </c>
      <c r="K674" s="441">
        <f t="shared" si="32"/>
        <v>4275609</v>
      </c>
      <c r="L674" s="263"/>
      <c r="N674" s="442"/>
      <c r="O674" s="442"/>
    </row>
    <row r="675" spans="1:15" ht="19.5" customHeight="1">
      <c r="A675" s="438">
        <f t="shared" si="30"/>
        <v>664</v>
      </c>
      <c r="B675" s="446" t="s">
        <v>1321</v>
      </c>
      <c r="C675" s="440" t="s">
        <v>286</v>
      </c>
      <c r="D675" s="441"/>
      <c r="E675" s="441"/>
      <c r="F675" s="441">
        <f t="array" ref="F675">SUM(IF("156"&amp;B675=KHN&amp;MH,SL))</f>
        <v>12</v>
      </c>
      <c r="G675" s="441">
        <f t="array" ref="G675">SUM(IF("156"&amp;B675=KHN&amp;MH,TH))</f>
        <v>543600</v>
      </c>
      <c r="H675" s="441">
        <f t="array" ref="H675">SUM(IF("156"&amp;B675=KHC&amp;MH,SL))</f>
        <v>12</v>
      </c>
      <c r="I675" s="441">
        <f t="array" ref="I675">SUM(IF("156"&amp;B675=KHC&amp;MH,TH))</f>
        <v>543600</v>
      </c>
      <c r="J675" s="441">
        <f t="shared" si="31"/>
        <v>0</v>
      </c>
      <c r="K675" s="441">
        <f t="shared" si="32"/>
        <v>0</v>
      </c>
      <c r="L675" s="263"/>
      <c r="N675" s="442"/>
      <c r="O675" s="442"/>
    </row>
    <row r="676" spans="1:15" ht="19.5" customHeight="1">
      <c r="A676" s="438">
        <f t="shared" si="30"/>
        <v>665</v>
      </c>
      <c r="B676" s="445" t="s">
        <v>345</v>
      </c>
      <c r="C676" s="440" t="s">
        <v>286</v>
      </c>
      <c r="D676" s="441"/>
      <c r="E676" s="441"/>
      <c r="F676" s="441">
        <f t="array" ref="F676">SUM(IF("156"&amp;B676=KHN&amp;MH,SL))</f>
        <v>25</v>
      </c>
      <c r="G676" s="441">
        <f t="array" ref="G676">SUM(IF("156"&amp;B676=KHN&amp;MH,TH))</f>
        <v>715698</v>
      </c>
      <c r="H676" s="441">
        <f t="array" ref="H676">SUM(IF("156"&amp;B676=KHC&amp;MH,SL))</f>
        <v>25</v>
      </c>
      <c r="I676" s="441">
        <f t="array" ref="I676">SUM(IF("156"&amp;B676=KHC&amp;MH,TH))</f>
        <v>715698</v>
      </c>
      <c r="J676" s="441">
        <f t="shared" si="31"/>
        <v>0</v>
      </c>
      <c r="K676" s="441">
        <f t="shared" si="32"/>
        <v>0</v>
      </c>
      <c r="L676" s="263"/>
    </row>
    <row r="677" spans="1:15" ht="19.5" customHeight="1">
      <c r="A677" s="438">
        <f t="shared" si="30"/>
        <v>666</v>
      </c>
      <c r="B677" s="447" t="s">
        <v>385</v>
      </c>
      <c r="C677" s="440" t="s">
        <v>286</v>
      </c>
      <c r="D677" s="441"/>
      <c r="E677" s="441"/>
      <c r="F677" s="441">
        <f t="array" ref="F677">SUM(IF("156"&amp;B677=KHN&amp;MH,SL))</f>
        <v>65</v>
      </c>
      <c r="G677" s="441">
        <f t="array" ref="G677">SUM(IF("156"&amp;B677=KHN&amp;MH,TH))</f>
        <v>1874573</v>
      </c>
      <c r="H677" s="441">
        <f t="array" ref="H677">SUM(IF("156"&amp;B677=KHC&amp;MH,SL))</f>
        <v>65</v>
      </c>
      <c r="I677" s="441">
        <f t="array" ref="I677">SUM(IF("156"&amp;B677=KHC&amp;MH,TH))</f>
        <v>1874573</v>
      </c>
      <c r="J677" s="441">
        <f t="shared" si="31"/>
        <v>0</v>
      </c>
      <c r="K677" s="441">
        <f t="shared" si="32"/>
        <v>0</v>
      </c>
      <c r="L677" s="263"/>
      <c r="N677" s="442"/>
      <c r="O677" s="442"/>
    </row>
    <row r="678" spans="1:15" ht="19.5" customHeight="1">
      <c r="A678" s="438">
        <f t="shared" si="30"/>
        <v>667</v>
      </c>
      <c r="B678" s="448" t="s">
        <v>649</v>
      </c>
      <c r="C678" s="440" t="s">
        <v>286</v>
      </c>
      <c r="D678" s="441"/>
      <c r="E678" s="441"/>
      <c r="F678" s="441">
        <f t="array" ref="F678">SUM(IF("156"&amp;B678=KHN&amp;MH,SL))</f>
        <v>75</v>
      </c>
      <c r="G678" s="441">
        <f t="array" ref="G678">SUM(IF("156"&amp;B678=KHN&amp;MH,TH))</f>
        <v>1172701</v>
      </c>
      <c r="H678" s="441">
        <f t="array" ref="H678">SUM(IF("156"&amp;B678=KHC&amp;MH,SL))</f>
        <v>75</v>
      </c>
      <c r="I678" s="441">
        <f t="array" ref="I678">SUM(IF("156"&amp;B678=KHC&amp;MH,TH))</f>
        <v>1172701</v>
      </c>
      <c r="J678" s="441">
        <f t="shared" si="31"/>
        <v>0</v>
      </c>
      <c r="K678" s="441">
        <f t="shared" si="32"/>
        <v>0</v>
      </c>
      <c r="L678" s="263"/>
    </row>
    <row r="679" spans="1:15" ht="19.5" customHeight="1">
      <c r="A679" s="438">
        <f t="shared" si="30"/>
        <v>668</v>
      </c>
      <c r="B679" s="447" t="s">
        <v>844</v>
      </c>
      <c r="C679" s="440" t="s">
        <v>286</v>
      </c>
      <c r="D679" s="441"/>
      <c r="E679" s="441"/>
      <c r="F679" s="441">
        <f t="array" ref="F679">SUM(IF("156"&amp;B679=KHN&amp;MH,SL))</f>
        <v>36</v>
      </c>
      <c r="G679" s="441">
        <f t="array" ref="G679">SUM(IF("156"&amp;B679=KHN&amp;MH,TH))</f>
        <v>1524420</v>
      </c>
      <c r="H679" s="441">
        <f t="array" ref="H679">SUM(IF("156"&amp;B679=KHC&amp;MH,SL))</f>
        <v>36</v>
      </c>
      <c r="I679" s="441">
        <f t="array" ref="I679">SUM(IF("156"&amp;B679=KHC&amp;MH,TH))</f>
        <v>1524420</v>
      </c>
      <c r="J679" s="441">
        <f t="shared" si="31"/>
        <v>0</v>
      </c>
      <c r="K679" s="441">
        <f t="shared" si="32"/>
        <v>0</v>
      </c>
      <c r="L679" s="263"/>
    </row>
    <row r="680" spans="1:15" ht="19.5" customHeight="1">
      <c r="A680" s="438">
        <f t="shared" si="30"/>
        <v>669</v>
      </c>
      <c r="B680" s="447" t="s">
        <v>816</v>
      </c>
      <c r="C680" s="440" t="s">
        <v>286</v>
      </c>
      <c r="D680" s="441"/>
      <c r="E680" s="441"/>
      <c r="F680" s="441">
        <f t="array" ref="F680">SUM(IF("156"&amp;B680=KHN&amp;MH,SL))</f>
        <v>3000</v>
      </c>
      <c r="G680" s="441">
        <f t="array" ref="G680">SUM(IF("156"&amp;B680=KHN&amp;MH,TH))</f>
        <v>38250600</v>
      </c>
      <c r="H680" s="441">
        <f t="array" ref="H680">SUM(IF("156"&amp;B680=KHC&amp;MH,SL))</f>
        <v>3000</v>
      </c>
      <c r="I680" s="441">
        <f t="array" ref="I680">SUM(IF("156"&amp;B680=KHC&amp;MH,TH))</f>
        <v>38250600</v>
      </c>
      <c r="J680" s="441">
        <f t="shared" si="31"/>
        <v>0</v>
      </c>
      <c r="K680" s="441">
        <f t="shared" si="32"/>
        <v>0</v>
      </c>
      <c r="L680" s="263"/>
    </row>
    <row r="681" spans="1:15" ht="19.5" customHeight="1">
      <c r="A681" s="438">
        <f t="shared" si="30"/>
        <v>670</v>
      </c>
      <c r="B681" s="447" t="s">
        <v>803</v>
      </c>
      <c r="C681" s="440" t="s">
        <v>286</v>
      </c>
      <c r="D681" s="441"/>
      <c r="E681" s="441"/>
      <c r="F681" s="441">
        <f t="array" ref="F681">SUM(IF("156"&amp;B681=KHN&amp;MH,SL))</f>
        <v>180</v>
      </c>
      <c r="G681" s="441">
        <f t="array" ref="G681">SUM(IF("156"&amp;B681=KHN&amp;MH,TH))</f>
        <v>6328080</v>
      </c>
      <c r="H681" s="441">
        <f t="array" ref="H681">SUM(IF("156"&amp;B681=KHC&amp;MH,SL))</f>
        <v>180</v>
      </c>
      <c r="I681" s="441">
        <f t="array" ref="I681">SUM(IF("156"&amp;B681=KHC&amp;MH,TH))</f>
        <v>6328080</v>
      </c>
      <c r="J681" s="441">
        <f t="shared" si="31"/>
        <v>0</v>
      </c>
      <c r="K681" s="441">
        <f t="shared" si="32"/>
        <v>0</v>
      </c>
      <c r="L681" s="263"/>
    </row>
    <row r="682" spans="1:15" ht="19.5" customHeight="1">
      <c r="A682" s="438">
        <f t="shared" si="30"/>
        <v>671</v>
      </c>
      <c r="B682" s="446" t="s">
        <v>1435</v>
      </c>
      <c r="C682" s="440" t="s">
        <v>286</v>
      </c>
      <c r="D682" s="441"/>
      <c r="E682" s="441"/>
      <c r="F682" s="441">
        <f t="array" ref="F682">SUM(IF("156"&amp;B682=KHN&amp;MH,SL))</f>
        <v>8</v>
      </c>
      <c r="G682" s="441">
        <f t="array" ref="G682">SUM(IF("156"&amp;B682=KHN&amp;MH,TH))</f>
        <v>345600</v>
      </c>
      <c r="H682" s="441">
        <f t="array" ref="H682">SUM(IF("156"&amp;B682=KHC&amp;MH,SL))</f>
        <v>8</v>
      </c>
      <c r="I682" s="441">
        <f t="array" ref="I682">SUM(IF("156"&amp;B682=KHC&amp;MH,TH))</f>
        <v>345600</v>
      </c>
      <c r="J682" s="441">
        <f t="shared" si="31"/>
        <v>0</v>
      </c>
      <c r="K682" s="441">
        <f t="shared" si="32"/>
        <v>0</v>
      </c>
      <c r="L682" s="263"/>
      <c r="N682" s="442"/>
      <c r="O682" s="442"/>
    </row>
    <row r="683" spans="1:15" ht="19.5" customHeight="1">
      <c r="A683" s="438">
        <f t="shared" si="30"/>
        <v>672</v>
      </c>
      <c r="B683" s="446" t="s">
        <v>1981</v>
      </c>
      <c r="C683" s="440" t="s">
        <v>286</v>
      </c>
      <c r="D683" s="441"/>
      <c r="E683" s="441"/>
      <c r="F683" s="441">
        <f t="array" ref="F683">SUM(IF("156"&amp;B683=KHN&amp;MH,SL))</f>
        <v>16</v>
      </c>
      <c r="G683" s="441">
        <f t="array" ref="G683">SUM(IF("156"&amp;B683=KHN&amp;MH,TH))</f>
        <v>386240</v>
      </c>
      <c r="H683" s="441">
        <f t="array" ref="H683">SUM(IF("156"&amp;B683=KHC&amp;MH,SL))</f>
        <v>16</v>
      </c>
      <c r="I683" s="441">
        <f t="array" ref="I683">SUM(IF("156"&amp;B683=KHC&amp;MH,TH))</f>
        <v>386240</v>
      </c>
      <c r="J683" s="441">
        <f t="shared" si="31"/>
        <v>0</v>
      </c>
      <c r="K683" s="441">
        <f t="shared" si="32"/>
        <v>0</v>
      </c>
      <c r="L683" s="263"/>
    </row>
    <row r="684" spans="1:15" ht="19.5" customHeight="1">
      <c r="A684" s="438">
        <f t="shared" si="30"/>
        <v>673</v>
      </c>
      <c r="B684" s="447" t="s">
        <v>424</v>
      </c>
      <c r="C684" s="440" t="s">
        <v>286</v>
      </c>
      <c r="D684" s="441"/>
      <c r="E684" s="441"/>
      <c r="F684" s="441">
        <f t="array" ref="F684">SUM(IF("156"&amp;B684=KHN&amp;MH,SL))</f>
        <v>192</v>
      </c>
      <c r="G684" s="441">
        <f t="array" ref="G684">SUM(IF("156"&amp;B684=KHN&amp;MH,TH))</f>
        <v>7381009</v>
      </c>
      <c r="H684" s="441">
        <f t="array" ref="H684">SUM(IF("156"&amp;B684=KHC&amp;MH,SL))</f>
        <v>192</v>
      </c>
      <c r="I684" s="441">
        <f t="array" ref="I684">SUM(IF("156"&amp;B684=KHC&amp;MH,TH))</f>
        <v>7381009</v>
      </c>
      <c r="J684" s="441">
        <f t="shared" si="31"/>
        <v>0</v>
      </c>
      <c r="K684" s="441">
        <f t="shared" si="32"/>
        <v>0</v>
      </c>
      <c r="L684" s="263"/>
      <c r="N684" s="442"/>
      <c r="O684" s="442"/>
    </row>
    <row r="685" spans="1:15" ht="19.5" customHeight="1">
      <c r="A685" s="438">
        <f t="shared" si="30"/>
        <v>674</v>
      </c>
      <c r="B685" s="447" t="s">
        <v>841</v>
      </c>
      <c r="C685" s="440" t="s">
        <v>286</v>
      </c>
      <c r="D685" s="441"/>
      <c r="E685" s="441"/>
      <c r="F685" s="441">
        <f t="array" ref="F685">SUM(IF("156"&amp;B685=KHN&amp;MH,SL))</f>
        <v>50</v>
      </c>
      <c r="G685" s="441">
        <f t="array" ref="G685">SUM(IF("156"&amp;B685=KHN&amp;MH,TH))</f>
        <v>1873900</v>
      </c>
      <c r="H685" s="441">
        <f t="array" ref="H685">SUM(IF("156"&amp;B685=KHC&amp;MH,SL))</f>
        <v>50</v>
      </c>
      <c r="I685" s="441">
        <f t="array" ref="I685">SUM(IF("156"&amp;B685=KHC&amp;MH,TH))</f>
        <v>1873900</v>
      </c>
      <c r="J685" s="441">
        <f t="shared" si="31"/>
        <v>0</v>
      </c>
      <c r="K685" s="441">
        <f t="shared" si="32"/>
        <v>0</v>
      </c>
      <c r="L685" s="263"/>
    </row>
    <row r="686" spans="1:15" ht="19.5" customHeight="1">
      <c r="A686" s="438">
        <f t="shared" si="30"/>
        <v>675</v>
      </c>
      <c r="B686" s="447" t="s">
        <v>873</v>
      </c>
      <c r="C686" s="440" t="s">
        <v>286</v>
      </c>
      <c r="D686" s="441"/>
      <c r="E686" s="441"/>
      <c r="F686" s="441">
        <f t="array" ref="F686">SUM(IF("156"&amp;B686=KHN&amp;MH,SL))</f>
        <v>218</v>
      </c>
      <c r="G686" s="441">
        <f t="array" ref="G686">SUM(IF("156"&amp;B686=KHN&amp;MH,TH))</f>
        <v>8763293</v>
      </c>
      <c r="H686" s="441">
        <f t="array" ref="H686">SUM(IF("156"&amp;B686=KHC&amp;MH,SL))</f>
        <v>86</v>
      </c>
      <c r="I686" s="441">
        <f t="array" ref="I686">SUM(IF("156"&amp;B686=KHC&amp;MH,TH))</f>
        <v>3526840</v>
      </c>
      <c r="J686" s="441">
        <f t="shared" si="31"/>
        <v>132</v>
      </c>
      <c r="K686" s="441">
        <f t="shared" si="32"/>
        <v>5236453</v>
      </c>
      <c r="L686" s="263"/>
      <c r="N686" s="442"/>
      <c r="O686" s="442"/>
    </row>
    <row r="687" spans="1:15" ht="19.5" customHeight="1">
      <c r="A687" s="438">
        <f t="shared" si="30"/>
        <v>676</v>
      </c>
      <c r="B687" s="447" t="s">
        <v>413</v>
      </c>
      <c r="C687" s="440" t="s">
        <v>286</v>
      </c>
      <c r="D687" s="441"/>
      <c r="E687" s="441"/>
      <c r="F687" s="441">
        <f t="array" ref="F687">SUM(IF("156"&amp;B687=KHN&amp;MH,SL))</f>
        <v>648</v>
      </c>
      <c r="G687" s="441">
        <f t="array" ref="G687">SUM(IF("156"&amp;B687=KHN&amp;MH,TH))</f>
        <v>25692558</v>
      </c>
      <c r="H687" s="441">
        <f t="array" ref="H687">SUM(IF("156"&amp;B687=KHC&amp;MH,SL))</f>
        <v>648</v>
      </c>
      <c r="I687" s="441">
        <f t="array" ref="I687">SUM(IF("156"&amp;B687=KHC&amp;MH,TH))</f>
        <v>25692558</v>
      </c>
      <c r="J687" s="441">
        <f t="shared" si="31"/>
        <v>0</v>
      </c>
      <c r="K687" s="441">
        <f t="shared" si="32"/>
        <v>0</v>
      </c>
      <c r="L687" s="263"/>
      <c r="N687" s="442"/>
      <c r="O687" s="442"/>
    </row>
    <row r="688" spans="1:15" ht="19.5" customHeight="1">
      <c r="A688" s="438">
        <f t="shared" si="30"/>
        <v>677</v>
      </c>
      <c r="B688" s="446" t="s">
        <v>745</v>
      </c>
      <c r="C688" s="440" t="s">
        <v>286</v>
      </c>
      <c r="D688" s="441"/>
      <c r="E688" s="441"/>
      <c r="F688" s="441">
        <f t="array" ref="F688">SUM(IF("156"&amp;B688=KHN&amp;MH,SL))</f>
        <v>12</v>
      </c>
      <c r="G688" s="441">
        <f t="array" ref="G688">SUM(IF("156"&amp;B688=KHN&amp;MH,TH))</f>
        <v>526896</v>
      </c>
      <c r="H688" s="441">
        <f t="array" ref="H688">SUM(IF("156"&amp;B688=KHC&amp;MH,SL))</f>
        <v>12</v>
      </c>
      <c r="I688" s="441">
        <f t="array" ref="I688">SUM(IF("156"&amp;B688=KHC&amp;MH,TH))</f>
        <v>526896</v>
      </c>
      <c r="J688" s="441">
        <f t="shared" si="31"/>
        <v>0</v>
      </c>
      <c r="K688" s="441">
        <f t="shared" si="32"/>
        <v>0</v>
      </c>
      <c r="L688" s="263"/>
    </row>
    <row r="689" spans="1:12" ht="19.5" customHeight="1">
      <c r="A689" s="438">
        <f t="shared" si="30"/>
        <v>678</v>
      </c>
      <c r="B689" s="447" t="s">
        <v>334</v>
      </c>
      <c r="C689" s="440" t="s">
        <v>286</v>
      </c>
      <c r="D689" s="441"/>
      <c r="E689" s="441"/>
      <c r="F689" s="441">
        <f t="array" ref="F689">SUM(IF("156"&amp;B689=KHN&amp;MH,SL))</f>
        <v>228</v>
      </c>
      <c r="G689" s="441">
        <f t="array" ref="G689">SUM(IF("156"&amp;B689=KHN&amp;MH,TH))</f>
        <v>8733737</v>
      </c>
      <c r="H689" s="441">
        <f t="array" ref="H689">SUM(IF("156"&amp;B689=KHC&amp;MH,SL))</f>
        <v>228</v>
      </c>
      <c r="I689" s="441">
        <f t="array" ref="I689">SUM(IF("156"&amp;B689=KHC&amp;MH,TH))</f>
        <v>8733737</v>
      </c>
      <c r="J689" s="441">
        <f t="shared" si="31"/>
        <v>0</v>
      </c>
      <c r="K689" s="441">
        <f t="shared" si="32"/>
        <v>0</v>
      </c>
      <c r="L689" s="263"/>
    </row>
    <row r="690" spans="1:12" ht="19.5" customHeight="1">
      <c r="A690" s="438">
        <f t="shared" si="30"/>
        <v>679</v>
      </c>
      <c r="B690" s="445" t="s">
        <v>1174</v>
      </c>
      <c r="C690" s="440" t="s">
        <v>286</v>
      </c>
      <c r="D690" s="441"/>
      <c r="E690" s="441"/>
      <c r="F690" s="441">
        <f t="array" ref="F690">SUM(IF("156"&amp;B690=KHN&amp;MH,SL))</f>
        <v>4</v>
      </c>
      <c r="G690" s="441">
        <f t="array" ref="G690">SUM(IF("156"&amp;B690=KHN&amp;MH,TH))</f>
        <v>65604</v>
      </c>
      <c r="H690" s="441">
        <f t="array" ref="H690">SUM(IF("156"&amp;B690=KHC&amp;MH,SL))</f>
        <v>4</v>
      </c>
      <c r="I690" s="441">
        <f t="array" ref="I690">SUM(IF("156"&amp;B690=KHC&amp;MH,TH))</f>
        <v>65604</v>
      </c>
      <c r="J690" s="441">
        <f t="shared" si="31"/>
        <v>0</v>
      </c>
      <c r="K690" s="441">
        <f t="shared" si="32"/>
        <v>0</v>
      </c>
      <c r="L690" s="263"/>
    </row>
    <row r="691" spans="1:12" ht="19.5" customHeight="1">
      <c r="A691" s="438">
        <f t="shared" si="30"/>
        <v>680</v>
      </c>
      <c r="B691" s="445" t="s">
        <v>1175</v>
      </c>
      <c r="C691" s="440" t="s">
        <v>286</v>
      </c>
      <c r="D691" s="441"/>
      <c r="E691" s="441"/>
      <c r="F691" s="441">
        <f t="array" ref="F691">SUM(IF("156"&amp;B691=KHN&amp;MH,SL))</f>
        <v>5</v>
      </c>
      <c r="G691" s="441">
        <f t="array" ref="G691">SUM(IF("156"&amp;B691=KHN&amp;MH,TH))</f>
        <v>967090</v>
      </c>
      <c r="H691" s="441">
        <f t="array" ref="H691">SUM(IF("156"&amp;B691=KHC&amp;MH,SL))</f>
        <v>5</v>
      </c>
      <c r="I691" s="441">
        <f t="array" ref="I691">SUM(IF("156"&amp;B691=KHC&amp;MH,TH))</f>
        <v>967090</v>
      </c>
      <c r="J691" s="441">
        <f t="shared" si="31"/>
        <v>0</v>
      </c>
      <c r="K691" s="441">
        <f t="shared" si="32"/>
        <v>0</v>
      </c>
      <c r="L691" s="263"/>
    </row>
    <row r="692" spans="1:12" ht="19.5" customHeight="1">
      <c r="A692" s="438">
        <f t="shared" si="30"/>
        <v>681</v>
      </c>
      <c r="B692" s="445" t="s">
        <v>1176</v>
      </c>
      <c r="C692" s="440" t="s">
        <v>286</v>
      </c>
      <c r="D692" s="441"/>
      <c r="E692" s="441"/>
      <c r="F692" s="441">
        <f t="array" ref="F692">SUM(IF("156"&amp;B692=KHN&amp;MH,SL))</f>
        <v>25</v>
      </c>
      <c r="G692" s="441">
        <f t="array" ref="G692">SUM(IF("156"&amp;B692=KHN&amp;MH,TH))</f>
        <v>627100</v>
      </c>
      <c r="H692" s="441">
        <f t="array" ref="H692">SUM(IF("156"&amp;B692=KHC&amp;MH,SL))</f>
        <v>25</v>
      </c>
      <c r="I692" s="441">
        <f t="array" ref="I692">SUM(IF("156"&amp;B692=KHC&amp;MH,TH))</f>
        <v>627100</v>
      </c>
      <c r="J692" s="441">
        <f t="shared" si="31"/>
        <v>0</v>
      </c>
      <c r="K692" s="441">
        <f t="shared" si="32"/>
        <v>0</v>
      </c>
      <c r="L692" s="263"/>
    </row>
    <row r="693" spans="1:12" ht="19.5" customHeight="1">
      <c r="A693" s="438">
        <f t="shared" si="30"/>
        <v>682</v>
      </c>
      <c r="B693" s="447" t="s">
        <v>1170</v>
      </c>
      <c r="C693" s="440" t="s">
        <v>286</v>
      </c>
      <c r="D693" s="441"/>
      <c r="E693" s="441"/>
      <c r="F693" s="441">
        <f t="array" ref="F693">SUM(IF("156"&amp;B693=KHN&amp;MH,SL))</f>
        <v>2126</v>
      </c>
      <c r="G693" s="441">
        <f t="array" ref="G693">SUM(IF("156"&amp;B693=KHN&amp;MH,TH))</f>
        <v>66863053</v>
      </c>
      <c r="H693" s="441">
        <f t="array" ref="H693">SUM(IF("156"&amp;B693=KHC&amp;MH,SL))</f>
        <v>2108</v>
      </c>
      <c r="I693" s="441">
        <f t="array" ref="I693">SUM(IF("156"&amp;B693=KHC&amp;MH,TH))</f>
        <v>66492397</v>
      </c>
      <c r="J693" s="441">
        <f t="shared" si="31"/>
        <v>18</v>
      </c>
      <c r="K693" s="441">
        <f t="shared" si="32"/>
        <v>370656</v>
      </c>
      <c r="L693" s="263"/>
    </row>
    <row r="694" spans="1:12" ht="19.5" customHeight="1">
      <c r="A694" s="438">
        <f t="shared" si="30"/>
        <v>683</v>
      </c>
      <c r="B694" s="447" t="s">
        <v>1047</v>
      </c>
      <c r="C694" s="440" t="s">
        <v>286</v>
      </c>
      <c r="D694" s="441">
        <v>650</v>
      </c>
      <c r="E694" s="441">
        <v>20473034</v>
      </c>
      <c r="F694" s="441">
        <f t="array" ref="F694">SUM(IF("156"&amp;B694=KHN&amp;MH,SL))</f>
        <v>20630</v>
      </c>
      <c r="G694" s="441">
        <f t="array" ref="G694">SUM(IF("156"&amp;B694=KHN&amp;MH,TH))</f>
        <v>645904355</v>
      </c>
      <c r="H694" s="441">
        <f t="array" ref="H694">SUM(IF("156"&amp;B694=KHC&amp;MH,SL))</f>
        <v>13365</v>
      </c>
      <c r="I694" s="441">
        <f t="array" ref="I694">SUM(IF("156"&amp;B694=KHC&amp;MH,TH))</f>
        <v>421709264</v>
      </c>
      <c r="J694" s="441">
        <f t="shared" si="31"/>
        <v>7915</v>
      </c>
      <c r="K694" s="441">
        <f t="shared" si="32"/>
        <v>244668125</v>
      </c>
      <c r="L694" s="263"/>
    </row>
    <row r="695" spans="1:12" ht="19.5" customHeight="1">
      <c r="A695" s="438">
        <f t="shared" si="30"/>
        <v>684</v>
      </c>
      <c r="B695" s="447" t="s">
        <v>1171</v>
      </c>
      <c r="C695" s="440" t="s">
        <v>286</v>
      </c>
      <c r="D695" s="441"/>
      <c r="E695" s="441"/>
      <c r="F695" s="441">
        <f t="array" ref="F695">SUM(IF("156"&amp;B695=KHN&amp;MH,SL))</f>
        <v>70</v>
      </c>
      <c r="G695" s="441">
        <f t="array" ref="G695">SUM(IF("156"&amp;B695=KHN&amp;MH,TH))</f>
        <v>2036507</v>
      </c>
      <c r="H695" s="441">
        <f t="array" ref="H695">SUM(IF("156"&amp;B695=KHC&amp;MH,SL))</f>
        <v>70</v>
      </c>
      <c r="I695" s="441">
        <f t="array" ref="I695">SUM(IF("156"&amp;B695=KHC&amp;MH,TH))</f>
        <v>2036507</v>
      </c>
      <c r="J695" s="441">
        <f t="shared" si="31"/>
        <v>0</v>
      </c>
      <c r="K695" s="441">
        <f t="shared" si="32"/>
        <v>0</v>
      </c>
      <c r="L695" s="263"/>
    </row>
    <row r="696" spans="1:12" ht="19.5" customHeight="1">
      <c r="A696" s="438">
        <f t="shared" si="30"/>
        <v>685</v>
      </c>
      <c r="B696" s="447" t="s">
        <v>1046</v>
      </c>
      <c r="C696" s="440" t="s">
        <v>286</v>
      </c>
      <c r="D696" s="441">
        <v>650</v>
      </c>
      <c r="E696" s="441">
        <v>20068750</v>
      </c>
      <c r="F696" s="441">
        <f t="array" ref="F696">SUM(IF("156"&amp;B696=KHN&amp;MH,SL))</f>
        <v>26435</v>
      </c>
      <c r="G696" s="441">
        <f t="array" ref="G696">SUM(IF("156"&amp;B696=KHN&amp;MH,TH))</f>
        <v>863568562</v>
      </c>
      <c r="H696" s="441">
        <f t="array" ref="H696">SUM(IF("156"&amp;B696=KHC&amp;MH,SL))</f>
        <v>16770</v>
      </c>
      <c r="I696" s="441">
        <f t="array" ref="I696">SUM(IF("156"&amp;B696=KHC&amp;MH,TH))</f>
        <v>539316062</v>
      </c>
      <c r="J696" s="441">
        <f t="shared" si="31"/>
        <v>10315</v>
      </c>
      <c r="K696" s="441">
        <f t="shared" si="32"/>
        <v>344321250</v>
      </c>
      <c r="L696" s="263"/>
    </row>
    <row r="697" spans="1:12" ht="19.5" customHeight="1">
      <c r="A697" s="438">
        <f t="shared" si="30"/>
        <v>686</v>
      </c>
      <c r="B697" s="447" t="s">
        <v>1893</v>
      </c>
      <c r="C697" s="440" t="s">
        <v>286</v>
      </c>
      <c r="D697" s="441"/>
      <c r="E697" s="441"/>
      <c r="F697" s="441">
        <f t="array" ref="F697">SUM(IF("156"&amp;B697=KHN&amp;MH,SL))</f>
        <v>15</v>
      </c>
      <c r="G697" s="441">
        <f t="array" ref="G697">SUM(IF("156"&amp;B697=KHN&amp;MH,TH))</f>
        <v>363646</v>
      </c>
      <c r="H697" s="441">
        <f t="array" ref="H697">SUM(IF("156"&amp;B697=KHC&amp;MH,SL))</f>
        <v>15</v>
      </c>
      <c r="I697" s="441">
        <f t="array" ref="I697">SUM(IF("156"&amp;B697=KHC&amp;MH,TH))</f>
        <v>363646</v>
      </c>
      <c r="J697" s="441">
        <f t="shared" si="31"/>
        <v>0</v>
      </c>
      <c r="K697" s="441">
        <f t="shared" si="32"/>
        <v>0</v>
      </c>
      <c r="L697" s="263"/>
    </row>
    <row r="698" spans="1:12" ht="19.5" customHeight="1">
      <c r="A698" s="438">
        <f t="shared" si="30"/>
        <v>687</v>
      </c>
      <c r="B698" s="445" t="s">
        <v>684</v>
      </c>
      <c r="C698" s="440" t="s">
        <v>286</v>
      </c>
      <c r="D698" s="441"/>
      <c r="E698" s="441"/>
      <c r="F698" s="441">
        <f t="array" ref="F698">SUM(IF("156"&amp;B698=KHN&amp;MH,SL))</f>
        <v>24</v>
      </c>
      <c r="G698" s="441">
        <f t="array" ref="G698">SUM(IF("156"&amp;B698=KHN&amp;MH,TH))</f>
        <v>1042439</v>
      </c>
      <c r="H698" s="441">
        <f t="array" ref="H698">SUM(IF("156"&amp;B698=KHC&amp;MH,SL))</f>
        <v>24</v>
      </c>
      <c r="I698" s="441">
        <f t="array" ref="I698">SUM(IF("156"&amp;B698=KHC&amp;MH,TH))</f>
        <v>1042439</v>
      </c>
      <c r="J698" s="441">
        <f t="shared" si="31"/>
        <v>0</v>
      </c>
      <c r="K698" s="441">
        <f t="shared" si="32"/>
        <v>0</v>
      </c>
      <c r="L698" s="263"/>
    </row>
    <row r="699" spans="1:12" ht="19.5" customHeight="1">
      <c r="A699" s="438">
        <f t="shared" si="30"/>
        <v>688</v>
      </c>
      <c r="B699" s="445" t="s">
        <v>1982</v>
      </c>
      <c r="C699" s="440" t="s">
        <v>286</v>
      </c>
      <c r="D699" s="441"/>
      <c r="E699" s="441"/>
      <c r="F699" s="441">
        <f t="array" ref="F699">SUM(IF("156"&amp;B699=KHN&amp;MH,SL))</f>
        <v>30</v>
      </c>
      <c r="G699" s="441">
        <f t="array" ref="G699">SUM(IF("156"&amp;B699=KHN&amp;MH,TH))</f>
        <v>865200</v>
      </c>
      <c r="H699" s="441">
        <f t="array" ref="H699">SUM(IF("156"&amp;B699=KHC&amp;MH,SL))</f>
        <v>30</v>
      </c>
      <c r="I699" s="441">
        <f t="array" ref="I699">SUM(IF("156"&amp;B699=KHC&amp;MH,TH))</f>
        <v>865200</v>
      </c>
      <c r="J699" s="441">
        <f t="shared" si="31"/>
        <v>0</v>
      </c>
      <c r="K699" s="441">
        <f t="shared" si="32"/>
        <v>0</v>
      </c>
      <c r="L699" s="263"/>
    </row>
    <row r="700" spans="1:12" ht="19.5" customHeight="1">
      <c r="A700" s="438">
        <f t="shared" si="30"/>
        <v>689</v>
      </c>
      <c r="B700" s="448" t="s">
        <v>742</v>
      </c>
      <c r="C700" s="440" t="s">
        <v>286</v>
      </c>
      <c r="D700" s="441"/>
      <c r="E700" s="441"/>
      <c r="F700" s="441">
        <f t="array" ref="F700">SUM(IF("156"&amp;B700=KHN&amp;MH,SL))</f>
        <v>12</v>
      </c>
      <c r="G700" s="441">
        <f t="array" ref="G700">SUM(IF("156"&amp;B700=KHN&amp;MH,TH))</f>
        <v>518196</v>
      </c>
      <c r="H700" s="441">
        <f t="array" ref="H700">SUM(IF("156"&amp;B700=KHC&amp;MH,SL))</f>
        <v>12</v>
      </c>
      <c r="I700" s="441">
        <f t="array" ref="I700">SUM(IF("156"&amp;B700=KHC&amp;MH,TH))</f>
        <v>518196</v>
      </c>
      <c r="J700" s="441">
        <f t="shared" si="31"/>
        <v>0</v>
      </c>
      <c r="K700" s="441">
        <f t="shared" si="32"/>
        <v>0</v>
      </c>
      <c r="L700" s="263"/>
    </row>
    <row r="701" spans="1:12" ht="19.5" customHeight="1">
      <c r="A701" s="438">
        <f t="shared" si="30"/>
        <v>690</v>
      </c>
      <c r="B701" s="447" t="s">
        <v>1903</v>
      </c>
      <c r="C701" s="440" t="s">
        <v>286</v>
      </c>
      <c r="D701" s="441"/>
      <c r="E701" s="441"/>
      <c r="F701" s="441">
        <f t="array" ref="F701">SUM(IF("156"&amp;B701=KHN&amp;MH,SL))</f>
        <v>1</v>
      </c>
      <c r="G701" s="441">
        <f t="array" ref="G701">SUM(IF("156"&amp;B701=KHN&amp;MH,TH))</f>
        <v>28768</v>
      </c>
      <c r="H701" s="441">
        <f t="array" ref="H701">SUM(IF("156"&amp;B701=KHC&amp;MH,SL))</f>
        <v>1</v>
      </c>
      <c r="I701" s="441">
        <f t="array" ref="I701">SUM(IF("156"&amp;B701=KHC&amp;MH,TH))</f>
        <v>28768</v>
      </c>
      <c r="J701" s="441">
        <f t="shared" si="31"/>
        <v>0</v>
      </c>
      <c r="K701" s="441">
        <f t="shared" si="32"/>
        <v>0</v>
      </c>
      <c r="L701" s="263"/>
    </row>
    <row r="702" spans="1:12" ht="19.5" customHeight="1">
      <c r="A702" s="438">
        <f t="shared" si="30"/>
        <v>691</v>
      </c>
      <c r="B702" s="445" t="s">
        <v>747</v>
      </c>
      <c r="C702" s="440" t="s">
        <v>286</v>
      </c>
      <c r="D702" s="441"/>
      <c r="E702" s="441"/>
      <c r="F702" s="441">
        <f t="array" ref="F702">SUM(IF("156"&amp;B702=KHN&amp;MH,SL))</f>
        <v>21</v>
      </c>
      <c r="G702" s="441">
        <f t="array" ref="G702">SUM(IF("156"&amp;B702=KHN&amp;MH,TH))</f>
        <v>911995</v>
      </c>
      <c r="H702" s="441">
        <f t="array" ref="H702">SUM(IF("156"&amp;B702=KHC&amp;MH,SL))</f>
        <v>21</v>
      </c>
      <c r="I702" s="441">
        <f t="array" ref="I702">SUM(IF("156"&amp;B702=KHC&amp;MH,TH))</f>
        <v>911995</v>
      </c>
      <c r="J702" s="441">
        <f t="shared" si="31"/>
        <v>0</v>
      </c>
      <c r="K702" s="441">
        <f t="shared" si="32"/>
        <v>0</v>
      </c>
      <c r="L702" s="263"/>
    </row>
    <row r="703" spans="1:12" ht="19.5" customHeight="1">
      <c r="A703" s="438">
        <f t="shared" si="30"/>
        <v>692</v>
      </c>
      <c r="B703" s="445" t="s">
        <v>1983</v>
      </c>
      <c r="C703" s="440" t="s">
        <v>286</v>
      </c>
      <c r="D703" s="441"/>
      <c r="E703" s="441"/>
      <c r="F703" s="441">
        <f t="array" ref="F703">SUM(IF("156"&amp;B703=KHN&amp;MH,SL))</f>
        <v>16</v>
      </c>
      <c r="G703" s="441">
        <f t="array" ref="G703">SUM(IF("156"&amp;B703=KHN&amp;MH,TH))</f>
        <v>447840</v>
      </c>
      <c r="H703" s="441">
        <f t="array" ref="H703">SUM(IF("156"&amp;B703=KHC&amp;MH,SL))</f>
        <v>16</v>
      </c>
      <c r="I703" s="441">
        <f t="array" ref="I703">SUM(IF("156"&amp;B703=KHC&amp;MH,TH))</f>
        <v>447840</v>
      </c>
      <c r="J703" s="441">
        <f t="shared" si="31"/>
        <v>0</v>
      </c>
      <c r="K703" s="441">
        <f t="shared" si="32"/>
        <v>0</v>
      </c>
      <c r="L703" s="263"/>
    </row>
    <row r="704" spans="1:12" ht="19.5" customHeight="1">
      <c r="A704" s="438">
        <f t="shared" si="30"/>
        <v>693</v>
      </c>
      <c r="B704" s="445" t="s">
        <v>1883</v>
      </c>
      <c r="C704" s="440" t="s">
        <v>286</v>
      </c>
      <c r="D704" s="441"/>
      <c r="E704" s="441"/>
      <c r="F704" s="441">
        <f t="array" ref="F704">SUM(IF("156"&amp;B704=KHN&amp;MH,SL))</f>
        <v>17</v>
      </c>
      <c r="G704" s="441">
        <f t="array" ref="G704">SUM(IF("156"&amp;B704=KHN&amp;MH,TH))</f>
        <v>512795</v>
      </c>
      <c r="H704" s="441">
        <f t="array" ref="H704">SUM(IF("156"&amp;B704=KHC&amp;MH,SL))</f>
        <v>17</v>
      </c>
      <c r="I704" s="441">
        <f t="array" ref="I704">SUM(IF("156"&amp;B704=KHC&amp;MH,TH))</f>
        <v>512795</v>
      </c>
      <c r="J704" s="441">
        <f t="shared" si="31"/>
        <v>0</v>
      </c>
      <c r="K704" s="441">
        <f t="shared" si="32"/>
        <v>0</v>
      </c>
      <c r="L704" s="263"/>
    </row>
    <row r="705" spans="1:15" ht="19.5" customHeight="1">
      <c r="A705" s="438">
        <f t="shared" si="30"/>
        <v>694</v>
      </c>
      <c r="B705" s="445" t="s">
        <v>690</v>
      </c>
      <c r="C705" s="440" t="s">
        <v>286</v>
      </c>
      <c r="D705" s="441"/>
      <c r="E705" s="441"/>
      <c r="F705" s="441">
        <f t="array" ref="F705">SUM(IF("156"&amp;B705=KHN&amp;MH,SL))</f>
        <v>48</v>
      </c>
      <c r="G705" s="441">
        <f t="array" ref="G705">SUM(IF("156"&amp;B705=KHN&amp;MH,TH))</f>
        <v>2249894</v>
      </c>
      <c r="H705" s="441">
        <f t="array" ref="H705">SUM(IF("156"&amp;B705=KHC&amp;MH,SL))</f>
        <v>48</v>
      </c>
      <c r="I705" s="441">
        <f t="array" ref="I705">SUM(IF("156"&amp;B705=KHC&amp;MH,TH))</f>
        <v>2249894</v>
      </c>
      <c r="J705" s="441">
        <f t="shared" si="31"/>
        <v>0</v>
      </c>
      <c r="K705" s="441">
        <f t="shared" si="32"/>
        <v>0</v>
      </c>
      <c r="L705" s="263"/>
      <c r="N705" s="442"/>
      <c r="O705" s="442"/>
    </row>
    <row r="706" spans="1:15" ht="19.5" customHeight="1">
      <c r="A706" s="438">
        <f t="shared" si="30"/>
        <v>695</v>
      </c>
      <c r="B706" s="447" t="s">
        <v>1984</v>
      </c>
      <c r="C706" s="440" t="s">
        <v>286</v>
      </c>
      <c r="D706" s="441"/>
      <c r="E706" s="441"/>
      <c r="F706" s="441">
        <f t="array" ref="F706">SUM(IF("156"&amp;B706=KHN&amp;MH,SL))</f>
        <v>6</v>
      </c>
      <c r="G706" s="441">
        <f t="array" ref="G706">SUM(IF("156"&amp;B706=KHN&amp;MH,TH))</f>
        <v>382440</v>
      </c>
      <c r="H706" s="441">
        <f t="array" ref="H706">SUM(IF("156"&amp;B706=KHC&amp;MH,SL))</f>
        <v>6</v>
      </c>
      <c r="I706" s="441">
        <f t="array" ref="I706">SUM(IF("156"&amp;B706=KHC&amp;MH,TH))</f>
        <v>382440</v>
      </c>
      <c r="J706" s="441">
        <f t="shared" si="31"/>
        <v>0</v>
      </c>
      <c r="K706" s="441">
        <f t="shared" si="32"/>
        <v>0</v>
      </c>
      <c r="L706" s="263"/>
    </row>
    <row r="707" spans="1:15" ht="19.5" customHeight="1">
      <c r="A707" s="438">
        <f t="shared" si="30"/>
        <v>696</v>
      </c>
      <c r="B707" s="447" t="s">
        <v>447</v>
      </c>
      <c r="C707" s="440" t="s">
        <v>286</v>
      </c>
      <c r="D707" s="441"/>
      <c r="E707" s="441"/>
      <c r="F707" s="441">
        <f t="array" ref="F707">SUM(IF("156"&amp;B707=KHN&amp;MH,SL))</f>
        <v>94</v>
      </c>
      <c r="G707" s="441">
        <f t="array" ref="G707">SUM(IF("156"&amp;B707=KHN&amp;MH,TH))</f>
        <v>4712690</v>
      </c>
      <c r="H707" s="441">
        <f t="array" ref="H707">SUM(IF("156"&amp;B707=KHC&amp;MH,SL))</f>
        <v>94</v>
      </c>
      <c r="I707" s="441">
        <f t="array" ref="I707">SUM(IF("156"&amp;B707=KHC&amp;MH,TH))</f>
        <v>4712690</v>
      </c>
      <c r="J707" s="441">
        <f t="shared" si="31"/>
        <v>0</v>
      </c>
      <c r="K707" s="441">
        <f t="shared" si="32"/>
        <v>0</v>
      </c>
      <c r="L707" s="263"/>
    </row>
    <row r="708" spans="1:15" ht="19.5" customHeight="1">
      <c r="A708" s="438">
        <f t="shared" si="30"/>
        <v>697</v>
      </c>
      <c r="B708" s="448" t="s">
        <v>1340</v>
      </c>
      <c r="C708" s="440" t="s">
        <v>286</v>
      </c>
      <c r="D708" s="441"/>
      <c r="E708" s="441"/>
      <c r="F708" s="441">
        <f t="array" ref="F708">SUM(IF("156"&amp;B708=KHN&amp;MH,SL))</f>
        <v>200</v>
      </c>
      <c r="G708" s="441">
        <f t="array" ref="G708">SUM(IF("156"&amp;B708=KHN&amp;MH,TH))</f>
        <v>1360000</v>
      </c>
      <c r="H708" s="441">
        <f t="array" ref="H708">SUM(IF("156"&amp;B708=KHC&amp;MH,SL))</f>
        <v>200</v>
      </c>
      <c r="I708" s="441">
        <f t="array" ref="I708">SUM(IF("156"&amp;B708=KHC&amp;MH,TH))</f>
        <v>1360000</v>
      </c>
      <c r="J708" s="441">
        <f t="shared" si="31"/>
        <v>0</v>
      </c>
      <c r="K708" s="441">
        <f t="shared" si="32"/>
        <v>0</v>
      </c>
      <c r="L708" s="263"/>
    </row>
    <row r="709" spans="1:15" ht="19.5" customHeight="1">
      <c r="A709" s="438">
        <f t="shared" si="30"/>
        <v>698</v>
      </c>
      <c r="B709" s="448" t="s">
        <v>1341</v>
      </c>
      <c r="C709" s="440" t="s">
        <v>286</v>
      </c>
      <c r="D709" s="441"/>
      <c r="E709" s="441"/>
      <c r="F709" s="441">
        <f t="array" ref="F709">SUM(IF("156"&amp;B709=KHN&amp;MH,SL))</f>
        <v>300</v>
      </c>
      <c r="G709" s="441">
        <f t="array" ref="G709">SUM(IF("156"&amp;B709=KHN&amp;MH,TH))</f>
        <v>2160000</v>
      </c>
      <c r="H709" s="441">
        <f t="array" ref="H709">SUM(IF("156"&amp;B709=KHC&amp;MH,SL))</f>
        <v>300</v>
      </c>
      <c r="I709" s="441">
        <f t="array" ref="I709">SUM(IF("156"&amp;B709=KHC&amp;MH,TH))</f>
        <v>2160000</v>
      </c>
      <c r="J709" s="441">
        <f t="shared" si="31"/>
        <v>0</v>
      </c>
      <c r="K709" s="441">
        <f t="shared" si="32"/>
        <v>0</v>
      </c>
      <c r="L709" s="263"/>
    </row>
    <row r="710" spans="1:15" ht="19.5" customHeight="1">
      <c r="A710" s="438">
        <f t="shared" si="30"/>
        <v>699</v>
      </c>
      <c r="B710" s="448" t="s">
        <v>614</v>
      </c>
      <c r="C710" s="440" t="s">
        <v>286</v>
      </c>
      <c r="D710" s="441"/>
      <c r="E710" s="441"/>
      <c r="F710" s="441">
        <f t="array" ref="F710">SUM(IF("156"&amp;B710=KHN&amp;MH,SL))</f>
        <v>80</v>
      </c>
      <c r="G710" s="441">
        <f t="array" ref="G710">SUM(IF("156"&amp;B710=KHN&amp;MH,TH))</f>
        <v>2071280</v>
      </c>
      <c r="H710" s="441">
        <f t="array" ref="H710">SUM(IF("156"&amp;B710=KHC&amp;MH,SL))</f>
        <v>80</v>
      </c>
      <c r="I710" s="441">
        <f t="array" ref="I710">SUM(IF("156"&amp;B710=KHC&amp;MH,TH))</f>
        <v>2071280</v>
      </c>
      <c r="J710" s="441">
        <f t="shared" si="31"/>
        <v>0</v>
      </c>
      <c r="K710" s="441">
        <f t="shared" si="32"/>
        <v>0</v>
      </c>
      <c r="L710" s="263"/>
    </row>
    <row r="711" spans="1:15" ht="19.5" customHeight="1">
      <c r="A711" s="438">
        <f t="shared" si="30"/>
        <v>700</v>
      </c>
      <c r="B711" s="447" t="s">
        <v>642</v>
      </c>
      <c r="C711" s="440" t="s">
        <v>286</v>
      </c>
      <c r="D711" s="441"/>
      <c r="E711" s="441"/>
      <c r="F711" s="441">
        <f t="array" ref="F711">SUM(IF("156"&amp;B711=KHN&amp;MH,SL))</f>
        <v>75</v>
      </c>
      <c r="G711" s="441">
        <f t="array" ref="G711">SUM(IF("156"&amp;B711=KHN&amp;MH,TH))</f>
        <v>1992525</v>
      </c>
      <c r="H711" s="441">
        <f t="array" ref="H711">SUM(IF("156"&amp;B711=KHC&amp;MH,SL))</f>
        <v>75</v>
      </c>
      <c r="I711" s="441">
        <f t="array" ref="I711">SUM(IF("156"&amp;B711=KHC&amp;MH,TH))</f>
        <v>1992525</v>
      </c>
      <c r="J711" s="441">
        <f t="shared" si="31"/>
        <v>0</v>
      </c>
      <c r="K711" s="441">
        <f t="shared" si="32"/>
        <v>0</v>
      </c>
      <c r="L711" s="263"/>
    </row>
    <row r="712" spans="1:15" ht="19.5" customHeight="1">
      <c r="A712" s="438">
        <f t="shared" si="30"/>
        <v>701</v>
      </c>
      <c r="B712" s="445" t="s">
        <v>824</v>
      </c>
      <c r="C712" s="440" t="s">
        <v>286</v>
      </c>
      <c r="D712" s="441"/>
      <c r="E712" s="441"/>
      <c r="F712" s="441">
        <f t="array" ref="F712">SUM(IF("156"&amp;B712=KHN&amp;MH,SL))</f>
        <v>200</v>
      </c>
      <c r="G712" s="441">
        <f t="array" ref="G712">SUM(IF("156"&amp;B712=KHN&amp;MH,TH))</f>
        <v>1350000</v>
      </c>
      <c r="H712" s="441">
        <f t="array" ref="H712">SUM(IF("156"&amp;B712=KHC&amp;MH,SL))</f>
        <v>200</v>
      </c>
      <c r="I712" s="441">
        <f t="array" ref="I712">SUM(IF("156"&amp;B712=KHC&amp;MH,TH))</f>
        <v>1350000</v>
      </c>
      <c r="J712" s="441">
        <f t="shared" si="31"/>
        <v>0</v>
      </c>
      <c r="K712" s="441">
        <f t="shared" si="32"/>
        <v>0</v>
      </c>
      <c r="L712" s="263"/>
    </row>
    <row r="713" spans="1:15" ht="19.5" customHeight="1">
      <c r="A713" s="438">
        <f t="shared" si="30"/>
        <v>702</v>
      </c>
      <c r="B713" s="447" t="s">
        <v>600</v>
      </c>
      <c r="C713" s="440" t="s">
        <v>286</v>
      </c>
      <c r="D713" s="441"/>
      <c r="E713" s="441"/>
      <c r="F713" s="441">
        <f t="array" ref="F713">SUM(IF("156"&amp;B713=KHN&amp;MH,SL))</f>
        <v>500</v>
      </c>
      <c r="G713" s="441">
        <f t="array" ref="G713">SUM(IF("156"&amp;B713=KHN&amp;MH,TH))</f>
        <v>2414000</v>
      </c>
      <c r="H713" s="441">
        <f t="array" ref="H713">SUM(IF("156"&amp;B713=KHC&amp;MH,SL))</f>
        <v>500</v>
      </c>
      <c r="I713" s="441">
        <f t="array" ref="I713">SUM(IF("156"&amp;B713=KHC&amp;MH,TH))</f>
        <v>2414000</v>
      </c>
      <c r="J713" s="441">
        <f t="shared" si="31"/>
        <v>0</v>
      </c>
      <c r="K713" s="441">
        <f t="shared" si="32"/>
        <v>0</v>
      </c>
      <c r="L713" s="263"/>
    </row>
    <row r="714" spans="1:15" ht="19.5" customHeight="1">
      <c r="A714" s="438">
        <f t="shared" si="30"/>
        <v>703</v>
      </c>
      <c r="B714" s="447" t="s">
        <v>597</v>
      </c>
      <c r="C714" s="440" t="s">
        <v>286</v>
      </c>
      <c r="D714" s="441"/>
      <c r="E714" s="441"/>
      <c r="F714" s="441">
        <f t="array" ref="F714">SUM(IF("156"&amp;B714=KHN&amp;MH,SL))</f>
        <v>500</v>
      </c>
      <c r="G714" s="441">
        <f t="array" ref="G714">SUM(IF("156"&amp;B714=KHN&amp;MH,TH))</f>
        <v>3294500</v>
      </c>
      <c r="H714" s="441">
        <f t="array" ref="H714">SUM(IF("156"&amp;B714=KHC&amp;MH,SL))</f>
        <v>500</v>
      </c>
      <c r="I714" s="441">
        <f t="array" ref="I714">SUM(IF("156"&amp;B714=KHC&amp;MH,TH))</f>
        <v>3294500</v>
      </c>
      <c r="J714" s="441">
        <f t="shared" si="31"/>
        <v>0</v>
      </c>
      <c r="K714" s="441">
        <f t="shared" si="32"/>
        <v>0</v>
      </c>
      <c r="L714" s="263"/>
    </row>
    <row r="715" spans="1:15" ht="19.5" customHeight="1">
      <c r="A715" s="438">
        <f t="shared" si="30"/>
        <v>704</v>
      </c>
      <c r="B715" s="446" t="s">
        <v>1327</v>
      </c>
      <c r="C715" s="440" t="s">
        <v>286</v>
      </c>
      <c r="D715" s="441"/>
      <c r="E715" s="441"/>
      <c r="F715" s="441">
        <f t="array" ref="F715">SUM(IF("156"&amp;B715=KHN&amp;MH,SL))</f>
        <v>30</v>
      </c>
      <c r="G715" s="441">
        <f t="array" ref="G715">SUM(IF("156"&amp;B715=KHN&amp;MH,TH))</f>
        <v>2025000</v>
      </c>
      <c r="H715" s="441">
        <f t="array" ref="H715">SUM(IF("156"&amp;B715=KHC&amp;MH,SL))</f>
        <v>30</v>
      </c>
      <c r="I715" s="441">
        <f t="array" ref="I715">SUM(IF("156"&amp;B715=KHC&amp;MH,TH))</f>
        <v>2025000</v>
      </c>
      <c r="J715" s="441">
        <f t="shared" si="31"/>
        <v>0</v>
      </c>
      <c r="K715" s="441">
        <f t="shared" si="32"/>
        <v>0</v>
      </c>
      <c r="L715" s="263"/>
      <c r="N715" s="442"/>
      <c r="O715" s="442"/>
    </row>
    <row r="716" spans="1:15" ht="19.5" customHeight="1">
      <c r="A716" s="438">
        <f t="shared" ref="A716:A779" si="33">IF(B716&lt;&gt;"",ROW()-11,"")</f>
        <v>705</v>
      </c>
      <c r="B716" s="447" t="s">
        <v>878</v>
      </c>
      <c r="C716" s="440" t="s">
        <v>286</v>
      </c>
      <c r="D716" s="441"/>
      <c r="E716" s="441"/>
      <c r="F716" s="441">
        <f t="array" ref="F716">SUM(IF("156"&amp;B716=KHN&amp;MH,SL))</f>
        <v>7</v>
      </c>
      <c r="G716" s="441">
        <f t="array" ref="G716">SUM(IF("156"&amp;B716=KHN&amp;MH,TH))</f>
        <v>298109</v>
      </c>
      <c r="H716" s="441">
        <f t="array" ref="H716">SUM(IF("156"&amp;B716=KHC&amp;MH,SL))</f>
        <v>7</v>
      </c>
      <c r="I716" s="441">
        <f t="array" ref="I716">SUM(IF("156"&amp;B716=KHC&amp;MH,TH))</f>
        <v>298109</v>
      </c>
      <c r="J716" s="441">
        <f t="shared" ref="J716:J779" si="34">D716+F716-H716</f>
        <v>0</v>
      </c>
      <c r="K716" s="441">
        <f t="shared" ref="K716:K779" si="35">E716+G716-I716</f>
        <v>0</v>
      </c>
      <c r="L716" s="263"/>
    </row>
    <row r="717" spans="1:15" ht="19.5" customHeight="1">
      <c r="A717" s="438">
        <f t="shared" si="33"/>
        <v>706</v>
      </c>
      <c r="B717" s="445" t="s">
        <v>1776</v>
      </c>
      <c r="C717" s="440" t="s">
        <v>286</v>
      </c>
      <c r="D717" s="441"/>
      <c r="E717" s="441"/>
      <c r="F717" s="441">
        <f t="array" ref="F717">SUM(IF("156"&amp;B717=KHN&amp;MH,SL))</f>
        <v>30</v>
      </c>
      <c r="G717" s="441">
        <f t="array" ref="G717">SUM(IF("156"&amp;B717=KHN&amp;MH,TH))</f>
        <v>1484703</v>
      </c>
      <c r="H717" s="441">
        <f t="array" ref="H717">SUM(IF("156"&amp;B717=KHC&amp;MH,SL))</f>
        <v>30</v>
      </c>
      <c r="I717" s="441">
        <f t="array" ref="I717">SUM(IF("156"&amp;B717=KHC&amp;MH,TH))</f>
        <v>1484703</v>
      </c>
      <c r="J717" s="441">
        <f t="shared" si="34"/>
        <v>0</v>
      </c>
      <c r="K717" s="441">
        <f t="shared" si="35"/>
        <v>0</v>
      </c>
      <c r="L717" s="263"/>
    </row>
    <row r="718" spans="1:15" ht="19.5" customHeight="1">
      <c r="A718" s="438">
        <f t="shared" si="33"/>
        <v>707</v>
      </c>
      <c r="B718" s="446" t="s">
        <v>1620</v>
      </c>
      <c r="C718" s="440" t="s">
        <v>286</v>
      </c>
      <c r="D718" s="441"/>
      <c r="E718" s="441"/>
      <c r="F718" s="441">
        <f t="array" ref="F718">SUM(IF("156"&amp;B718=KHN&amp;MH,SL))</f>
        <v>20</v>
      </c>
      <c r="G718" s="441">
        <f t="array" ref="G718">SUM(IF("156"&amp;B718=KHN&amp;MH,TH))</f>
        <v>1100020</v>
      </c>
      <c r="H718" s="441">
        <f t="array" ref="H718">SUM(IF("156"&amp;B718=KHC&amp;MH,SL))</f>
        <v>20</v>
      </c>
      <c r="I718" s="441">
        <f t="array" ref="I718">SUM(IF("156"&amp;B718=KHC&amp;MH,TH))</f>
        <v>1100020</v>
      </c>
      <c r="J718" s="441">
        <f t="shared" si="34"/>
        <v>0</v>
      </c>
      <c r="K718" s="441">
        <f t="shared" si="35"/>
        <v>0</v>
      </c>
      <c r="L718" s="263"/>
    </row>
    <row r="719" spans="1:15" ht="19.5" customHeight="1">
      <c r="A719" s="438">
        <f t="shared" si="33"/>
        <v>708</v>
      </c>
      <c r="B719" s="447" t="s">
        <v>854</v>
      </c>
      <c r="C719" s="440" t="s">
        <v>286</v>
      </c>
      <c r="D719" s="441"/>
      <c r="E719" s="441"/>
      <c r="F719" s="441">
        <f t="array" ref="F719">SUM(IF("156"&amp;B719=KHN&amp;MH,SL))</f>
        <v>6</v>
      </c>
      <c r="G719" s="441">
        <f t="array" ref="G719">SUM(IF("156"&amp;B719=KHN&amp;MH,TH))</f>
        <v>202920</v>
      </c>
      <c r="H719" s="441">
        <f t="array" ref="H719">SUM(IF("156"&amp;B719=KHC&amp;MH,SL))</f>
        <v>6</v>
      </c>
      <c r="I719" s="441">
        <f t="array" ref="I719">SUM(IF("156"&amp;B719=KHC&amp;MH,TH))</f>
        <v>202920</v>
      </c>
      <c r="J719" s="441">
        <f t="shared" si="34"/>
        <v>0</v>
      </c>
      <c r="K719" s="441">
        <f t="shared" si="35"/>
        <v>0</v>
      </c>
      <c r="L719" s="263"/>
    </row>
    <row r="720" spans="1:15" ht="19.5" customHeight="1">
      <c r="A720" s="438">
        <f t="shared" si="33"/>
        <v>709</v>
      </c>
      <c r="B720" s="446" t="s">
        <v>1305</v>
      </c>
      <c r="C720" s="440" t="s">
        <v>286</v>
      </c>
      <c r="D720" s="441"/>
      <c r="E720" s="441"/>
      <c r="F720" s="441">
        <f t="array" ref="F720">SUM(IF("156"&amp;B720=KHN&amp;MH,SL))</f>
        <v>12</v>
      </c>
      <c r="G720" s="441">
        <f t="array" ref="G720">SUM(IF("156"&amp;B720=KHN&amp;MH,TH))</f>
        <v>474732</v>
      </c>
      <c r="H720" s="441">
        <f t="array" ref="H720">SUM(IF("156"&amp;B720=KHC&amp;MH,SL))</f>
        <v>12</v>
      </c>
      <c r="I720" s="441">
        <f t="array" ref="I720">SUM(IF("156"&amp;B720=KHC&amp;MH,TH))</f>
        <v>474732</v>
      </c>
      <c r="J720" s="441">
        <f t="shared" si="34"/>
        <v>0</v>
      </c>
      <c r="K720" s="441">
        <f t="shared" si="35"/>
        <v>0</v>
      </c>
      <c r="L720" s="263"/>
    </row>
    <row r="721" spans="1:15" ht="19.5" customHeight="1">
      <c r="A721" s="438">
        <f t="shared" si="33"/>
        <v>710</v>
      </c>
      <c r="B721" s="446" t="s">
        <v>1326</v>
      </c>
      <c r="C721" s="440" t="s">
        <v>286</v>
      </c>
      <c r="D721" s="441"/>
      <c r="E721" s="441"/>
      <c r="F721" s="441">
        <f t="array" ref="F721">SUM(IF("156"&amp;B721=KHN&amp;MH,SL))</f>
        <v>30</v>
      </c>
      <c r="G721" s="441">
        <f t="array" ref="G721">SUM(IF("156"&amp;B721=KHN&amp;MH,TH))</f>
        <v>1845000</v>
      </c>
      <c r="H721" s="441">
        <f t="array" ref="H721">SUM(IF("156"&amp;B721=KHC&amp;MH,SL))</f>
        <v>30</v>
      </c>
      <c r="I721" s="441">
        <f t="array" ref="I721">SUM(IF("156"&amp;B721=KHC&amp;MH,TH))</f>
        <v>1845000</v>
      </c>
      <c r="J721" s="441">
        <f t="shared" si="34"/>
        <v>0</v>
      </c>
      <c r="K721" s="441">
        <f t="shared" si="35"/>
        <v>0</v>
      </c>
      <c r="L721" s="263"/>
      <c r="N721" s="442"/>
      <c r="O721" s="442"/>
    </row>
    <row r="722" spans="1:15" ht="19.5" customHeight="1">
      <c r="A722" s="438">
        <f t="shared" si="33"/>
        <v>711</v>
      </c>
      <c r="B722" s="445" t="s">
        <v>823</v>
      </c>
      <c r="C722" s="440" t="s">
        <v>286</v>
      </c>
      <c r="D722" s="441"/>
      <c r="E722" s="441"/>
      <c r="F722" s="441">
        <f t="array" ref="F722">SUM(IF("156"&amp;B722=KHN&amp;MH,SL))</f>
        <v>1000</v>
      </c>
      <c r="G722" s="441">
        <f t="array" ref="G722">SUM(IF("156"&amp;B722=KHN&amp;MH,TH))</f>
        <v>20464244</v>
      </c>
      <c r="H722" s="441">
        <f t="array" ref="H722">SUM(IF("156"&amp;B722=KHC&amp;MH,SL))</f>
        <v>1000</v>
      </c>
      <c r="I722" s="441">
        <f t="array" ref="I722">SUM(IF("156"&amp;B722=KHC&amp;MH,TH))</f>
        <v>20464244</v>
      </c>
      <c r="J722" s="441">
        <f t="shared" si="34"/>
        <v>0</v>
      </c>
      <c r="K722" s="441">
        <f t="shared" si="35"/>
        <v>0</v>
      </c>
      <c r="L722" s="263"/>
    </row>
    <row r="723" spans="1:15" ht="19.5" customHeight="1">
      <c r="A723" s="438">
        <f t="shared" si="33"/>
        <v>712</v>
      </c>
      <c r="B723" s="447" t="s">
        <v>869</v>
      </c>
      <c r="C723" s="440" t="s">
        <v>286</v>
      </c>
      <c r="D723" s="441"/>
      <c r="E723" s="441"/>
      <c r="F723" s="441">
        <f t="array" ref="F723">SUM(IF("156"&amp;B723=KHN&amp;MH,SL))</f>
        <v>6</v>
      </c>
      <c r="G723" s="441">
        <f t="array" ref="G723">SUM(IF("156"&amp;B723=KHN&amp;MH,TH))</f>
        <v>26844</v>
      </c>
      <c r="H723" s="441">
        <f t="array" ref="H723">SUM(IF("156"&amp;B723=KHC&amp;MH,SL))</f>
        <v>6</v>
      </c>
      <c r="I723" s="441">
        <f t="array" ref="I723">SUM(IF("156"&amp;B723=KHC&amp;MH,TH))</f>
        <v>26844</v>
      </c>
      <c r="J723" s="441">
        <f t="shared" si="34"/>
        <v>0</v>
      </c>
      <c r="K723" s="441">
        <f t="shared" si="35"/>
        <v>0</v>
      </c>
      <c r="L723" s="263"/>
    </row>
    <row r="724" spans="1:15" ht="19.5" customHeight="1">
      <c r="A724" s="438">
        <f t="shared" si="33"/>
        <v>713</v>
      </c>
      <c r="B724" s="447" t="s">
        <v>1644</v>
      </c>
      <c r="C724" s="440" t="s">
        <v>286</v>
      </c>
      <c r="D724" s="441"/>
      <c r="E724" s="441"/>
      <c r="F724" s="441">
        <f t="array" ref="F724">SUM(IF("156"&amp;B724=KHN&amp;MH,SL))</f>
        <v>12</v>
      </c>
      <c r="G724" s="441">
        <f t="array" ref="G724">SUM(IF("156"&amp;B724=KHN&amp;MH,TH))</f>
        <v>123960</v>
      </c>
      <c r="H724" s="441">
        <f t="array" ref="H724">SUM(IF("156"&amp;B724=KHC&amp;MH,SL))</f>
        <v>12</v>
      </c>
      <c r="I724" s="441">
        <f t="array" ref="I724">SUM(IF("156"&amp;B724=KHC&amp;MH,TH))</f>
        <v>123960</v>
      </c>
      <c r="J724" s="441">
        <f t="shared" si="34"/>
        <v>0</v>
      </c>
      <c r="K724" s="441">
        <f t="shared" si="35"/>
        <v>0</v>
      </c>
      <c r="L724" s="263"/>
    </row>
    <row r="725" spans="1:15" ht="19.5" customHeight="1">
      <c r="A725" s="438">
        <f t="shared" si="33"/>
        <v>714</v>
      </c>
      <c r="B725" s="447" t="s">
        <v>440</v>
      </c>
      <c r="C725" s="440" t="s">
        <v>286</v>
      </c>
      <c r="D725" s="441"/>
      <c r="E725" s="441"/>
      <c r="F725" s="441">
        <f t="array" ref="F725">SUM(IF("156"&amp;B725=KHN&amp;MH,SL))</f>
        <v>24</v>
      </c>
      <c r="G725" s="441">
        <f t="array" ref="G725">SUM(IF("156"&amp;B725=KHN&amp;MH,TH))</f>
        <v>209160</v>
      </c>
      <c r="H725" s="441">
        <f t="array" ref="H725">SUM(IF("156"&amp;B725=KHC&amp;MH,SL))</f>
        <v>24</v>
      </c>
      <c r="I725" s="441">
        <f t="array" ref="I725">SUM(IF("156"&amp;B725=KHC&amp;MH,TH))</f>
        <v>209160</v>
      </c>
      <c r="J725" s="441">
        <f t="shared" si="34"/>
        <v>0</v>
      </c>
      <c r="K725" s="441">
        <f t="shared" si="35"/>
        <v>0</v>
      </c>
      <c r="L725" s="263"/>
    </row>
    <row r="726" spans="1:15" ht="19.5" customHeight="1">
      <c r="A726" s="438">
        <f t="shared" si="33"/>
        <v>715</v>
      </c>
      <c r="B726" s="447" t="s">
        <v>1641</v>
      </c>
      <c r="C726" s="440" t="s">
        <v>286</v>
      </c>
      <c r="D726" s="441"/>
      <c r="E726" s="441"/>
      <c r="F726" s="441">
        <f t="array" ref="F726">SUM(IF("156"&amp;B726=KHN&amp;MH,SL))</f>
        <v>0</v>
      </c>
      <c r="G726" s="441">
        <f t="array" ref="G726">SUM(IF("156"&amp;B726=KHN&amp;MH,TH))</f>
        <v>0</v>
      </c>
      <c r="H726" s="441">
        <f t="array" ref="H726">SUM(IF("156"&amp;B726=KHC&amp;MH,SL))</f>
        <v>0</v>
      </c>
      <c r="I726" s="441">
        <f t="array" ref="I726">SUM(IF("156"&amp;B726=KHC&amp;MH,TH))</f>
        <v>0</v>
      </c>
      <c r="J726" s="441">
        <f t="shared" si="34"/>
        <v>0</v>
      </c>
      <c r="K726" s="441">
        <f t="shared" si="35"/>
        <v>0</v>
      </c>
      <c r="L726" s="263"/>
    </row>
    <row r="727" spans="1:15" ht="19.5" customHeight="1">
      <c r="A727" s="438">
        <f t="shared" si="33"/>
        <v>716</v>
      </c>
      <c r="B727" s="448" t="s">
        <v>701</v>
      </c>
      <c r="C727" s="440" t="s">
        <v>286</v>
      </c>
      <c r="D727" s="441"/>
      <c r="E727" s="441"/>
      <c r="F727" s="441">
        <f t="array" ref="F727">SUM(IF("156"&amp;B727=KHN&amp;MH,SL))</f>
        <v>82</v>
      </c>
      <c r="G727" s="441">
        <f t="array" ref="G727">SUM(IF("156"&amp;B727=KHN&amp;MH,TH))</f>
        <v>1799100</v>
      </c>
      <c r="H727" s="441">
        <f t="array" ref="H727">SUM(IF("156"&amp;B727=KHC&amp;MH,SL))</f>
        <v>82</v>
      </c>
      <c r="I727" s="441">
        <f t="array" ref="I727">SUM(IF("156"&amp;B727=KHC&amp;MH,TH))</f>
        <v>1799100</v>
      </c>
      <c r="J727" s="441">
        <f t="shared" si="34"/>
        <v>0</v>
      </c>
      <c r="K727" s="441">
        <f t="shared" si="35"/>
        <v>0</v>
      </c>
      <c r="L727" s="263"/>
    </row>
    <row r="728" spans="1:15" ht="19.5" customHeight="1">
      <c r="A728" s="438">
        <f t="shared" si="33"/>
        <v>717</v>
      </c>
      <c r="B728" s="445" t="s">
        <v>661</v>
      </c>
      <c r="C728" s="440" t="s">
        <v>286</v>
      </c>
      <c r="D728" s="441"/>
      <c r="E728" s="441"/>
      <c r="F728" s="441">
        <f t="array" ref="F728">SUM(IF("156"&amp;B728=KHN&amp;MH,SL))</f>
        <v>304</v>
      </c>
      <c r="G728" s="441">
        <f t="array" ref="G728">SUM(IF("156"&amp;B728=KHN&amp;MH,TH))</f>
        <v>9415799</v>
      </c>
      <c r="H728" s="441">
        <f t="array" ref="H728">SUM(IF("156"&amp;B728=KHC&amp;MH,SL))</f>
        <v>304</v>
      </c>
      <c r="I728" s="441">
        <f t="array" ref="I728">SUM(IF("156"&amp;B728=KHC&amp;MH,TH))</f>
        <v>9415799</v>
      </c>
      <c r="J728" s="441">
        <f t="shared" si="34"/>
        <v>0</v>
      </c>
      <c r="K728" s="441">
        <f t="shared" si="35"/>
        <v>0</v>
      </c>
      <c r="L728" s="263"/>
    </row>
    <row r="729" spans="1:15" ht="19.5" customHeight="1">
      <c r="A729" s="438">
        <f t="shared" si="33"/>
        <v>718</v>
      </c>
      <c r="B729" s="446" t="s">
        <v>1436</v>
      </c>
      <c r="C729" s="440" t="s">
        <v>286</v>
      </c>
      <c r="D729" s="441"/>
      <c r="E729" s="441"/>
      <c r="F729" s="441">
        <f t="array" ref="F729">SUM(IF("156"&amp;B729=KHN&amp;MH,SL))</f>
        <v>114</v>
      </c>
      <c r="G729" s="441">
        <f t="array" ref="G729">SUM(IF("156"&amp;B729=KHN&amp;MH,TH))</f>
        <v>4799904</v>
      </c>
      <c r="H729" s="441">
        <f t="array" ref="H729">SUM(IF("156"&amp;B729=KHC&amp;MH,SL))</f>
        <v>54</v>
      </c>
      <c r="I729" s="441">
        <f t="array" ref="I729">SUM(IF("156"&amp;B729=KHC&amp;MH,TH))</f>
        <v>2322000</v>
      </c>
      <c r="J729" s="441">
        <f t="shared" si="34"/>
        <v>60</v>
      </c>
      <c r="K729" s="441">
        <f t="shared" si="35"/>
        <v>2477904</v>
      </c>
      <c r="L729" s="263"/>
      <c r="N729" s="442"/>
      <c r="O729" s="442"/>
    </row>
    <row r="730" spans="1:15" ht="19.5" customHeight="1">
      <c r="A730" s="438">
        <f t="shared" si="33"/>
        <v>719</v>
      </c>
      <c r="B730" s="447" t="s">
        <v>544</v>
      </c>
      <c r="C730" s="440" t="s">
        <v>286</v>
      </c>
      <c r="D730" s="441"/>
      <c r="E730" s="441"/>
      <c r="F730" s="441">
        <f t="array" ref="F730">SUM(IF("156"&amp;B730=KHN&amp;MH,SL))</f>
        <v>90</v>
      </c>
      <c r="G730" s="441">
        <f t="array" ref="G730">SUM(IF("156"&amp;B730=KHN&amp;MH,TH))</f>
        <v>3489243</v>
      </c>
      <c r="H730" s="441">
        <f t="array" ref="H730">SUM(IF("156"&amp;B730=KHC&amp;MH,SL))</f>
        <v>90</v>
      </c>
      <c r="I730" s="441">
        <f t="array" ref="I730">SUM(IF("156"&amp;B730=KHC&amp;MH,TH))</f>
        <v>3489243</v>
      </c>
      <c r="J730" s="441">
        <f t="shared" si="34"/>
        <v>0</v>
      </c>
      <c r="K730" s="441">
        <f t="shared" si="35"/>
        <v>0</v>
      </c>
      <c r="L730" s="263"/>
    </row>
    <row r="731" spans="1:15" ht="19.5" customHeight="1">
      <c r="A731" s="438">
        <f t="shared" si="33"/>
        <v>720</v>
      </c>
      <c r="B731" s="445" t="s">
        <v>1876</v>
      </c>
      <c r="C731" s="440" t="s">
        <v>286</v>
      </c>
      <c r="D731" s="441"/>
      <c r="E731" s="441"/>
      <c r="F731" s="441">
        <f t="array" ref="F731">SUM(IF("156"&amp;B731=KHN&amp;MH,SL))</f>
        <v>20</v>
      </c>
      <c r="G731" s="441">
        <f t="array" ref="G731">SUM(IF("156"&amp;B731=KHN&amp;MH,TH))</f>
        <v>447643</v>
      </c>
      <c r="H731" s="441">
        <f t="array" ref="H731">SUM(IF("156"&amp;B731=KHC&amp;MH,SL))</f>
        <v>20</v>
      </c>
      <c r="I731" s="441">
        <f t="array" ref="I731">SUM(IF("156"&amp;B731=KHC&amp;MH,TH))</f>
        <v>447643</v>
      </c>
      <c r="J731" s="441">
        <f t="shared" si="34"/>
        <v>0</v>
      </c>
      <c r="K731" s="441">
        <f t="shared" si="35"/>
        <v>0</v>
      </c>
      <c r="L731" s="263"/>
    </row>
    <row r="732" spans="1:15" ht="19.5" customHeight="1">
      <c r="A732" s="438">
        <f t="shared" si="33"/>
        <v>721</v>
      </c>
      <c r="B732" s="447" t="s">
        <v>1603</v>
      </c>
      <c r="C732" s="440" t="s">
        <v>286</v>
      </c>
      <c r="D732" s="441"/>
      <c r="E732" s="441"/>
      <c r="F732" s="441">
        <f t="array" ref="F732">SUM(IF("156"&amp;B732=KHN&amp;MH,SL))</f>
        <v>6</v>
      </c>
      <c r="G732" s="441">
        <f t="array" ref="G732">SUM(IF("156"&amp;B732=KHN&amp;MH,TH))</f>
        <v>137400</v>
      </c>
      <c r="H732" s="441">
        <f t="array" ref="H732">SUM(IF("156"&amp;B732=KHC&amp;MH,SL))</f>
        <v>6</v>
      </c>
      <c r="I732" s="441">
        <f t="array" ref="I732">SUM(IF("156"&amp;B732=KHC&amp;MH,TH))</f>
        <v>137400</v>
      </c>
      <c r="J732" s="441">
        <f t="shared" si="34"/>
        <v>0</v>
      </c>
      <c r="K732" s="441">
        <f t="shared" si="35"/>
        <v>0</v>
      </c>
      <c r="L732" s="263"/>
    </row>
    <row r="733" spans="1:15" ht="19.5" customHeight="1">
      <c r="A733" s="438">
        <f t="shared" si="33"/>
        <v>722</v>
      </c>
      <c r="B733" s="446" t="s">
        <v>1439</v>
      </c>
      <c r="C733" s="440" t="s">
        <v>286</v>
      </c>
      <c r="D733" s="441"/>
      <c r="E733" s="441"/>
      <c r="F733" s="441">
        <f t="array" ref="F733">SUM(IF("156"&amp;B733=KHN&amp;MH,SL))</f>
        <v>39</v>
      </c>
      <c r="G733" s="441">
        <f t="array" ref="G733">SUM(IF("156"&amp;B733=KHN&amp;MH,TH))</f>
        <v>986681</v>
      </c>
      <c r="H733" s="441">
        <f t="array" ref="H733">SUM(IF("156"&amp;B733=KHC&amp;MH,SL))</f>
        <v>39</v>
      </c>
      <c r="I733" s="441">
        <f t="array" ref="I733">SUM(IF("156"&amp;B733=KHC&amp;MH,TH))</f>
        <v>986681</v>
      </c>
      <c r="J733" s="441">
        <f t="shared" si="34"/>
        <v>0</v>
      </c>
      <c r="K733" s="441">
        <f t="shared" si="35"/>
        <v>0</v>
      </c>
      <c r="L733" s="263"/>
      <c r="N733" s="442"/>
      <c r="O733" s="442"/>
    </row>
    <row r="734" spans="1:15" ht="19.5" customHeight="1">
      <c r="A734" s="438">
        <f t="shared" si="33"/>
        <v>723</v>
      </c>
      <c r="B734" s="445" t="s">
        <v>1985</v>
      </c>
      <c r="C734" s="440" t="s">
        <v>286</v>
      </c>
      <c r="D734" s="441"/>
      <c r="E734" s="441"/>
      <c r="F734" s="441">
        <f t="array" ref="F734">SUM(IF("156"&amp;B734=KHN&amp;MH,SL))</f>
        <v>28</v>
      </c>
      <c r="G734" s="441">
        <f t="array" ref="G734">SUM(IF("156"&amp;B734=KHN&amp;MH,TH))</f>
        <v>775040</v>
      </c>
      <c r="H734" s="441">
        <f t="array" ref="H734">SUM(IF("156"&amp;B734=KHC&amp;MH,SL))</f>
        <v>28</v>
      </c>
      <c r="I734" s="441">
        <f t="array" ref="I734">SUM(IF("156"&amp;B734=KHC&amp;MH,TH))</f>
        <v>775040</v>
      </c>
      <c r="J734" s="441">
        <f t="shared" si="34"/>
        <v>0</v>
      </c>
      <c r="K734" s="441">
        <f t="shared" si="35"/>
        <v>0</v>
      </c>
      <c r="L734" s="263"/>
    </row>
    <row r="735" spans="1:15" ht="19.5" customHeight="1">
      <c r="A735" s="438">
        <f t="shared" si="33"/>
        <v>724</v>
      </c>
      <c r="B735" s="445" t="s">
        <v>1772</v>
      </c>
      <c r="C735" s="440" t="s">
        <v>286</v>
      </c>
      <c r="D735" s="441"/>
      <c r="E735" s="441"/>
      <c r="F735" s="441">
        <f t="array" ref="F735">SUM(IF("156"&amp;B735=KHN&amp;MH,SL))</f>
        <v>60</v>
      </c>
      <c r="G735" s="441">
        <f t="array" ref="G735">SUM(IF("156"&amp;B735=KHN&amp;MH,TH))</f>
        <v>1595580</v>
      </c>
      <c r="H735" s="441">
        <f t="array" ref="H735">SUM(IF("156"&amp;B735=KHC&amp;MH,SL))</f>
        <v>60</v>
      </c>
      <c r="I735" s="441">
        <f t="array" ref="I735">SUM(IF("156"&amp;B735=KHC&amp;MH,TH))</f>
        <v>1595580</v>
      </c>
      <c r="J735" s="441">
        <f t="shared" si="34"/>
        <v>0</v>
      </c>
      <c r="K735" s="441">
        <f t="shared" si="35"/>
        <v>0</v>
      </c>
      <c r="L735" s="263"/>
    </row>
    <row r="736" spans="1:15" ht="19.5" customHeight="1">
      <c r="A736" s="438">
        <f t="shared" si="33"/>
        <v>725</v>
      </c>
      <c r="B736" s="448" t="s">
        <v>736</v>
      </c>
      <c r="C736" s="440" t="s">
        <v>286</v>
      </c>
      <c r="D736" s="441"/>
      <c r="E736" s="441"/>
      <c r="F736" s="441">
        <f t="array" ref="F736">SUM(IF("156"&amp;B736=KHN&amp;MH,SL))</f>
        <v>96</v>
      </c>
      <c r="G736" s="441">
        <f t="array" ref="G736">SUM(IF("156"&amp;B736=KHN&amp;MH,TH))</f>
        <v>2837683</v>
      </c>
      <c r="H736" s="441">
        <f t="array" ref="H736">SUM(IF("156"&amp;B736=KHC&amp;MH,SL))</f>
        <v>96</v>
      </c>
      <c r="I736" s="441">
        <f t="array" ref="I736">SUM(IF("156"&amp;B736=KHC&amp;MH,TH))</f>
        <v>2837683</v>
      </c>
      <c r="J736" s="441">
        <f t="shared" si="34"/>
        <v>0</v>
      </c>
      <c r="K736" s="441">
        <f t="shared" si="35"/>
        <v>0</v>
      </c>
      <c r="L736" s="263"/>
    </row>
    <row r="737" spans="1:12" ht="19.5" customHeight="1">
      <c r="A737" s="438">
        <f t="shared" si="33"/>
        <v>726</v>
      </c>
      <c r="B737" s="447" t="s">
        <v>394</v>
      </c>
      <c r="C737" s="440" t="s">
        <v>286</v>
      </c>
      <c r="D737" s="441"/>
      <c r="E737" s="441"/>
      <c r="F737" s="441">
        <f t="array" ref="F737">SUM(IF("156"&amp;B737=KHN&amp;MH,SL))</f>
        <v>32</v>
      </c>
      <c r="G737" s="441">
        <f t="array" ref="G737">SUM(IF("156"&amp;B737=KHN&amp;MH,TH))</f>
        <v>896384</v>
      </c>
      <c r="H737" s="441">
        <f t="array" ref="H737">SUM(IF("156"&amp;B737=KHC&amp;MH,SL))</f>
        <v>32</v>
      </c>
      <c r="I737" s="441">
        <f t="array" ref="I737">SUM(IF("156"&amp;B737=KHC&amp;MH,TH))</f>
        <v>896384</v>
      </c>
      <c r="J737" s="441">
        <f t="shared" si="34"/>
        <v>0</v>
      </c>
      <c r="K737" s="441">
        <f t="shared" si="35"/>
        <v>0</v>
      </c>
      <c r="L737" s="263"/>
    </row>
    <row r="738" spans="1:12" ht="19.5" customHeight="1">
      <c r="A738" s="438">
        <f t="shared" si="33"/>
        <v>727</v>
      </c>
      <c r="B738" s="447" t="s">
        <v>1986</v>
      </c>
      <c r="C738" s="440" t="s">
        <v>286</v>
      </c>
      <c r="D738" s="441"/>
      <c r="E738" s="441"/>
      <c r="F738" s="441">
        <f t="array" ref="F738">SUM(IF("156"&amp;B738=KHN&amp;MH,SL))</f>
        <v>30</v>
      </c>
      <c r="G738" s="441">
        <f t="array" ref="G738">SUM(IF("156"&amp;B738=KHN&amp;MH,TH))</f>
        <v>1402500</v>
      </c>
      <c r="H738" s="441">
        <f t="array" ref="H738">SUM(IF("156"&amp;B738=KHC&amp;MH,SL))</f>
        <v>30</v>
      </c>
      <c r="I738" s="441">
        <f t="array" ref="I738">SUM(IF("156"&amp;B738=KHC&amp;MH,TH))</f>
        <v>1402500</v>
      </c>
      <c r="J738" s="441">
        <f t="shared" si="34"/>
        <v>0</v>
      </c>
      <c r="K738" s="441">
        <f t="shared" si="35"/>
        <v>0</v>
      </c>
      <c r="L738" s="263"/>
    </row>
    <row r="739" spans="1:12" ht="19.5" customHeight="1">
      <c r="A739" s="438">
        <f t="shared" si="33"/>
        <v>728</v>
      </c>
      <c r="B739" s="447" t="s">
        <v>416</v>
      </c>
      <c r="C739" s="440" t="s">
        <v>286</v>
      </c>
      <c r="D739" s="441"/>
      <c r="E739" s="441"/>
      <c r="F739" s="441">
        <f t="array" ref="F739">SUM(IF("156"&amp;B739=KHN&amp;MH,SL))</f>
        <v>118</v>
      </c>
      <c r="G739" s="441">
        <f t="array" ref="G739">SUM(IF("156"&amp;B739=KHN&amp;MH,TH))</f>
        <v>5195457</v>
      </c>
      <c r="H739" s="441">
        <f t="array" ref="H739">SUM(IF("156"&amp;B739=KHC&amp;MH,SL))</f>
        <v>118</v>
      </c>
      <c r="I739" s="441">
        <f t="array" ref="I739">SUM(IF("156"&amp;B739=KHC&amp;MH,TH))</f>
        <v>5195457</v>
      </c>
      <c r="J739" s="441">
        <f t="shared" si="34"/>
        <v>0</v>
      </c>
      <c r="K739" s="441">
        <f t="shared" si="35"/>
        <v>0</v>
      </c>
      <c r="L739" s="263"/>
    </row>
    <row r="740" spans="1:12" ht="19.5" customHeight="1">
      <c r="A740" s="438">
        <f t="shared" si="33"/>
        <v>729</v>
      </c>
      <c r="B740" s="447" t="s">
        <v>415</v>
      </c>
      <c r="C740" s="440" t="s">
        <v>286</v>
      </c>
      <c r="D740" s="441"/>
      <c r="E740" s="441"/>
      <c r="F740" s="441">
        <f t="array" ref="F740">SUM(IF("156"&amp;B740=KHN&amp;MH,SL))</f>
        <v>32</v>
      </c>
      <c r="G740" s="441">
        <f t="array" ref="G740">SUM(IF("156"&amp;B740=KHN&amp;MH,TH))</f>
        <v>1441760</v>
      </c>
      <c r="H740" s="441">
        <f t="array" ref="H740">SUM(IF("156"&amp;B740=KHC&amp;MH,SL))</f>
        <v>32</v>
      </c>
      <c r="I740" s="441">
        <f t="array" ref="I740">SUM(IF("156"&amp;B740=KHC&amp;MH,TH))</f>
        <v>1441760</v>
      </c>
      <c r="J740" s="441">
        <f t="shared" si="34"/>
        <v>0</v>
      </c>
      <c r="K740" s="441">
        <f t="shared" si="35"/>
        <v>0</v>
      </c>
      <c r="L740" s="263"/>
    </row>
    <row r="741" spans="1:12" ht="19.5" customHeight="1">
      <c r="A741" s="438">
        <f t="shared" si="33"/>
        <v>730</v>
      </c>
      <c r="B741" s="446" t="s">
        <v>1785</v>
      </c>
      <c r="C741" s="440" t="s">
        <v>286</v>
      </c>
      <c r="D741" s="441"/>
      <c r="E741" s="441"/>
      <c r="F741" s="441">
        <f t="array" ref="F741">SUM(IF("156"&amp;B741=KHN&amp;MH,SL))</f>
        <v>55</v>
      </c>
      <c r="G741" s="441">
        <f t="array" ref="G741">SUM(IF("156"&amp;B741=KHN&amp;MH,TH))</f>
        <v>2784080</v>
      </c>
      <c r="H741" s="441">
        <f t="array" ref="H741">SUM(IF("156"&amp;B741=KHC&amp;MH,SL))</f>
        <v>55</v>
      </c>
      <c r="I741" s="441">
        <f t="array" ref="I741">SUM(IF("156"&amp;B741=KHC&amp;MH,TH))</f>
        <v>2784080</v>
      </c>
      <c r="J741" s="441">
        <f t="shared" si="34"/>
        <v>0</v>
      </c>
      <c r="K741" s="441">
        <f t="shared" si="35"/>
        <v>0</v>
      </c>
      <c r="L741" s="263"/>
    </row>
    <row r="742" spans="1:12" ht="19.5" customHeight="1">
      <c r="A742" s="438">
        <f t="shared" si="33"/>
        <v>731</v>
      </c>
      <c r="B742" s="447" t="s">
        <v>400</v>
      </c>
      <c r="C742" s="440" t="s">
        <v>286</v>
      </c>
      <c r="D742" s="441"/>
      <c r="E742" s="441"/>
      <c r="F742" s="441">
        <f t="array" ref="F742">SUM(IF("156"&amp;B742=KHN&amp;MH,SL))</f>
        <v>10</v>
      </c>
      <c r="G742" s="441">
        <f t="array" ref="G742">SUM(IF("156"&amp;B742=KHN&amp;MH,TH))</f>
        <v>166920</v>
      </c>
      <c r="H742" s="441">
        <f t="array" ref="H742">SUM(IF("156"&amp;B742=KHC&amp;MH,SL))</f>
        <v>10</v>
      </c>
      <c r="I742" s="441">
        <f t="array" ref="I742">SUM(IF("156"&amp;B742=KHC&amp;MH,TH))</f>
        <v>166920</v>
      </c>
      <c r="J742" s="441">
        <f t="shared" si="34"/>
        <v>0</v>
      </c>
      <c r="K742" s="441">
        <f t="shared" si="35"/>
        <v>0</v>
      </c>
      <c r="L742" s="263"/>
    </row>
    <row r="743" spans="1:12" ht="19.5" customHeight="1">
      <c r="A743" s="438">
        <f t="shared" si="33"/>
        <v>732</v>
      </c>
      <c r="B743" s="446" t="s">
        <v>1625</v>
      </c>
      <c r="C743" s="440" t="s">
        <v>286</v>
      </c>
      <c r="D743" s="441"/>
      <c r="E743" s="441"/>
      <c r="F743" s="441">
        <f t="array" ref="F743">SUM(IF("156"&amp;B743=KHN&amp;MH,SL))</f>
        <v>46</v>
      </c>
      <c r="G743" s="441">
        <f t="array" ref="G743">SUM(IF("156"&amp;B743=KHN&amp;MH,TH))</f>
        <v>2864650</v>
      </c>
      <c r="H743" s="441">
        <f t="array" ref="H743">SUM(IF("156"&amp;B743=KHC&amp;MH,SL))</f>
        <v>46</v>
      </c>
      <c r="I743" s="441">
        <f t="array" ref="I743">SUM(IF("156"&amp;B743=KHC&amp;MH,TH))</f>
        <v>2864650</v>
      </c>
      <c r="J743" s="441">
        <f t="shared" si="34"/>
        <v>0</v>
      </c>
      <c r="K743" s="441">
        <f t="shared" si="35"/>
        <v>0</v>
      </c>
      <c r="L743" s="263"/>
    </row>
    <row r="744" spans="1:12" ht="19.5" customHeight="1">
      <c r="A744" s="438">
        <f t="shared" si="33"/>
        <v>733</v>
      </c>
      <c r="B744" s="448" t="s">
        <v>639</v>
      </c>
      <c r="C744" s="440" t="s">
        <v>286</v>
      </c>
      <c r="D744" s="441"/>
      <c r="E744" s="441"/>
      <c r="F744" s="441">
        <f t="array" ref="F744">SUM(IF("156"&amp;B744=KHN&amp;MH,SL))</f>
        <v>60</v>
      </c>
      <c r="G744" s="441">
        <f t="array" ref="G744">SUM(IF("156"&amp;B744=KHN&amp;MH,TH))</f>
        <v>1494420</v>
      </c>
      <c r="H744" s="441">
        <f t="array" ref="H744">SUM(IF("156"&amp;B744=KHC&amp;MH,SL))</f>
        <v>60</v>
      </c>
      <c r="I744" s="441">
        <f t="array" ref="I744">SUM(IF("156"&amp;B744=KHC&amp;MH,TH))</f>
        <v>1494420</v>
      </c>
      <c r="J744" s="441">
        <f t="shared" si="34"/>
        <v>0</v>
      </c>
      <c r="K744" s="441">
        <f t="shared" si="35"/>
        <v>0</v>
      </c>
      <c r="L744" s="263"/>
    </row>
    <row r="745" spans="1:12" ht="19.5" customHeight="1">
      <c r="A745" s="438">
        <f t="shared" si="33"/>
        <v>734</v>
      </c>
      <c r="B745" s="447" t="s">
        <v>542</v>
      </c>
      <c r="C745" s="440" t="s">
        <v>286</v>
      </c>
      <c r="D745" s="441"/>
      <c r="E745" s="441"/>
      <c r="F745" s="441">
        <f t="array" ref="F745">SUM(IF("156"&amp;B745=KHN&amp;MH,SL))</f>
        <v>128</v>
      </c>
      <c r="G745" s="441">
        <f t="array" ref="G745">SUM(IF("156"&amp;B745=KHN&amp;MH,TH))</f>
        <v>5110673</v>
      </c>
      <c r="H745" s="441">
        <f t="array" ref="H745">SUM(IF("156"&amp;B745=KHC&amp;MH,SL))</f>
        <v>128</v>
      </c>
      <c r="I745" s="441">
        <f t="array" ref="I745">SUM(IF("156"&amp;B745=KHC&amp;MH,TH))</f>
        <v>5110673</v>
      </c>
      <c r="J745" s="441">
        <f t="shared" si="34"/>
        <v>0</v>
      </c>
      <c r="K745" s="441">
        <f t="shared" si="35"/>
        <v>0</v>
      </c>
      <c r="L745" s="263"/>
    </row>
    <row r="746" spans="1:12" ht="19.5" customHeight="1">
      <c r="A746" s="438">
        <f t="shared" si="33"/>
        <v>735</v>
      </c>
      <c r="B746" s="447" t="s">
        <v>543</v>
      </c>
      <c r="C746" s="440" t="s">
        <v>286</v>
      </c>
      <c r="D746" s="441"/>
      <c r="E746" s="441"/>
      <c r="F746" s="441">
        <f t="array" ref="F746">SUM(IF("156"&amp;B746=KHN&amp;MH,SL))</f>
        <v>60</v>
      </c>
      <c r="G746" s="441">
        <f t="array" ref="G746">SUM(IF("156"&amp;B746=KHN&amp;MH,TH))</f>
        <v>2430660</v>
      </c>
      <c r="H746" s="441">
        <f t="array" ref="H746">SUM(IF("156"&amp;B746=KHC&amp;MH,SL))</f>
        <v>60</v>
      </c>
      <c r="I746" s="441">
        <f t="array" ref="I746">SUM(IF("156"&amp;B746=KHC&amp;MH,TH))</f>
        <v>2430660</v>
      </c>
      <c r="J746" s="441">
        <f t="shared" si="34"/>
        <v>0</v>
      </c>
      <c r="K746" s="441">
        <f t="shared" si="35"/>
        <v>0</v>
      </c>
      <c r="L746" s="263"/>
    </row>
    <row r="747" spans="1:12" ht="19.5" customHeight="1">
      <c r="A747" s="438">
        <f t="shared" si="33"/>
        <v>736</v>
      </c>
      <c r="B747" s="445" t="s">
        <v>1904</v>
      </c>
      <c r="C747" s="440" t="s">
        <v>286</v>
      </c>
      <c r="D747" s="441"/>
      <c r="E747" s="441"/>
      <c r="F747" s="441">
        <f t="array" ref="F747">SUM(IF("156"&amp;B747=KHN&amp;MH,SL))</f>
        <v>10</v>
      </c>
      <c r="G747" s="441">
        <f t="array" ref="G747">SUM(IF("156"&amp;B747=KHN&amp;MH,TH))</f>
        <v>102781</v>
      </c>
      <c r="H747" s="441">
        <f t="array" ref="H747">SUM(IF("156"&amp;B747=KHC&amp;MH,SL))</f>
        <v>10</v>
      </c>
      <c r="I747" s="441">
        <f t="array" ref="I747">SUM(IF("156"&amp;B747=KHC&amp;MH,TH))</f>
        <v>102781</v>
      </c>
      <c r="J747" s="441">
        <f t="shared" si="34"/>
        <v>0</v>
      </c>
      <c r="K747" s="441">
        <f t="shared" si="35"/>
        <v>0</v>
      </c>
      <c r="L747" s="263"/>
    </row>
    <row r="748" spans="1:12" ht="19.5" customHeight="1">
      <c r="A748" s="438">
        <f t="shared" si="33"/>
        <v>737</v>
      </c>
      <c r="B748" s="447" t="s">
        <v>1598</v>
      </c>
      <c r="C748" s="440" t="s">
        <v>286</v>
      </c>
      <c r="D748" s="441"/>
      <c r="E748" s="441"/>
      <c r="F748" s="441">
        <f t="array" ref="F748">SUM(IF("156"&amp;B748=KHN&amp;MH,SL))</f>
        <v>14</v>
      </c>
      <c r="G748" s="441">
        <f t="array" ref="G748">SUM(IF("156"&amp;B748=KHN&amp;MH,TH))</f>
        <v>289800</v>
      </c>
      <c r="H748" s="441">
        <f t="array" ref="H748">SUM(IF("156"&amp;B748=KHC&amp;MH,SL))</f>
        <v>14</v>
      </c>
      <c r="I748" s="441">
        <f t="array" ref="I748">SUM(IF("156"&amp;B748=KHC&amp;MH,TH))</f>
        <v>289800</v>
      </c>
      <c r="J748" s="441">
        <f t="shared" si="34"/>
        <v>0</v>
      </c>
      <c r="K748" s="441">
        <f t="shared" si="35"/>
        <v>0</v>
      </c>
      <c r="L748" s="263"/>
    </row>
    <row r="749" spans="1:12" ht="19.5" customHeight="1">
      <c r="A749" s="438">
        <f t="shared" si="33"/>
        <v>738</v>
      </c>
      <c r="B749" s="447" t="s">
        <v>879</v>
      </c>
      <c r="C749" s="440" t="s">
        <v>286</v>
      </c>
      <c r="D749" s="441"/>
      <c r="E749" s="441"/>
      <c r="F749" s="441">
        <f t="array" ref="F749">SUM(IF("156"&amp;B749=KHN&amp;MH,SL))</f>
        <v>20</v>
      </c>
      <c r="G749" s="441">
        <f t="array" ref="G749">SUM(IF("156"&amp;B749=KHN&amp;MH,TH))</f>
        <v>946188</v>
      </c>
      <c r="H749" s="441">
        <f t="array" ref="H749">SUM(IF("156"&amp;B749=KHC&amp;MH,SL))</f>
        <v>20</v>
      </c>
      <c r="I749" s="441">
        <f t="array" ref="I749">SUM(IF("156"&amp;B749=KHC&amp;MH,TH))</f>
        <v>946188</v>
      </c>
      <c r="J749" s="441">
        <f t="shared" si="34"/>
        <v>0</v>
      </c>
      <c r="K749" s="441">
        <f t="shared" si="35"/>
        <v>0</v>
      </c>
      <c r="L749" s="263"/>
    </row>
    <row r="750" spans="1:12" ht="19.5" customHeight="1">
      <c r="A750" s="438">
        <f t="shared" si="33"/>
        <v>739</v>
      </c>
      <c r="B750" s="446" t="s">
        <v>1987</v>
      </c>
      <c r="C750" s="440" t="s">
        <v>286</v>
      </c>
      <c r="D750" s="441"/>
      <c r="E750" s="441"/>
      <c r="F750" s="441">
        <f t="array" ref="F750">SUM(IF("156"&amp;B750=KHN&amp;MH,SL))</f>
        <v>30</v>
      </c>
      <c r="G750" s="441">
        <f t="array" ref="G750">SUM(IF("156"&amp;B750=KHN&amp;MH,TH))</f>
        <v>1528500</v>
      </c>
      <c r="H750" s="441">
        <f t="array" ref="H750">SUM(IF("156"&amp;B750=KHC&amp;MH,SL))</f>
        <v>30</v>
      </c>
      <c r="I750" s="441">
        <f t="array" ref="I750">SUM(IF("156"&amp;B750=KHC&amp;MH,TH))</f>
        <v>1528500</v>
      </c>
      <c r="J750" s="441">
        <f t="shared" si="34"/>
        <v>0</v>
      </c>
      <c r="K750" s="441">
        <f t="shared" si="35"/>
        <v>0</v>
      </c>
      <c r="L750" s="263"/>
    </row>
    <row r="751" spans="1:12" ht="19.5" customHeight="1">
      <c r="A751" s="438">
        <f t="shared" si="33"/>
        <v>740</v>
      </c>
      <c r="B751" s="447" t="s">
        <v>842</v>
      </c>
      <c r="C751" s="440" t="s">
        <v>286</v>
      </c>
      <c r="D751" s="441"/>
      <c r="E751" s="441"/>
      <c r="F751" s="441">
        <f t="array" ref="F751">SUM(IF("156"&amp;B751=KHN&amp;MH,SL))</f>
        <v>14</v>
      </c>
      <c r="G751" s="441">
        <f t="array" ref="G751">SUM(IF("156"&amp;B751=KHN&amp;MH,TH))</f>
        <v>806610</v>
      </c>
      <c r="H751" s="441">
        <f t="array" ref="H751">SUM(IF("156"&amp;B751=KHC&amp;MH,SL))</f>
        <v>14</v>
      </c>
      <c r="I751" s="441">
        <f t="array" ref="I751">SUM(IF("156"&amp;B751=KHC&amp;MH,TH))</f>
        <v>806610</v>
      </c>
      <c r="J751" s="441">
        <f t="shared" si="34"/>
        <v>0</v>
      </c>
      <c r="K751" s="441">
        <f t="shared" si="35"/>
        <v>0</v>
      </c>
      <c r="L751" s="263"/>
    </row>
    <row r="752" spans="1:12" ht="19.5" customHeight="1">
      <c r="A752" s="438">
        <f t="shared" si="33"/>
        <v>741</v>
      </c>
      <c r="B752" s="447" t="s">
        <v>582</v>
      </c>
      <c r="C752" s="440" t="s">
        <v>286</v>
      </c>
      <c r="D752" s="441"/>
      <c r="E752" s="441"/>
      <c r="F752" s="441">
        <f t="array" ref="F752">SUM(IF("156"&amp;B752=KHN&amp;MH,SL))</f>
        <v>24</v>
      </c>
      <c r="G752" s="441">
        <f t="array" ref="G752">SUM(IF("156"&amp;B752=KHN&amp;MH,TH))</f>
        <v>214160</v>
      </c>
      <c r="H752" s="441">
        <f t="array" ref="H752">SUM(IF("156"&amp;B752=KHC&amp;MH,SL))</f>
        <v>24</v>
      </c>
      <c r="I752" s="441">
        <f t="array" ref="I752">SUM(IF("156"&amp;B752=KHC&amp;MH,TH))</f>
        <v>214160</v>
      </c>
      <c r="J752" s="441">
        <f t="shared" si="34"/>
        <v>0</v>
      </c>
      <c r="K752" s="441">
        <f t="shared" si="35"/>
        <v>0</v>
      </c>
      <c r="L752" s="263"/>
    </row>
    <row r="753" spans="1:15" ht="19.5" customHeight="1">
      <c r="A753" s="438">
        <f t="shared" si="33"/>
        <v>742</v>
      </c>
      <c r="B753" s="445" t="s">
        <v>1899</v>
      </c>
      <c r="C753" s="440" t="s">
        <v>286</v>
      </c>
      <c r="D753" s="441"/>
      <c r="E753" s="441"/>
      <c r="F753" s="441">
        <f t="array" ref="F753">SUM(IF("156"&amp;B753=KHN&amp;MH,SL))</f>
        <v>3</v>
      </c>
      <c r="G753" s="441">
        <f t="array" ref="G753">SUM(IF("156"&amp;B753=KHN&amp;MH,TH))</f>
        <v>150480</v>
      </c>
      <c r="H753" s="441">
        <f t="array" ref="H753">SUM(IF("156"&amp;B753=KHC&amp;MH,SL))</f>
        <v>3</v>
      </c>
      <c r="I753" s="441">
        <f t="array" ref="I753">SUM(IF("156"&amp;B753=KHC&amp;MH,TH))</f>
        <v>150480</v>
      </c>
      <c r="J753" s="441">
        <f t="shared" si="34"/>
        <v>0</v>
      </c>
      <c r="K753" s="441">
        <f t="shared" si="35"/>
        <v>0</v>
      </c>
      <c r="L753" s="263"/>
    </row>
    <row r="754" spans="1:15" ht="19.5" customHeight="1">
      <c r="A754" s="438">
        <f t="shared" si="33"/>
        <v>743</v>
      </c>
      <c r="B754" s="447" t="s">
        <v>414</v>
      </c>
      <c r="C754" s="440" t="s">
        <v>286</v>
      </c>
      <c r="D754" s="441"/>
      <c r="E754" s="441"/>
      <c r="F754" s="441">
        <f t="array" ref="F754">SUM(IF("156"&amp;B754=KHN&amp;MH,SL))</f>
        <v>20</v>
      </c>
      <c r="G754" s="441">
        <f t="array" ref="G754">SUM(IF("156"&amp;B754=KHN&amp;MH,TH))</f>
        <v>914400</v>
      </c>
      <c r="H754" s="441">
        <f t="array" ref="H754">SUM(IF("156"&amp;B754=KHC&amp;MH,SL))</f>
        <v>20</v>
      </c>
      <c r="I754" s="441">
        <f t="array" ref="I754">SUM(IF("156"&amp;B754=KHC&amp;MH,TH))</f>
        <v>914400</v>
      </c>
      <c r="J754" s="441">
        <f t="shared" si="34"/>
        <v>0</v>
      </c>
      <c r="K754" s="441">
        <f t="shared" si="35"/>
        <v>0</v>
      </c>
      <c r="L754" s="263"/>
    </row>
    <row r="755" spans="1:15" ht="19.5" customHeight="1">
      <c r="A755" s="438">
        <f t="shared" si="33"/>
        <v>744</v>
      </c>
      <c r="B755" s="446" t="s">
        <v>1434</v>
      </c>
      <c r="C755" s="440" t="s">
        <v>286</v>
      </c>
      <c r="D755" s="441"/>
      <c r="E755" s="441"/>
      <c r="F755" s="441">
        <f t="array" ref="F755">SUM(IF("156"&amp;B755=KHN&amp;MH,SL))</f>
        <v>120</v>
      </c>
      <c r="G755" s="441">
        <f t="array" ref="G755">SUM(IF("156"&amp;B755=KHN&amp;MH,TH))</f>
        <v>5903377</v>
      </c>
      <c r="H755" s="441">
        <f t="array" ref="H755">SUM(IF("156"&amp;B755=KHC&amp;MH,SL))</f>
        <v>30</v>
      </c>
      <c r="I755" s="441">
        <f t="array" ref="I755">SUM(IF("156"&amp;B755=KHC&amp;MH,TH))</f>
        <v>1571137</v>
      </c>
      <c r="J755" s="441">
        <f t="shared" si="34"/>
        <v>90</v>
      </c>
      <c r="K755" s="441">
        <f t="shared" si="35"/>
        <v>4332240</v>
      </c>
      <c r="L755" s="263"/>
      <c r="N755" s="442"/>
      <c r="O755" s="442"/>
    </row>
    <row r="756" spans="1:15" ht="19.5" customHeight="1">
      <c r="A756" s="438">
        <f t="shared" si="33"/>
        <v>745</v>
      </c>
      <c r="B756" s="445" t="s">
        <v>1911</v>
      </c>
      <c r="C756" s="440" t="s">
        <v>286</v>
      </c>
      <c r="D756" s="441"/>
      <c r="E756" s="441"/>
      <c r="F756" s="441">
        <f t="array" ref="F756">SUM(IF("156"&amp;B756=KHN&amp;MH,SL))</f>
        <v>3</v>
      </c>
      <c r="G756" s="441">
        <f t="array" ref="G756">SUM(IF("156"&amp;B756=KHN&amp;MH,TH))</f>
        <v>113618</v>
      </c>
      <c r="H756" s="441">
        <f t="array" ref="H756">SUM(IF("156"&amp;B756=KHC&amp;MH,SL))</f>
        <v>3</v>
      </c>
      <c r="I756" s="441">
        <f t="array" ref="I756">SUM(IF("156"&amp;B756=KHC&amp;MH,TH))</f>
        <v>113618</v>
      </c>
      <c r="J756" s="441">
        <f t="shared" si="34"/>
        <v>0</v>
      </c>
      <c r="K756" s="441">
        <f t="shared" si="35"/>
        <v>0</v>
      </c>
      <c r="L756" s="263"/>
    </row>
    <row r="757" spans="1:15" ht="19.5" customHeight="1">
      <c r="A757" s="438">
        <f t="shared" si="33"/>
        <v>746</v>
      </c>
      <c r="B757" s="446" t="s">
        <v>1546</v>
      </c>
      <c r="C757" s="440" t="s">
        <v>286</v>
      </c>
      <c r="D757" s="441"/>
      <c r="E757" s="441"/>
      <c r="F757" s="441">
        <f t="array" ref="F757">SUM(IF("156"&amp;B757=KHN&amp;MH,SL))</f>
        <v>6</v>
      </c>
      <c r="G757" s="441">
        <f t="array" ref="G757">SUM(IF("156"&amp;B757=KHN&amp;MH,TH))</f>
        <v>256314</v>
      </c>
      <c r="H757" s="441">
        <f t="array" ref="H757">SUM(IF("156"&amp;B757=KHC&amp;MH,SL))</f>
        <v>6</v>
      </c>
      <c r="I757" s="441">
        <f t="array" ref="I757">SUM(IF("156"&amp;B757=KHC&amp;MH,TH))</f>
        <v>256314</v>
      </c>
      <c r="J757" s="441">
        <f t="shared" si="34"/>
        <v>0</v>
      </c>
      <c r="K757" s="441">
        <f t="shared" si="35"/>
        <v>0</v>
      </c>
      <c r="L757" s="263"/>
    </row>
    <row r="758" spans="1:15" ht="19.5" customHeight="1">
      <c r="A758" s="438">
        <f t="shared" si="33"/>
        <v>747</v>
      </c>
      <c r="B758" s="445" t="s">
        <v>303</v>
      </c>
      <c r="C758" s="440" t="s">
        <v>286</v>
      </c>
      <c r="D758" s="441"/>
      <c r="E758" s="441"/>
      <c r="F758" s="441">
        <f t="array" ref="F758">SUM(IF("156"&amp;B758=KHN&amp;MH,SL))</f>
        <v>180</v>
      </c>
      <c r="G758" s="441">
        <f t="array" ref="G758">SUM(IF("156"&amp;B758=KHN&amp;MH,TH))</f>
        <v>2912580</v>
      </c>
      <c r="H758" s="441">
        <f t="array" ref="H758">SUM(IF("156"&amp;B758=KHC&amp;MH,SL))</f>
        <v>180</v>
      </c>
      <c r="I758" s="441">
        <f t="array" ref="I758">SUM(IF("156"&amp;B758=KHC&amp;MH,TH))</f>
        <v>2912580</v>
      </c>
      <c r="J758" s="441">
        <f t="shared" si="34"/>
        <v>0</v>
      </c>
      <c r="K758" s="441">
        <f t="shared" si="35"/>
        <v>0</v>
      </c>
      <c r="L758" s="263"/>
    </row>
    <row r="759" spans="1:15" ht="19.5" customHeight="1">
      <c r="A759" s="438">
        <f t="shared" si="33"/>
        <v>748</v>
      </c>
      <c r="B759" s="448" t="s">
        <v>593</v>
      </c>
      <c r="C759" s="440" t="s">
        <v>286</v>
      </c>
      <c r="D759" s="441"/>
      <c r="E759" s="441"/>
      <c r="F759" s="441">
        <f t="array" ref="F759">SUM(IF("156"&amp;B759=KHN&amp;MH,SL))</f>
        <v>50</v>
      </c>
      <c r="G759" s="441">
        <f t="array" ref="G759">SUM(IF("156"&amp;B759=KHN&amp;MH,TH))</f>
        <v>1189115</v>
      </c>
      <c r="H759" s="441">
        <f t="array" ref="H759">SUM(IF("156"&amp;B759=KHC&amp;MH,SL))</f>
        <v>50</v>
      </c>
      <c r="I759" s="441">
        <f t="array" ref="I759">SUM(IF("156"&amp;B759=KHC&amp;MH,TH))</f>
        <v>1189115</v>
      </c>
      <c r="J759" s="441">
        <f t="shared" si="34"/>
        <v>0</v>
      </c>
      <c r="K759" s="441">
        <f t="shared" si="35"/>
        <v>0</v>
      </c>
      <c r="L759" s="263"/>
    </row>
    <row r="760" spans="1:15" ht="19.5" customHeight="1">
      <c r="A760" s="438">
        <f t="shared" si="33"/>
        <v>749</v>
      </c>
      <c r="B760" s="447" t="s">
        <v>374</v>
      </c>
      <c r="C760" s="440" t="s">
        <v>286</v>
      </c>
      <c r="D760" s="441"/>
      <c r="E760" s="441"/>
      <c r="F760" s="441">
        <f t="array" ref="F760">SUM(IF("156"&amp;B760=KHN&amp;MH,SL))</f>
        <v>314</v>
      </c>
      <c r="G760" s="441">
        <f t="array" ref="G760">SUM(IF("156"&amp;B760=KHN&amp;MH,TH))</f>
        <v>8586055</v>
      </c>
      <c r="H760" s="441">
        <f t="array" ref="H760">SUM(IF("156"&amp;B760=KHC&amp;MH,SL))</f>
        <v>314</v>
      </c>
      <c r="I760" s="441">
        <f t="array" ref="I760">SUM(IF("156"&amp;B760=KHC&amp;MH,TH))</f>
        <v>8586055</v>
      </c>
      <c r="J760" s="441">
        <f t="shared" si="34"/>
        <v>0</v>
      </c>
      <c r="K760" s="441">
        <f t="shared" si="35"/>
        <v>0</v>
      </c>
      <c r="L760" s="263"/>
      <c r="N760" s="442"/>
      <c r="O760" s="442"/>
    </row>
    <row r="761" spans="1:15" ht="19.5" customHeight="1">
      <c r="A761" s="438">
        <f t="shared" si="33"/>
        <v>750</v>
      </c>
      <c r="B761" s="446" t="s">
        <v>1545</v>
      </c>
      <c r="C761" s="440" t="s">
        <v>286</v>
      </c>
      <c r="D761" s="441"/>
      <c r="E761" s="441"/>
      <c r="F761" s="441">
        <f t="array" ref="F761">SUM(IF("156"&amp;B761=KHN&amp;MH,SL))</f>
        <v>570</v>
      </c>
      <c r="G761" s="441">
        <f t="array" ref="G761">SUM(IF("156"&amp;B761=KHN&amp;MH,TH))</f>
        <v>5985000</v>
      </c>
      <c r="H761" s="441">
        <f t="array" ref="H761">SUM(IF("156"&amp;B761=KHC&amp;MH,SL))</f>
        <v>0</v>
      </c>
      <c r="I761" s="441">
        <f t="array" ref="I761">SUM(IF("156"&amp;B761=KHC&amp;MH,TH))</f>
        <v>0</v>
      </c>
      <c r="J761" s="441">
        <f t="shared" si="34"/>
        <v>570</v>
      </c>
      <c r="K761" s="441">
        <f t="shared" si="35"/>
        <v>5985000</v>
      </c>
      <c r="L761" s="263"/>
    </row>
    <row r="762" spans="1:15" ht="19.5" customHeight="1">
      <c r="A762" s="438">
        <f t="shared" si="33"/>
        <v>751</v>
      </c>
      <c r="B762" s="446" t="s">
        <v>1394</v>
      </c>
      <c r="C762" s="440" t="s">
        <v>286</v>
      </c>
      <c r="D762" s="441"/>
      <c r="E762" s="441"/>
      <c r="F762" s="441">
        <f t="array" ref="F762">SUM(IF("156"&amp;B762=KHN&amp;MH,SL))</f>
        <v>300</v>
      </c>
      <c r="G762" s="441">
        <f t="array" ref="G762">SUM(IF("156"&amp;B762=KHN&amp;MH,TH))</f>
        <v>3150000</v>
      </c>
      <c r="H762" s="441">
        <f t="array" ref="H762">SUM(IF("156"&amp;B762=KHC&amp;MH,SL))</f>
        <v>300</v>
      </c>
      <c r="I762" s="441">
        <f t="array" ref="I762">SUM(IF("156"&amp;B762=KHC&amp;MH,TH))</f>
        <v>3150000</v>
      </c>
      <c r="J762" s="441">
        <f t="shared" si="34"/>
        <v>0</v>
      </c>
      <c r="K762" s="441">
        <f t="shared" si="35"/>
        <v>0</v>
      </c>
      <c r="L762" s="263"/>
      <c r="N762" s="442"/>
      <c r="O762" s="442"/>
    </row>
    <row r="763" spans="1:15" ht="19.5" customHeight="1">
      <c r="A763" s="438">
        <f t="shared" si="33"/>
        <v>752</v>
      </c>
      <c r="B763" s="445" t="s">
        <v>1894</v>
      </c>
      <c r="C763" s="440" t="s">
        <v>286</v>
      </c>
      <c r="D763" s="441"/>
      <c r="E763" s="441"/>
      <c r="F763" s="441">
        <f t="array" ref="F763">SUM(IF("156"&amp;B763=KHN&amp;MH,SL))</f>
        <v>15</v>
      </c>
      <c r="G763" s="441">
        <f t="array" ref="G763">SUM(IF("156"&amp;B763=KHN&amp;MH,TH))</f>
        <v>526680</v>
      </c>
      <c r="H763" s="441">
        <f t="array" ref="H763">SUM(IF("156"&amp;B763=KHC&amp;MH,SL))</f>
        <v>15</v>
      </c>
      <c r="I763" s="441">
        <f t="array" ref="I763">SUM(IF("156"&amp;B763=KHC&amp;MH,TH))</f>
        <v>526680</v>
      </c>
      <c r="J763" s="441">
        <f t="shared" si="34"/>
        <v>0</v>
      </c>
      <c r="K763" s="441">
        <f t="shared" si="35"/>
        <v>0</v>
      </c>
      <c r="L763" s="263"/>
    </row>
    <row r="764" spans="1:15" ht="19.5" customHeight="1">
      <c r="A764" s="438">
        <f t="shared" si="33"/>
        <v>753</v>
      </c>
      <c r="B764" s="448" t="s">
        <v>695</v>
      </c>
      <c r="C764" s="440" t="s">
        <v>286</v>
      </c>
      <c r="D764" s="441"/>
      <c r="E764" s="441"/>
      <c r="F764" s="441">
        <f t="array" ref="F764">SUM(IF("156"&amp;B764=KHN&amp;MH,SL))</f>
        <v>120</v>
      </c>
      <c r="G764" s="441">
        <f t="array" ref="G764">SUM(IF("156"&amp;B764=KHN&amp;MH,TH))</f>
        <v>5680594</v>
      </c>
      <c r="H764" s="441">
        <f t="array" ref="H764">SUM(IF("156"&amp;B764=KHC&amp;MH,SL))</f>
        <v>120</v>
      </c>
      <c r="I764" s="441">
        <f t="array" ref="I764">SUM(IF("156"&amp;B764=KHC&amp;MH,TH))</f>
        <v>5680594</v>
      </c>
      <c r="J764" s="441">
        <f t="shared" si="34"/>
        <v>0</v>
      </c>
      <c r="K764" s="441">
        <f t="shared" si="35"/>
        <v>0</v>
      </c>
      <c r="L764" s="263"/>
      <c r="N764" s="442"/>
      <c r="O764" s="442"/>
    </row>
    <row r="765" spans="1:15" ht="19.5" customHeight="1">
      <c r="A765" s="438">
        <f t="shared" si="33"/>
        <v>754</v>
      </c>
      <c r="B765" s="445" t="s">
        <v>1884</v>
      </c>
      <c r="C765" s="440" t="s">
        <v>286</v>
      </c>
      <c r="D765" s="441"/>
      <c r="E765" s="441"/>
      <c r="F765" s="441">
        <f t="array" ref="F765">SUM(IF("156"&amp;B765=KHN&amp;MH,SL))</f>
        <v>20</v>
      </c>
      <c r="G765" s="441">
        <f t="array" ref="G765">SUM(IF("156"&amp;B765=KHN&amp;MH,TH))</f>
        <v>1049218</v>
      </c>
      <c r="H765" s="441">
        <f t="array" ref="H765">SUM(IF("156"&amp;B765=KHC&amp;MH,SL))</f>
        <v>20</v>
      </c>
      <c r="I765" s="441">
        <f t="array" ref="I765">SUM(IF("156"&amp;B765=KHC&amp;MH,TH))</f>
        <v>1049218</v>
      </c>
      <c r="J765" s="441">
        <f t="shared" si="34"/>
        <v>0</v>
      </c>
      <c r="K765" s="441">
        <f t="shared" si="35"/>
        <v>0</v>
      </c>
      <c r="L765" s="263"/>
    </row>
    <row r="766" spans="1:15" ht="19.5" customHeight="1">
      <c r="A766" s="438">
        <f t="shared" si="33"/>
        <v>755</v>
      </c>
      <c r="B766" s="446" t="s">
        <v>1616</v>
      </c>
      <c r="C766" s="440" t="s">
        <v>286</v>
      </c>
      <c r="D766" s="441"/>
      <c r="E766" s="441"/>
      <c r="F766" s="441">
        <f t="array" ref="F766">SUM(IF("156"&amp;B766=KHN&amp;MH,SL))</f>
        <v>32</v>
      </c>
      <c r="G766" s="441">
        <f t="array" ref="G766">SUM(IF("156"&amp;B766=KHN&amp;MH,TH))</f>
        <v>1948000</v>
      </c>
      <c r="H766" s="441">
        <f t="array" ref="H766">SUM(IF("156"&amp;B766=KHC&amp;MH,SL))</f>
        <v>32</v>
      </c>
      <c r="I766" s="441">
        <f t="array" ref="I766">SUM(IF("156"&amp;B766=KHC&amp;MH,TH))</f>
        <v>1948000</v>
      </c>
      <c r="J766" s="441">
        <f t="shared" si="34"/>
        <v>0</v>
      </c>
      <c r="K766" s="441">
        <f t="shared" si="35"/>
        <v>0</v>
      </c>
      <c r="L766" s="263"/>
    </row>
    <row r="767" spans="1:15" ht="19.5" customHeight="1">
      <c r="A767" s="438">
        <f t="shared" si="33"/>
        <v>756</v>
      </c>
      <c r="B767" s="446" t="s">
        <v>1612</v>
      </c>
      <c r="C767" s="440" t="s">
        <v>286</v>
      </c>
      <c r="D767" s="441"/>
      <c r="E767" s="441"/>
      <c r="F767" s="441">
        <f t="array" ref="F767">SUM(IF("156"&amp;B767=KHN&amp;MH,SL))</f>
        <v>40</v>
      </c>
      <c r="G767" s="441">
        <f t="array" ref="G767">SUM(IF("156"&amp;B767=KHN&amp;MH,TH))</f>
        <v>1520000</v>
      </c>
      <c r="H767" s="441">
        <f t="array" ref="H767">SUM(IF("156"&amp;B767=KHC&amp;MH,SL))</f>
        <v>40</v>
      </c>
      <c r="I767" s="441">
        <f t="array" ref="I767">SUM(IF("156"&amp;B767=KHC&amp;MH,TH))</f>
        <v>1520000</v>
      </c>
      <c r="J767" s="441">
        <f t="shared" si="34"/>
        <v>0</v>
      </c>
      <c r="K767" s="441">
        <f t="shared" si="35"/>
        <v>0</v>
      </c>
      <c r="L767" s="263"/>
    </row>
    <row r="768" spans="1:15" ht="19.5" customHeight="1">
      <c r="A768" s="438">
        <f t="shared" si="33"/>
        <v>757</v>
      </c>
      <c r="B768" s="446" t="s">
        <v>1611</v>
      </c>
      <c r="C768" s="440" t="s">
        <v>286</v>
      </c>
      <c r="D768" s="441"/>
      <c r="E768" s="441"/>
      <c r="F768" s="441">
        <f t="array" ref="F768">SUM(IF("156"&amp;B768=KHN&amp;MH,SL))</f>
        <v>105</v>
      </c>
      <c r="G768" s="441">
        <f t="array" ref="G768">SUM(IF("156"&amp;B768=KHN&amp;MH,TH))</f>
        <v>3896042</v>
      </c>
      <c r="H768" s="441">
        <f t="array" ref="H768">SUM(IF("156"&amp;B768=KHC&amp;MH,SL))</f>
        <v>105</v>
      </c>
      <c r="I768" s="441">
        <f t="array" ref="I768">SUM(IF("156"&amp;B768=KHC&amp;MH,TH))</f>
        <v>3896042</v>
      </c>
      <c r="J768" s="441">
        <f t="shared" si="34"/>
        <v>0</v>
      </c>
      <c r="K768" s="441">
        <f t="shared" si="35"/>
        <v>0</v>
      </c>
      <c r="L768" s="263"/>
    </row>
    <row r="769" spans="1:15" ht="19.5" customHeight="1">
      <c r="A769" s="438">
        <f t="shared" si="33"/>
        <v>758</v>
      </c>
      <c r="B769" s="446" t="s">
        <v>1432</v>
      </c>
      <c r="C769" s="440" t="s">
        <v>286</v>
      </c>
      <c r="D769" s="441"/>
      <c r="E769" s="441"/>
      <c r="F769" s="441">
        <f t="array" ref="F769">SUM(IF("156"&amp;B769=KHN&amp;MH,SL))</f>
        <v>93</v>
      </c>
      <c r="G769" s="441">
        <f t="array" ref="G769">SUM(IF("156"&amp;B769=KHN&amp;MH,TH))</f>
        <v>2457900</v>
      </c>
      <c r="H769" s="441">
        <f t="array" ref="H769">SUM(IF("156"&amp;B769=KHC&amp;MH,SL))</f>
        <v>93</v>
      </c>
      <c r="I769" s="441">
        <f t="array" ref="I769">SUM(IF("156"&amp;B769=KHC&amp;MH,TH))</f>
        <v>2457900</v>
      </c>
      <c r="J769" s="441">
        <f t="shared" si="34"/>
        <v>0</v>
      </c>
      <c r="K769" s="441">
        <f t="shared" si="35"/>
        <v>0</v>
      </c>
      <c r="L769" s="263"/>
      <c r="N769" s="442"/>
      <c r="O769" s="442"/>
    </row>
    <row r="770" spans="1:15" ht="19.5" customHeight="1">
      <c r="A770" s="438">
        <f t="shared" si="33"/>
        <v>759</v>
      </c>
      <c r="B770" s="445" t="s">
        <v>336</v>
      </c>
      <c r="C770" s="440" t="s">
        <v>286</v>
      </c>
      <c r="D770" s="441"/>
      <c r="E770" s="441"/>
      <c r="F770" s="441">
        <f t="array" ref="F770">SUM(IF("156"&amp;B770=KHN&amp;MH,SL))</f>
        <v>24</v>
      </c>
      <c r="G770" s="441">
        <f t="array" ref="G770">SUM(IF("156"&amp;B770=KHN&amp;MH,TH))</f>
        <v>983400</v>
      </c>
      <c r="H770" s="441">
        <f t="array" ref="H770">SUM(IF("156"&amp;B770=KHC&amp;MH,SL))</f>
        <v>24</v>
      </c>
      <c r="I770" s="441">
        <f t="array" ref="I770">SUM(IF("156"&amp;B770=KHC&amp;MH,TH))</f>
        <v>983400</v>
      </c>
      <c r="J770" s="441">
        <f t="shared" si="34"/>
        <v>0</v>
      </c>
      <c r="K770" s="441">
        <f t="shared" si="35"/>
        <v>0</v>
      </c>
      <c r="L770" s="263"/>
    </row>
    <row r="771" spans="1:15" ht="19.5" customHeight="1">
      <c r="A771" s="438">
        <f t="shared" si="33"/>
        <v>760</v>
      </c>
      <c r="B771" s="447" t="s">
        <v>356</v>
      </c>
      <c r="C771" s="440" t="s">
        <v>286</v>
      </c>
      <c r="D771" s="441"/>
      <c r="E771" s="441"/>
      <c r="F771" s="441">
        <f t="array" ref="F771">SUM(IF("156"&amp;B771=KHN&amp;MH,SL))</f>
        <v>102</v>
      </c>
      <c r="G771" s="441">
        <f t="array" ref="G771">SUM(IF("156"&amp;B771=KHN&amp;MH,TH))</f>
        <v>3665140</v>
      </c>
      <c r="H771" s="441">
        <f t="array" ref="H771">SUM(IF("156"&amp;B771=KHC&amp;MH,SL))</f>
        <v>102</v>
      </c>
      <c r="I771" s="441">
        <f t="array" ref="I771">SUM(IF("156"&amp;B771=KHC&amp;MH,TH))</f>
        <v>3665140</v>
      </c>
      <c r="J771" s="441">
        <f t="shared" si="34"/>
        <v>0</v>
      </c>
      <c r="K771" s="441">
        <f t="shared" si="35"/>
        <v>0</v>
      </c>
      <c r="L771" s="263"/>
      <c r="N771" s="442"/>
      <c r="O771" s="442"/>
    </row>
    <row r="772" spans="1:15" ht="19.5" customHeight="1">
      <c r="A772" s="438">
        <f t="shared" si="33"/>
        <v>761</v>
      </c>
      <c r="B772" s="447" t="s">
        <v>430</v>
      </c>
      <c r="C772" s="440" t="s">
        <v>286</v>
      </c>
      <c r="D772" s="441"/>
      <c r="E772" s="441"/>
      <c r="F772" s="441">
        <f t="array" ref="F772">SUM(IF("156"&amp;B772=KHN&amp;MH,SL))</f>
        <v>144</v>
      </c>
      <c r="G772" s="441">
        <f t="array" ref="G772">SUM(IF("156"&amp;B772=KHN&amp;MH,TH))</f>
        <v>6702050</v>
      </c>
      <c r="H772" s="441">
        <f t="array" ref="H772">SUM(IF("156"&amp;B772=KHC&amp;MH,SL))</f>
        <v>144</v>
      </c>
      <c r="I772" s="441">
        <f t="array" ref="I772">SUM(IF("156"&amp;B772=KHC&amp;MH,TH))</f>
        <v>6702050</v>
      </c>
      <c r="J772" s="441">
        <f t="shared" si="34"/>
        <v>0</v>
      </c>
      <c r="K772" s="441">
        <f t="shared" si="35"/>
        <v>0</v>
      </c>
      <c r="L772" s="263"/>
      <c r="N772" s="442"/>
      <c r="O772" s="442"/>
    </row>
    <row r="773" spans="1:15" ht="19.5" customHeight="1">
      <c r="A773" s="438">
        <f t="shared" si="33"/>
        <v>762</v>
      </c>
      <c r="B773" s="447" t="s">
        <v>406</v>
      </c>
      <c r="C773" s="440" t="s">
        <v>286</v>
      </c>
      <c r="D773" s="441"/>
      <c r="E773" s="441"/>
      <c r="F773" s="441">
        <f t="array" ref="F773">SUM(IF("156"&amp;B773=KHN&amp;MH,SL))</f>
        <v>52</v>
      </c>
      <c r="G773" s="441">
        <f t="array" ref="G773">SUM(IF("156"&amp;B773=KHN&amp;MH,TH))</f>
        <v>2393833</v>
      </c>
      <c r="H773" s="441">
        <f t="array" ref="H773">SUM(IF("156"&amp;B773=KHC&amp;MH,SL))</f>
        <v>52</v>
      </c>
      <c r="I773" s="441">
        <f t="array" ref="I773">SUM(IF("156"&amp;B773=KHC&amp;MH,TH))</f>
        <v>2393833</v>
      </c>
      <c r="J773" s="441">
        <f t="shared" si="34"/>
        <v>0</v>
      </c>
      <c r="K773" s="441">
        <f t="shared" si="35"/>
        <v>0</v>
      </c>
      <c r="L773" s="263"/>
    </row>
    <row r="774" spans="1:15" ht="19.5" customHeight="1">
      <c r="A774" s="438">
        <f t="shared" si="33"/>
        <v>763</v>
      </c>
      <c r="B774" s="446" t="s">
        <v>1609</v>
      </c>
      <c r="C774" s="440" t="s">
        <v>286</v>
      </c>
      <c r="D774" s="441"/>
      <c r="E774" s="441"/>
      <c r="F774" s="441">
        <f t="array" ref="F774">SUM(IF("156"&amp;B774=KHN&amp;MH,SL))</f>
        <v>70</v>
      </c>
      <c r="G774" s="441">
        <f t="array" ref="G774">SUM(IF("156"&amp;B774=KHN&amp;MH,TH))</f>
        <v>2178290</v>
      </c>
      <c r="H774" s="441">
        <f t="array" ref="H774">SUM(IF("156"&amp;B774=KHC&amp;MH,SL))</f>
        <v>70</v>
      </c>
      <c r="I774" s="441">
        <f t="array" ref="I774">SUM(IF("156"&amp;B774=KHC&amp;MH,TH))</f>
        <v>2178290</v>
      </c>
      <c r="J774" s="441">
        <f t="shared" si="34"/>
        <v>0</v>
      </c>
      <c r="K774" s="441">
        <f t="shared" si="35"/>
        <v>0</v>
      </c>
      <c r="L774" s="263"/>
    </row>
    <row r="775" spans="1:15" ht="19.5" customHeight="1">
      <c r="A775" s="438">
        <f t="shared" si="33"/>
        <v>764</v>
      </c>
      <c r="B775" s="447" t="s">
        <v>682</v>
      </c>
      <c r="C775" s="440" t="s">
        <v>286</v>
      </c>
      <c r="D775" s="441"/>
      <c r="E775" s="441"/>
      <c r="F775" s="441">
        <f t="array" ref="F775">SUM(IF("156"&amp;B775=KHN&amp;MH,SL))</f>
        <v>441</v>
      </c>
      <c r="G775" s="441">
        <f t="array" ref="G775">SUM(IF("156"&amp;B775=KHN&amp;MH,TH))</f>
        <v>20358485</v>
      </c>
      <c r="H775" s="441">
        <f t="array" ref="H775">SUM(IF("156"&amp;B775=KHC&amp;MH,SL))</f>
        <v>325</v>
      </c>
      <c r="I775" s="441">
        <f t="array" ref="I775">SUM(IF("156"&amp;B775=KHC&amp;MH,TH))</f>
        <v>15690543</v>
      </c>
      <c r="J775" s="441">
        <f t="shared" si="34"/>
        <v>116</v>
      </c>
      <c r="K775" s="441">
        <f t="shared" si="35"/>
        <v>4667942</v>
      </c>
      <c r="L775" s="263"/>
      <c r="N775" s="442"/>
      <c r="O775" s="442"/>
    </row>
    <row r="776" spans="1:15" ht="19.5" customHeight="1">
      <c r="A776" s="438">
        <f t="shared" si="33"/>
        <v>765</v>
      </c>
      <c r="B776" s="447" t="s">
        <v>412</v>
      </c>
      <c r="C776" s="440" t="s">
        <v>286</v>
      </c>
      <c r="D776" s="441"/>
      <c r="E776" s="441"/>
      <c r="F776" s="441">
        <f t="array" ref="F776">SUM(IF("156"&amp;B776=KHN&amp;MH,SL))</f>
        <v>60</v>
      </c>
      <c r="G776" s="441">
        <f t="array" ref="G776">SUM(IF("156"&amp;B776=KHN&amp;MH,TH))</f>
        <v>2802300</v>
      </c>
      <c r="H776" s="441">
        <f t="array" ref="H776">SUM(IF("156"&amp;B776=KHC&amp;MH,SL))</f>
        <v>60</v>
      </c>
      <c r="I776" s="441">
        <f t="array" ref="I776">SUM(IF("156"&amp;B776=KHC&amp;MH,TH))</f>
        <v>2802300</v>
      </c>
      <c r="J776" s="441">
        <f t="shared" si="34"/>
        <v>0</v>
      </c>
      <c r="K776" s="441">
        <f t="shared" si="35"/>
        <v>0</v>
      </c>
      <c r="L776" s="263"/>
    </row>
    <row r="777" spans="1:15" ht="19.5" customHeight="1">
      <c r="A777" s="438">
        <f t="shared" si="33"/>
        <v>766</v>
      </c>
      <c r="B777" s="443" t="s">
        <v>372</v>
      </c>
      <c r="C777" s="440" t="s">
        <v>286</v>
      </c>
      <c r="D777" s="441"/>
      <c r="E777" s="441"/>
      <c r="F777" s="441">
        <f t="array" ref="F777">SUM(IF("156"&amp;B777=KHN&amp;MH,SL))</f>
        <v>173</v>
      </c>
      <c r="G777" s="441">
        <f t="array" ref="G777">SUM(IF("156"&amp;B777=KHN&amp;MH,TH))</f>
        <v>7649121</v>
      </c>
      <c r="H777" s="441">
        <f t="array" ref="H777">SUM(IF("156"&amp;B777=KHC&amp;MH,SL))</f>
        <v>173</v>
      </c>
      <c r="I777" s="441">
        <f t="array" ref="I777">SUM(IF("156"&amp;B777=KHC&amp;MH,TH))</f>
        <v>7649121</v>
      </c>
      <c r="J777" s="441">
        <f t="shared" si="34"/>
        <v>0</v>
      </c>
      <c r="K777" s="441">
        <f t="shared" si="35"/>
        <v>0</v>
      </c>
      <c r="L777" s="263"/>
    </row>
    <row r="778" spans="1:15" ht="19.5" customHeight="1">
      <c r="A778" s="438">
        <f t="shared" si="33"/>
        <v>767</v>
      </c>
      <c r="B778" s="439" t="s">
        <v>1618</v>
      </c>
      <c r="C778" s="440" t="s">
        <v>286</v>
      </c>
      <c r="D778" s="441"/>
      <c r="E778" s="441"/>
      <c r="F778" s="441">
        <f t="array" ref="F778">SUM(IF("156"&amp;B778=KHN&amp;MH,SL))</f>
        <v>50</v>
      </c>
      <c r="G778" s="441">
        <f t="array" ref="G778">SUM(IF("156"&amp;B778=KHN&amp;MH,TH))</f>
        <v>2565000</v>
      </c>
      <c r="H778" s="441">
        <f t="array" ref="H778">SUM(IF("156"&amp;B778=KHC&amp;MH,SL))</f>
        <v>50</v>
      </c>
      <c r="I778" s="441">
        <f t="array" ref="I778">SUM(IF("156"&amp;B778=KHC&amp;MH,TH))</f>
        <v>2565000</v>
      </c>
      <c r="J778" s="441">
        <f t="shared" si="34"/>
        <v>0</v>
      </c>
      <c r="K778" s="441">
        <f t="shared" si="35"/>
        <v>0</v>
      </c>
      <c r="L778" s="263"/>
    </row>
    <row r="779" spans="1:15" ht="19.5" customHeight="1">
      <c r="A779" s="438">
        <f t="shared" si="33"/>
        <v>768</v>
      </c>
      <c r="B779" s="449" t="s">
        <v>577</v>
      </c>
      <c r="C779" s="440" t="s">
        <v>286</v>
      </c>
      <c r="D779" s="441"/>
      <c r="E779" s="441"/>
      <c r="F779" s="441">
        <f t="array" ref="F779">SUM(IF("156"&amp;B779=KHN&amp;MH,SL))</f>
        <v>70</v>
      </c>
      <c r="G779" s="441">
        <f t="array" ref="G779">SUM(IF("156"&amp;B779=KHN&amp;MH,TH))</f>
        <v>3400078</v>
      </c>
      <c r="H779" s="441">
        <f t="array" ref="H779">SUM(IF("156"&amp;B779=KHC&amp;MH,SL))</f>
        <v>70</v>
      </c>
      <c r="I779" s="441">
        <f t="array" ref="I779">SUM(IF("156"&amp;B779=KHC&amp;MH,TH))</f>
        <v>3400078</v>
      </c>
      <c r="J779" s="441">
        <f t="shared" si="34"/>
        <v>0</v>
      </c>
      <c r="K779" s="441">
        <f t="shared" si="35"/>
        <v>0</v>
      </c>
      <c r="L779" s="263"/>
    </row>
    <row r="780" spans="1:15" ht="19.5" customHeight="1">
      <c r="A780" s="438">
        <f t="shared" ref="A780:A843" si="36">IF(B780&lt;&gt;"",ROW()-11,"")</f>
        <v>769</v>
      </c>
      <c r="B780" s="449" t="s">
        <v>574</v>
      </c>
      <c r="C780" s="440" t="s">
        <v>286</v>
      </c>
      <c r="D780" s="441"/>
      <c r="E780" s="441"/>
      <c r="F780" s="441">
        <f t="array" ref="F780">SUM(IF("156"&amp;B780=KHN&amp;MH,SL))</f>
        <v>130</v>
      </c>
      <c r="G780" s="441">
        <f t="array" ref="G780">SUM(IF("156"&amp;B780=KHN&amp;MH,TH))</f>
        <v>6442245</v>
      </c>
      <c r="H780" s="441">
        <f t="array" ref="H780">SUM(IF("156"&amp;B780=KHC&amp;MH,SL))</f>
        <v>130</v>
      </c>
      <c r="I780" s="441">
        <f t="array" ref="I780">SUM(IF("156"&amp;B780=KHC&amp;MH,TH))</f>
        <v>6442245</v>
      </c>
      <c r="J780" s="441">
        <f t="shared" ref="J780:J843" si="37">D780+F780-H780</f>
        <v>0</v>
      </c>
      <c r="K780" s="441">
        <f t="shared" ref="K780:K843" si="38">E780+G780-I780</f>
        <v>0</v>
      </c>
      <c r="L780" s="263"/>
    </row>
    <row r="781" spans="1:15" ht="19.5" customHeight="1">
      <c r="A781" s="438">
        <f t="shared" si="36"/>
        <v>770</v>
      </c>
      <c r="B781" s="444" t="s">
        <v>347</v>
      </c>
      <c r="C781" s="440" t="s">
        <v>286</v>
      </c>
      <c r="D781" s="441"/>
      <c r="E781" s="441"/>
      <c r="F781" s="441">
        <f t="array" ref="F781">SUM(IF("156"&amp;B781=KHN&amp;MH,SL))</f>
        <v>25</v>
      </c>
      <c r="G781" s="441">
        <f t="array" ref="G781">SUM(IF("156"&amp;B781=KHN&amp;MH,TH))</f>
        <v>983560</v>
      </c>
      <c r="H781" s="441">
        <f t="array" ref="H781">SUM(IF("156"&amp;B781=KHC&amp;MH,SL))</f>
        <v>25</v>
      </c>
      <c r="I781" s="441">
        <f t="array" ref="I781">SUM(IF("156"&amp;B781=KHC&amp;MH,TH))</f>
        <v>983560</v>
      </c>
      <c r="J781" s="441">
        <f t="shared" si="37"/>
        <v>0</v>
      </c>
      <c r="K781" s="441">
        <f t="shared" si="38"/>
        <v>0</v>
      </c>
      <c r="L781" s="263"/>
      <c r="N781" s="442"/>
      <c r="O781" s="442"/>
    </row>
    <row r="782" spans="1:15" ht="19.5" customHeight="1">
      <c r="A782" s="438">
        <f t="shared" si="36"/>
        <v>771</v>
      </c>
      <c r="B782" s="449" t="s">
        <v>740</v>
      </c>
      <c r="C782" s="440" t="s">
        <v>286</v>
      </c>
      <c r="D782" s="441"/>
      <c r="E782" s="441"/>
      <c r="F782" s="441">
        <f t="array" ref="F782">SUM(IF("156"&amp;B782=KHN&amp;MH,SL))</f>
        <v>44</v>
      </c>
      <c r="G782" s="441">
        <f t="array" ref="G782">SUM(IF("156"&amp;B782=KHN&amp;MH,TH))</f>
        <v>2086424</v>
      </c>
      <c r="H782" s="441">
        <f t="array" ref="H782">SUM(IF("156"&amp;B782=KHC&amp;MH,SL))</f>
        <v>44</v>
      </c>
      <c r="I782" s="441">
        <f t="array" ref="I782">SUM(IF("156"&amp;B782=KHC&amp;MH,TH))</f>
        <v>2086424</v>
      </c>
      <c r="J782" s="441">
        <f t="shared" si="37"/>
        <v>0</v>
      </c>
      <c r="K782" s="441">
        <f t="shared" si="38"/>
        <v>0</v>
      </c>
      <c r="L782" s="263"/>
      <c r="N782" s="442"/>
      <c r="O782" s="442"/>
    </row>
    <row r="783" spans="1:15" ht="19.5" customHeight="1">
      <c r="A783" s="438">
        <f t="shared" si="36"/>
        <v>772</v>
      </c>
      <c r="B783" s="443" t="s">
        <v>627</v>
      </c>
      <c r="C783" s="440" t="s">
        <v>286</v>
      </c>
      <c r="D783" s="441"/>
      <c r="E783" s="441"/>
      <c r="F783" s="441">
        <f t="array" ref="F783">SUM(IF("156"&amp;B783=KHN&amp;MH,SL))</f>
        <v>100</v>
      </c>
      <c r="G783" s="441">
        <f t="array" ref="G783">SUM(IF("156"&amp;B783=KHN&amp;MH,TH))</f>
        <v>4180662</v>
      </c>
      <c r="H783" s="441">
        <f t="array" ref="H783">SUM(IF("156"&amp;B783=KHC&amp;MH,SL))</f>
        <v>100</v>
      </c>
      <c r="I783" s="441">
        <f t="array" ref="I783">SUM(IF("156"&amp;B783=KHC&amp;MH,TH))</f>
        <v>4180662</v>
      </c>
      <c r="J783" s="441">
        <f t="shared" si="37"/>
        <v>0</v>
      </c>
      <c r="K783" s="441">
        <f t="shared" si="38"/>
        <v>0</v>
      </c>
      <c r="L783" s="263"/>
    </row>
    <row r="784" spans="1:15" ht="19.5" customHeight="1">
      <c r="A784" s="438">
        <f t="shared" si="36"/>
        <v>773</v>
      </c>
      <c r="B784" s="443" t="s">
        <v>628</v>
      </c>
      <c r="C784" s="440" t="s">
        <v>286</v>
      </c>
      <c r="D784" s="441"/>
      <c r="E784" s="441"/>
      <c r="F784" s="441">
        <f t="array" ref="F784">SUM(IF("156"&amp;B784=KHN&amp;MH,SL))</f>
        <v>100</v>
      </c>
      <c r="G784" s="441">
        <f t="array" ref="G784">SUM(IF("156"&amp;B784=KHN&amp;MH,TH))</f>
        <v>4561490</v>
      </c>
      <c r="H784" s="441">
        <f t="array" ref="H784">SUM(IF("156"&amp;B784=KHC&amp;MH,SL))</f>
        <v>100</v>
      </c>
      <c r="I784" s="441">
        <f t="array" ref="I784">SUM(IF("156"&amp;B784=KHC&amp;MH,TH))</f>
        <v>4561490</v>
      </c>
      <c r="J784" s="441">
        <f t="shared" si="37"/>
        <v>0</v>
      </c>
      <c r="K784" s="441">
        <f t="shared" si="38"/>
        <v>0</v>
      </c>
      <c r="L784" s="263"/>
    </row>
    <row r="785" spans="1:15" ht="19.5" customHeight="1">
      <c r="A785" s="438">
        <f t="shared" si="36"/>
        <v>774</v>
      </c>
      <c r="B785" s="444" t="s">
        <v>631</v>
      </c>
      <c r="C785" s="440" t="s">
        <v>286</v>
      </c>
      <c r="D785" s="441"/>
      <c r="E785" s="441"/>
      <c r="F785" s="441">
        <f t="array" ref="F785">SUM(IF("156"&amp;B785=KHN&amp;MH,SL))</f>
        <v>100</v>
      </c>
      <c r="G785" s="441">
        <f t="array" ref="G785">SUM(IF("156"&amp;B785=KHN&amp;MH,TH))</f>
        <v>5414874</v>
      </c>
      <c r="H785" s="441">
        <f t="array" ref="H785">SUM(IF("156"&amp;B785=KHC&amp;MH,SL))</f>
        <v>100</v>
      </c>
      <c r="I785" s="441">
        <f t="array" ref="I785">SUM(IF("156"&amp;B785=KHC&amp;MH,TH))</f>
        <v>5414874</v>
      </c>
      <c r="J785" s="441">
        <f t="shared" si="37"/>
        <v>0</v>
      </c>
      <c r="K785" s="441">
        <f t="shared" si="38"/>
        <v>0</v>
      </c>
      <c r="L785" s="263"/>
    </row>
    <row r="786" spans="1:15" ht="19.5" customHeight="1">
      <c r="A786" s="438">
        <f t="shared" si="36"/>
        <v>775</v>
      </c>
      <c r="B786" s="444" t="s">
        <v>549</v>
      </c>
      <c r="C786" s="440" t="s">
        <v>286</v>
      </c>
      <c r="D786" s="441"/>
      <c r="E786" s="441"/>
      <c r="F786" s="441">
        <f t="array" ref="F786">SUM(IF("156"&amp;B786=KHN&amp;MH,SL))</f>
        <v>600</v>
      </c>
      <c r="G786" s="441">
        <f t="array" ref="G786">SUM(IF("156"&amp;B786=KHN&amp;MH,TH))</f>
        <v>4597800</v>
      </c>
      <c r="H786" s="441">
        <f t="array" ref="H786">SUM(IF("156"&amp;B786=KHC&amp;MH,SL))</f>
        <v>600</v>
      </c>
      <c r="I786" s="441">
        <f t="array" ref="I786">SUM(IF("156"&amp;B786=KHC&amp;MH,TH))</f>
        <v>4597800</v>
      </c>
      <c r="J786" s="441">
        <f t="shared" si="37"/>
        <v>0</v>
      </c>
      <c r="K786" s="441">
        <f t="shared" si="38"/>
        <v>0</v>
      </c>
      <c r="L786" s="263"/>
    </row>
    <row r="787" spans="1:15" ht="19.5" customHeight="1">
      <c r="A787" s="438">
        <f t="shared" si="36"/>
        <v>776</v>
      </c>
      <c r="B787" s="443" t="s">
        <v>1727</v>
      </c>
      <c r="C787" s="440" t="s">
        <v>286</v>
      </c>
      <c r="D787" s="441"/>
      <c r="E787" s="441"/>
      <c r="F787" s="441">
        <f t="array" ref="F787">SUM(IF("156"&amp;B787=KHN&amp;MH,SL))</f>
        <v>0</v>
      </c>
      <c r="G787" s="441">
        <f t="array" ref="G787">SUM(IF("156"&amp;B787=KHN&amp;MH,TH))</f>
        <v>0</v>
      </c>
      <c r="H787" s="441">
        <f t="array" ref="H787">SUM(IF("156"&amp;B787=KHC&amp;MH,SL))</f>
        <v>0</v>
      </c>
      <c r="I787" s="441">
        <f t="array" ref="I787">SUM(IF("156"&amp;B787=KHC&amp;MH,TH))</f>
        <v>0</v>
      </c>
      <c r="J787" s="441">
        <f t="shared" si="37"/>
        <v>0</v>
      </c>
      <c r="K787" s="441">
        <f t="shared" si="38"/>
        <v>0</v>
      </c>
      <c r="L787" s="263"/>
    </row>
    <row r="788" spans="1:15" ht="19.5" customHeight="1">
      <c r="A788" s="438">
        <f t="shared" si="36"/>
        <v>777</v>
      </c>
      <c r="B788" s="449" t="s">
        <v>1342</v>
      </c>
      <c r="C788" s="440" t="s">
        <v>286</v>
      </c>
      <c r="D788" s="441"/>
      <c r="E788" s="441"/>
      <c r="F788" s="441">
        <f t="array" ref="F788">SUM(IF("156"&amp;B788=KHN&amp;MH,SL))</f>
        <v>300</v>
      </c>
      <c r="G788" s="441">
        <f t="array" ref="G788">SUM(IF("156"&amp;B788=KHN&amp;MH,TH))</f>
        <v>4050000</v>
      </c>
      <c r="H788" s="441">
        <f t="array" ref="H788">SUM(IF("156"&amp;B788=KHC&amp;MH,SL))</f>
        <v>300</v>
      </c>
      <c r="I788" s="441">
        <f t="array" ref="I788">SUM(IF("156"&amp;B788=KHC&amp;MH,TH))</f>
        <v>4050000</v>
      </c>
      <c r="J788" s="441">
        <f t="shared" si="37"/>
        <v>0</v>
      </c>
      <c r="K788" s="441">
        <f t="shared" si="38"/>
        <v>0</v>
      </c>
      <c r="L788" s="263"/>
    </row>
    <row r="789" spans="1:15" ht="19.5" customHeight="1">
      <c r="A789" s="438">
        <f t="shared" si="36"/>
        <v>778</v>
      </c>
      <c r="B789" s="447" t="s">
        <v>433</v>
      </c>
      <c r="C789" s="440" t="s">
        <v>286</v>
      </c>
      <c r="D789" s="441"/>
      <c r="E789" s="441"/>
      <c r="F789" s="441">
        <f t="array" ref="F789">SUM(IF("156"&amp;B789=KHN&amp;MH,SL))</f>
        <v>300</v>
      </c>
      <c r="G789" s="441">
        <f t="array" ref="G789">SUM(IF("156"&amp;B789=KHN&amp;MH,TH))</f>
        <v>3810899</v>
      </c>
      <c r="H789" s="441">
        <f t="array" ref="H789">SUM(IF("156"&amp;B789=KHC&amp;MH,SL))</f>
        <v>300</v>
      </c>
      <c r="I789" s="441">
        <f t="array" ref="I789">SUM(IF("156"&amp;B789=KHC&amp;MH,TH))</f>
        <v>3810899</v>
      </c>
      <c r="J789" s="441">
        <f t="shared" si="37"/>
        <v>0</v>
      </c>
      <c r="K789" s="441">
        <f t="shared" si="38"/>
        <v>0</v>
      </c>
      <c r="L789" s="263"/>
      <c r="N789" s="442"/>
      <c r="O789" s="442"/>
    </row>
    <row r="790" spans="1:15" ht="19.5" customHeight="1">
      <c r="A790" s="438">
        <f t="shared" si="36"/>
        <v>779</v>
      </c>
      <c r="B790" s="447" t="s">
        <v>428</v>
      </c>
      <c r="C790" s="440" t="s">
        <v>286</v>
      </c>
      <c r="D790" s="441"/>
      <c r="E790" s="441"/>
      <c r="F790" s="441">
        <f t="array" ref="F790">SUM(IF("156"&amp;B790=KHN&amp;MH,SL))</f>
        <v>72</v>
      </c>
      <c r="G790" s="441">
        <f t="array" ref="G790">SUM(IF("156"&amp;B790=KHN&amp;MH,TH))</f>
        <v>3167640</v>
      </c>
      <c r="H790" s="441">
        <f t="array" ref="H790">SUM(IF("156"&amp;B790=KHC&amp;MH,SL))</f>
        <v>72</v>
      </c>
      <c r="I790" s="441">
        <f t="array" ref="I790">SUM(IF("156"&amp;B790=KHC&amp;MH,TH))</f>
        <v>3167640</v>
      </c>
      <c r="J790" s="441">
        <f t="shared" si="37"/>
        <v>0</v>
      </c>
      <c r="K790" s="441">
        <f t="shared" si="38"/>
        <v>0</v>
      </c>
      <c r="L790" s="263"/>
    </row>
    <row r="791" spans="1:15" ht="19.5" customHeight="1">
      <c r="A791" s="438">
        <f t="shared" si="36"/>
        <v>780</v>
      </c>
      <c r="B791" s="447" t="s">
        <v>1988</v>
      </c>
      <c r="C791" s="440" t="s">
        <v>286</v>
      </c>
      <c r="D791" s="441"/>
      <c r="E791" s="441"/>
      <c r="F791" s="441">
        <f t="array" ref="F791">SUM(IF("156"&amp;B791=KHN&amp;MH,SL))</f>
        <v>35</v>
      </c>
      <c r="G791" s="441">
        <f t="array" ref="G791">SUM(IF("156"&amp;B791=KHN&amp;MH,TH))</f>
        <v>1123500</v>
      </c>
      <c r="H791" s="441">
        <f t="array" ref="H791">SUM(IF("156"&amp;B791=KHC&amp;MH,SL))</f>
        <v>35</v>
      </c>
      <c r="I791" s="441">
        <f t="array" ref="I791">SUM(IF("156"&amp;B791=KHC&amp;MH,TH))</f>
        <v>1123500</v>
      </c>
      <c r="J791" s="441">
        <f t="shared" si="37"/>
        <v>0</v>
      </c>
      <c r="K791" s="441">
        <f t="shared" si="38"/>
        <v>0</v>
      </c>
      <c r="L791" s="263"/>
    </row>
    <row r="792" spans="1:15" ht="19.5" customHeight="1">
      <c r="A792" s="438">
        <f t="shared" si="36"/>
        <v>781</v>
      </c>
      <c r="B792" s="447" t="s">
        <v>399</v>
      </c>
      <c r="C792" s="440" t="s">
        <v>286</v>
      </c>
      <c r="D792" s="441"/>
      <c r="E792" s="441"/>
      <c r="F792" s="441">
        <f t="array" ref="F792">SUM(IF("156"&amp;B792=KHN&amp;MH,SL))</f>
        <v>10</v>
      </c>
      <c r="G792" s="441">
        <f t="array" ref="G792">SUM(IF("156"&amp;B792=KHN&amp;MH,TH))</f>
        <v>190730</v>
      </c>
      <c r="H792" s="441">
        <f t="array" ref="H792">SUM(IF("156"&amp;B792=KHC&amp;MH,SL))</f>
        <v>10</v>
      </c>
      <c r="I792" s="441">
        <f t="array" ref="I792">SUM(IF("156"&amp;B792=KHC&amp;MH,TH))</f>
        <v>190730</v>
      </c>
      <c r="J792" s="441">
        <f t="shared" si="37"/>
        <v>0</v>
      </c>
      <c r="K792" s="441">
        <f t="shared" si="38"/>
        <v>0</v>
      </c>
      <c r="L792" s="263"/>
    </row>
    <row r="793" spans="1:15" ht="19.5" customHeight="1">
      <c r="A793" s="438">
        <f t="shared" si="36"/>
        <v>782</v>
      </c>
      <c r="B793" s="447" t="s">
        <v>448</v>
      </c>
      <c r="C793" s="440" t="s">
        <v>286</v>
      </c>
      <c r="D793" s="441"/>
      <c r="E793" s="441"/>
      <c r="F793" s="441">
        <f t="array" ref="F793">SUM(IF("156"&amp;B793=KHN&amp;MH,SL))</f>
        <v>30</v>
      </c>
      <c r="G793" s="441">
        <f t="array" ref="G793">SUM(IF("156"&amp;B793=KHN&amp;MH,TH))</f>
        <v>1857570</v>
      </c>
      <c r="H793" s="441">
        <f t="array" ref="H793">SUM(IF("156"&amp;B793=KHC&amp;MH,SL))</f>
        <v>30</v>
      </c>
      <c r="I793" s="441">
        <f t="array" ref="I793">SUM(IF("156"&amp;B793=KHC&amp;MH,TH))</f>
        <v>1857570</v>
      </c>
      <c r="J793" s="441">
        <f t="shared" si="37"/>
        <v>0</v>
      </c>
      <c r="K793" s="441">
        <f t="shared" si="38"/>
        <v>0</v>
      </c>
      <c r="L793" s="263"/>
    </row>
    <row r="794" spans="1:15" ht="19.5" customHeight="1">
      <c r="A794" s="438">
        <f t="shared" si="36"/>
        <v>783</v>
      </c>
      <c r="B794" s="447" t="s">
        <v>510</v>
      </c>
      <c r="C794" s="440" t="s">
        <v>286</v>
      </c>
      <c r="D794" s="441"/>
      <c r="E794" s="441"/>
      <c r="F794" s="441">
        <f t="array" ref="F794">SUM(IF("156"&amp;B794=KHN&amp;MH,SL))</f>
        <v>474</v>
      </c>
      <c r="G794" s="441">
        <f t="array" ref="G794">SUM(IF("156"&amp;B794=KHN&amp;MH,TH))</f>
        <v>4730792</v>
      </c>
      <c r="H794" s="441">
        <f t="array" ref="H794">SUM(IF("156"&amp;B794=KHC&amp;MH,SL))</f>
        <v>474</v>
      </c>
      <c r="I794" s="441">
        <f t="array" ref="I794">SUM(IF("156"&amp;B794=KHC&amp;MH,TH))</f>
        <v>4730792</v>
      </c>
      <c r="J794" s="441">
        <f t="shared" si="37"/>
        <v>0</v>
      </c>
      <c r="K794" s="441">
        <f t="shared" si="38"/>
        <v>0</v>
      </c>
      <c r="L794" s="263"/>
    </row>
    <row r="795" spans="1:15" ht="19.5" customHeight="1">
      <c r="A795" s="438">
        <f t="shared" si="36"/>
        <v>784</v>
      </c>
      <c r="B795" s="445" t="s">
        <v>1764</v>
      </c>
      <c r="C795" s="440" t="s">
        <v>286</v>
      </c>
      <c r="D795" s="441"/>
      <c r="E795" s="441"/>
      <c r="F795" s="441">
        <f t="array" ref="F795">SUM(IF("156"&amp;B795=KHN&amp;MH,SL))</f>
        <v>1040</v>
      </c>
      <c r="G795" s="441">
        <f t="array" ref="G795">SUM(IF("156"&amp;B795=KHN&amp;MH,TH))</f>
        <v>1383200</v>
      </c>
      <c r="H795" s="441">
        <f t="array" ref="H795">SUM(IF("156"&amp;B795=KHC&amp;MH,SL))</f>
        <v>0</v>
      </c>
      <c r="I795" s="441">
        <f t="array" ref="I795">SUM(IF("156"&amp;B795=KHC&amp;MH,TH))</f>
        <v>0</v>
      </c>
      <c r="J795" s="441">
        <f t="shared" si="37"/>
        <v>1040</v>
      </c>
      <c r="K795" s="441">
        <f t="shared" si="38"/>
        <v>1383200</v>
      </c>
      <c r="L795" s="263"/>
    </row>
    <row r="796" spans="1:15" ht="19.5" customHeight="1">
      <c r="A796" s="438">
        <f t="shared" si="36"/>
        <v>785</v>
      </c>
      <c r="B796" s="447" t="s">
        <v>656</v>
      </c>
      <c r="C796" s="440" t="s">
        <v>286</v>
      </c>
      <c r="D796" s="441"/>
      <c r="E796" s="441"/>
      <c r="F796" s="441">
        <f t="array" ref="F796">SUM(IF("156"&amp;B796=KHN&amp;MH,SL))</f>
        <v>1300</v>
      </c>
      <c r="G796" s="441">
        <f t="array" ref="G796">SUM(IF("156"&amp;B796=KHN&amp;MH,TH))</f>
        <v>2907900</v>
      </c>
      <c r="H796" s="441">
        <f t="array" ref="H796">SUM(IF("156"&amp;B796=KHC&amp;MH,SL))</f>
        <v>1282</v>
      </c>
      <c r="I796" s="441">
        <f t="array" ref="I796">SUM(IF("156"&amp;B796=KHC&amp;MH,TH))</f>
        <v>2814066</v>
      </c>
      <c r="J796" s="441">
        <f t="shared" si="37"/>
        <v>18</v>
      </c>
      <c r="K796" s="441">
        <f t="shared" si="38"/>
        <v>93834</v>
      </c>
      <c r="L796" s="263"/>
    </row>
    <row r="797" spans="1:15" ht="19.5" customHeight="1">
      <c r="A797" s="438">
        <f t="shared" si="36"/>
        <v>786</v>
      </c>
      <c r="B797" s="447" t="s">
        <v>408</v>
      </c>
      <c r="C797" s="440" t="s">
        <v>286</v>
      </c>
      <c r="D797" s="441"/>
      <c r="E797" s="441"/>
      <c r="F797" s="441">
        <f t="array" ref="F797">SUM(IF("156"&amp;B797=KHN&amp;MH,SL))</f>
        <v>158</v>
      </c>
      <c r="G797" s="441">
        <f t="array" ref="G797">SUM(IF("156"&amp;B797=KHN&amp;MH,TH))</f>
        <v>4774312</v>
      </c>
      <c r="H797" s="441">
        <f t="array" ref="H797">SUM(IF("156"&amp;B797=KHC&amp;MH,SL))</f>
        <v>158</v>
      </c>
      <c r="I797" s="441">
        <f t="array" ref="I797">SUM(IF("156"&amp;B797=KHC&amp;MH,TH))</f>
        <v>4774312</v>
      </c>
      <c r="J797" s="441">
        <f t="shared" si="37"/>
        <v>0</v>
      </c>
      <c r="K797" s="441">
        <f t="shared" si="38"/>
        <v>0</v>
      </c>
      <c r="L797" s="263"/>
    </row>
    <row r="798" spans="1:15" ht="19.5" customHeight="1">
      <c r="A798" s="438">
        <f t="shared" si="36"/>
        <v>787</v>
      </c>
      <c r="B798" s="445" t="s">
        <v>1895</v>
      </c>
      <c r="C798" s="440" t="s">
        <v>286</v>
      </c>
      <c r="D798" s="441"/>
      <c r="E798" s="441"/>
      <c r="F798" s="441">
        <f t="array" ref="F798">SUM(IF("156"&amp;B798=KHN&amp;MH,SL))</f>
        <v>6</v>
      </c>
      <c r="G798" s="441">
        <f t="array" ref="G798">SUM(IF("156"&amp;B798=KHN&amp;MH,TH))</f>
        <v>293168</v>
      </c>
      <c r="H798" s="441">
        <f t="array" ref="H798">SUM(IF("156"&amp;B798=KHC&amp;MH,SL))</f>
        <v>6</v>
      </c>
      <c r="I798" s="441">
        <f t="array" ref="I798">SUM(IF("156"&amp;B798=KHC&amp;MH,TH))</f>
        <v>293168</v>
      </c>
      <c r="J798" s="441">
        <f t="shared" si="37"/>
        <v>0</v>
      </c>
      <c r="K798" s="441">
        <f t="shared" si="38"/>
        <v>0</v>
      </c>
      <c r="L798" s="263"/>
    </row>
    <row r="799" spans="1:15" ht="19.5" customHeight="1">
      <c r="A799" s="438">
        <f t="shared" si="36"/>
        <v>788</v>
      </c>
      <c r="B799" s="446" t="s">
        <v>1328</v>
      </c>
      <c r="C799" s="440" t="s">
        <v>286</v>
      </c>
      <c r="D799" s="441"/>
      <c r="E799" s="441"/>
      <c r="F799" s="441">
        <f t="array" ref="F799">SUM(IF("156"&amp;B799=KHN&amp;MH,SL))</f>
        <v>11</v>
      </c>
      <c r="G799" s="441">
        <f t="array" ref="G799">SUM(IF("156"&amp;B799=KHN&amp;MH,TH))</f>
        <v>825000</v>
      </c>
      <c r="H799" s="441">
        <f t="array" ref="H799">SUM(IF("156"&amp;B799=KHC&amp;MH,SL))</f>
        <v>11</v>
      </c>
      <c r="I799" s="441">
        <f t="array" ref="I799">SUM(IF("156"&amp;B799=KHC&amp;MH,TH))</f>
        <v>825000</v>
      </c>
      <c r="J799" s="441">
        <f t="shared" si="37"/>
        <v>0</v>
      </c>
      <c r="K799" s="441">
        <f t="shared" si="38"/>
        <v>0</v>
      </c>
      <c r="L799" s="263"/>
      <c r="N799" s="442"/>
      <c r="O799" s="442"/>
    </row>
    <row r="800" spans="1:15" ht="19.5" customHeight="1">
      <c r="A800" s="438">
        <f t="shared" si="36"/>
        <v>789</v>
      </c>
      <c r="B800" s="445" t="s">
        <v>1881</v>
      </c>
      <c r="C800" s="440" t="s">
        <v>286</v>
      </c>
      <c r="D800" s="441"/>
      <c r="E800" s="441"/>
      <c r="F800" s="441">
        <f t="array" ref="F800">SUM(IF("156"&amp;B800=KHN&amp;MH,SL))</f>
        <v>22</v>
      </c>
      <c r="G800" s="441">
        <f t="array" ref="G800">SUM(IF("156"&amp;B800=KHN&amp;MH,TH))</f>
        <v>1040904</v>
      </c>
      <c r="H800" s="441">
        <f t="array" ref="H800">SUM(IF("156"&amp;B800=KHC&amp;MH,SL))</f>
        <v>22</v>
      </c>
      <c r="I800" s="441">
        <f t="array" ref="I800">SUM(IF("156"&amp;B800=KHC&amp;MH,TH))</f>
        <v>1040904</v>
      </c>
      <c r="J800" s="441">
        <f t="shared" si="37"/>
        <v>0</v>
      </c>
      <c r="K800" s="441">
        <f t="shared" si="38"/>
        <v>0</v>
      </c>
      <c r="L800" s="263"/>
    </row>
    <row r="801" spans="1:15" ht="19.5" customHeight="1">
      <c r="A801" s="438">
        <f t="shared" si="36"/>
        <v>790</v>
      </c>
      <c r="B801" s="445" t="s">
        <v>756</v>
      </c>
      <c r="C801" s="440" t="s">
        <v>286</v>
      </c>
      <c r="D801" s="441"/>
      <c r="E801" s="441"/>
      <c r="F801" s="441">
        <f t="array" ref="F801">SUM(IF("156"&amp;B801=KHN&amp;MH,SL))</f>
        <v>11</v>
      </c>
      <c r="G801" s="441">
        <f t="array" ref="G801">SUM(IF("156"&amp;B801=KHN&amp;MH,TH))</f>
        <v>794255</v>
      </c>
      <c r="H801" s="441">
        <f t="array" ref="H801">SUM(IF("156"&amp;B801=KHC&amp;MH,SL))</f>
        <v>11</v>
      </c>
      <c r="I801" s="441">
        <f t="array" ref="I801">SUM(IF("156"&amp;B801=KHC&amp;MH,TH))</f>
        <v>794255</v>
      </c>
      <c r="J801" s="441">
        <f t="shared" si="37"/>
        <v>0</v>
      </c>
      <c r="K801" s="441">
        <f t="shared" si="38"/>
        <v>0</v>
      </c>
      <c r="L801" s="263"/>
    </row>
    <row r="802" spans="1:15" ht="19.5" customHeight="1">
      <c r="A802" s="438">
        <f t="shared" si="36"/>
        <v>791</v>
      </c>
      <c r="B802" s="447" t="s">
        <v>815</v>
      </c>
      <c r="C802" s="440" t="s">
        <v>286</v>
      </c>
      <c r="D802" s="441"/>
      <c r="E802" s="441"/>
      <c r="F802" s="441">
        <f t="array" ref="F802">SUM(IF("156"&amp;B802=KHN&amp;MH,SL))</f>
        <v>400</v>
      </c>
      <c r="G802" s="441">
        <f t="array" ref="G802">SUM(IF("156"&amp;B802=KHN&amp;MH,TH))</f>
        <v>4576757</v>
      </c>
      <c r="H802" s="441">
        <f t="array" ref="H802">SUM(IF("156"&amp;B802=KHC&amp;MH,SL))</f>
        <v>400</v>
      </c>
      <c r="I802" s="441">
        <f t="array" ref="I802">SUM(IF("156"&amp;B802=KHC&amp;MH,TH))</f>
        <v>4576757</v>
      </c>
      <c r="J802" s="441">
        <f t="shared" si="37"/>
        <v>0</v>
      </c>
      <c r="K802" s="441">
        <f t="shared" si="38"/>
        <v>0</v>
      </c>
      <c r="L802" s="263"/>
    </row>
    <row r="803" spans="1:15" ht="19.5" customHeight="1">
      <c r="A803" s="438">
        <f t="shared" si="36"/>
        <v>792</v>
      </c>
      <c r="B803" s="447" t="s">
        <v>808</v>
      </c>
      <c r="C803" s="440" t="s">
        <v>286</v>
      </c>
      <c r="D803" s="441"/>
      <c r="E803" s="441"/>
      <c r="F803" s="441">
        <f t="array" ref="F803">SUM(IF("156"&amp;B803=KHN&amp;MH,SL))</f>
        <v>1820</v>
      </c>
      <c r="G803" s="441">
        <f t="array" ref="G803">SUM(IF("156"&amp;B803=KHN&amp;MH,TH))</f>
        <v>32532745</v>
      </c>
      <c r="H803" s="441">
        <f t="array" ref="H803">SUM(IF("156"&amp;B803=KHC&amp;MH,SL))</f>
        <v>1820</v>
      </c>
      <c r="I803" s="441">
        <f t="array" ref="I803">SUM(IF("156"&amp;B803=KHC&amp;MH,TH))</f>
        <v>32532745</v>
      </c>
      <c r="J803" s="441">
        <f t="shared" si="37"/>
        <v>0</v>
      </c>
      <c r="K803" s="441">
        <f t="shared" si="38"/>
        <v>0</v>
      </c>
      <c r="L803" s="263"/>
    </row>
    <row r="804" spans="1:15" ht="19.5" customHeight="1">
      <c r="A804" s="438">
        <f t="shared" si="36"/>
        <v>793</v>
      </c>
      <c r="B804" s="447" t="s">
        <v>624</v>
      </c>
      <c r="C804" s="440" t="s">
        <v>286</v>
      </c>
      <c r="D804" s="441"/>
      <c r="E804" s="441"/>
      <c r="F804" s="441">
        <f t="array" ref="F804">SUM(IF("156"&amp;B804=KHN&amp;MH,SL))</f>
        <v>76</v>
      </c>
      <c r="G804" s="441">
        <f t="array" ref="G804">SUM(IF("156"&amp;B804=KHN&amp;MH,TH))</f>
        <v>2527658</v>
      </c>
      <c r="H804" s="441">
        <f t="array" ref="H804">SUM(IF("156"&amp;B804=KHC&amp;MH,SL))</f>
        <v>76</v>
      </c>
      <c r="I804" s="441">
        <f t="array" ref="I804">SUM(IF("156"&amp;B804=KHC&amp;MH,TH))</f>
        <v>2527658</v>
      </c>
      <c r="J804" s="441">
        <f t="shared" si="37"/>
        <v>0</v>
      </c>
      <c r="K804" s="441">
        <f t="shared" si="38"/>
        <v>0</v>
      </c>
      <c r="L804" s="263"/>
    </row>
    <row r="805" spans="1:15" ht="19.5" customHeight="1">
      <c r="A805" s="438">
        <f t="shared" si="36"/>
        <v>794</v>
      </c>
      <c r="B805" s="446" t="s">
        <v>1343</v>
      </c>
      <c r="C805" s="440" t="s">
        <v>286</v>
      </c>
      <c r="D805" s="441"/>
      <c r="E805" s="441"/>
      <c r="F805" s="441">
        <f t="array" ref="F805">SUM(IF("156"&amp;B805=KHN&amp;MH,SL))</f>
        <v>400</v>
      </c>
      <c r="G805" s="441">
        <f t="array" ref="G805">SUM(IF("156"&amp;B805=KHN&amp;MH,TH))</f>
        <v>5620000</v>
      </c>
      <c r="H805" s="441">
        <f t="array" ref="H805">SUM(IF("156"&amp;B805=KHC&amp;MH,SL))</f>
        <v>400</v>
      </c>
      <c r="I805" s="441">
        <f t="array" ref="I805">SUM(IF("156"&amp;B805=KHC&amp;MH,TH))</f>
        <v>5620000</v>
      </c>
      <c r="J805" s="441">
        <f t="shared" si="37"/>
        <v>0</v>
      </c>
      <c r="K805" s="441">
        <f t="shared" si="38"/>
        <v>0</v>
      </c>
      <c r="L805" s="263"/>
      <c r="N805" s="442"/>
      <c r="O805" s="442"/>
    </row>
    <row r="806" spans="1:15" ht="19.5" customHeight="1">
      <c r="A806" s="438">
        <f t="shared" si="36"/>
        <v>795</v>
      </c>
      <c r="B806" s="447" t="s">
        <v>1890</v>
      </c>
      <c r="C806" s="440" t="s">
        <v>286</v>
      </c>
      <c r="D806" s="441"/>
      <c r="E806" s="441"/>
      <c r="F806" s="441">
        <f t="array" ref="F806">SUM(IF("156"&amp;B806=KHN&amp;MH,SL))</f>
        <v>15</v>
      </c>
      <c r="G806" s="441">
        <f t="array" ref="G806">SUM(IF("156"&amp;B806=KHN&amp;MH,TH))</f>
        <v>307031</v>
      </c>
      <c r="H806" s="441">
        <f t="array" ref="H806">SUM(IF("156"&amp;B806=KHC&amp;MH,SL))</f>
        <v>15</v>
      </c>
      <c r="I806" s="441">
        <f t="array" ref="I806">SUM(IF("156"&amp;B806=KHC&amp;MH,TH))</f>
        <v>307031</v>
      </c>
      <c r="J806" s="441">
        <f t="shared" si="37"/>
        <v>0</v>
      </c>
      <c r="K806" s="441">
        <f t="shared" si="38"/>
        <v>0</v>
      </c>
      <c r="L806" s="263"/>
    </row>
    <row r="807" spans="1:15" ht="19.5" customHeight="1">
      <c r="A807" s="438">
        <f t="shared" si="36"/>
        <v>796</v>
      </c>
      <c r="B807" s="445" t="s">
        <v>1891</v>
      </c>
      <c r="C807" s="440" t="s">
        <v>286</v>
      </c>
      <c r="D807" s="441"/>
      <c r="E807" s="441"/>
      <c r="F807" s="441">
        <f t="array" ref="F807">SUM(IF("156"&amp;B807=KHN&amp;MH,SL))</f>
        <v>20</v>
      </c>
      <c r="G807" s="441">
        <f t="array" ref="G807">SUM(IF("156"&amp;B807=KHN&amp;MH,TH))</f>
        <v>495634</v>
      </c>
      <c r="H807" s="441">
        <f t="array" ref="H807">SUM(IF("156"&amp;B807=KHC&amp;MH,SL))</f>
        <v>20</v>
      </c>
      <c r="I807" s="441">
        <f t="array" ref="I807">SUM(IF("156"&amp;B807=KHC&amp;MH,TH))</f>
        <v>495634</v>
      </c>
      <c r="J807" s="441">
        <f t="shared" si="37"/>
        <v>0</v>
      </c>
      <c r="K807" s="441">
        <f t="shared" si="38"/>
        <v>0</v>
      </c>
      <c r="L807" s="263"/>
    </row>
    <row r="808" spans="1:15" ht="19.5" customHeight="1">
      <c r="A808" s="438">
        <f t="shared" si="36"/>
        <v>797</v>
      </c>
      <c r="B808" s="445" t="s">
        <v>817</v>
      </c>
      <c r="C808" s="440" t="s">
        <v>286</v>
      </c>
      <c r="D808" s="441"/>
      <c r="E808" s="441"/>
      <c r="F808" s="441">
        <f t="array" ref="F808">SUM(IF("156"&amp;B808=KHN&amp;MH,SL))</f>
        <v>950</v>
      </c>
      <c r="G808" s="441">
        <f t="array" ref="G808">SUM(IF("156"&amp;B808=KHN&amp;MH,TH))</f>
        <v>11365750</v>
      </c>
      <c r="H808" s="441">
        <f t="array" ref="H808">SUM(IF("156"&amp;B808=KHC&amp;MH,SL))</f>
        <v>0</v>
      </c>
      <c r="I808" s="441">
        <f t="array" ref="I808">SUM(IF("156"&amp;B808=KHC&amp;MH,TH))</f>
        <v>0</v>
      </c>
      <c r="J808" s="441">
        <f t="shared" si="37"/>
        <v>950</v>
      </c>
      <c r="K808" s="441">
        <f t="shared" si="38"/>
        <v>11365750</v>
      </c>
      <c r="L808" s="263"/>
    </row>
    <row r="809" spans="1:15" ht="19.5" customHeight="1">
      <c r="A809" s="438">
        <f t="shared" si="36"/>
        <v>798</v>
      </c>
      <c r="B809" s="448" t="s">
        <v>807</v>
      </c>
      <c r="C809" s="440" t="s">
        <v>286</v>
      </c>
      <c r="D809" s="441"/>
      <c r="E809" s="441"/>
      <c r="F809" s="441">
        <f t="array" ref="F809">SUM(IF("156"&amp;B809=KHN&amp;MH,SL))</f>
        <v>125</v>
      </c>
      <c r="G809" s="441">
        <f t="array" ref="G809">SUM(IF("156"&amp;B809=KHN&amp;MH,TH))</f>
        <v>2318500</v>
      </c>
      <c r="H809" s="441">
        <f t="array" ref="H809">SUM(IF("156"&amp;B809=KHC&amp;MH,SL))</f>
        <v>125</v>
      </c>
      <c r="I809" s="441">
        <f t="array" ref="I809">SUM(IF("156"&amp;B809=KHC&amp;MH,TH))</f>
        <v>2318500</v>
      </c>
      <c r="J809" s="441">
        <f t="shared" si="37"/>
        <v>0</v>
      </c>
      <c r="K809" s="441">
        <f t="shared" si="38"/>
        <v>0</v>
      </c>
      <c r="L809" s="263"/>
    </row>
    <row r="810" spans="1:15" ht="19.5" customHeight="1">
      <c r="A810" s="438">
        <f t="shared" si="36"/>
        <v>799</v>
      </c>
      <c r="B810" s="445" t="s">
        <v>806</v>
      </c>
      <c r="C810" s="440" t="s">
        <v>286</v>
      </c>
      <c r="D810" s="441"/>
      <c r="E810" s="441"/>
      <c r="F810" s="441">
        <f t="array" ref="F810">SUM(IF("156"&amp;B810=KHN&amp;MH,SL))</f>
        <v>796</v>
      </c>
      <c r="G810" s="441">
        <f t="array" ref="G810">SUM(IF("156"&amp;B810=KHN&amp;MH,TH))</f>
        <v>16942825</v>
      </c>
      <c r="H810" s="441">
        <f t="array" ref="H810">SUM(IF("156"&amp;B810=KHC&amp;MH,SL))</f>
        <v>796</v>
      </c>
      <c r="I810" s="441">
        <f t="array" ref="I810">SUM(IF("156"&amp;B810=KHC&amp;MH,TH))</f>
        <v>16942825</v>
      </c>
      <c r="J810" s="441">
        <f t="shared" si="37"/>
        <v>0</v>
      </c>
      <c r="K810" s="441">
        <f t="shared" si="38"/>
        <v>0</v>
      </c>
      <c r="L810" s="263"/>
    </row>
    <row r="811" spans="1:15" ht="19.5" customHeight="1">
      <c r="A811" s="438">
        <f t="shared" si="36"/>
        <v>800</v>
      </c>
      <c r="B811" s="448" t="s">
        <v>793</v>
      </c>
      <c r="C811" s="440" t="s">
        <v>286</v>
      </c>
      <c r="D811" s="441"/>
      <c r="E811" s="441"/>
      <c r="F811" s="441">
        <f t="array" ref="F811">SUM(IF("156"&amp;B811=KHN&amp;MH,SL))</f>
        <v>900</v>
      </c>
      <c r="G811" s="441">
        <f t="array" ref="G811">SUM(IF("156"&amp;B811=KHN&amp;MH,TH))</f>
        <v>18877606</v>
      </c>
      <c r="H811" s="441">
        <f t="array" ref="H811">SUM(IF("156"&amp;B811=KHC&amp;MH,SL))</f>
        <v>900</v>
      </c>
      <c r="I811" s="441">
        <f t="array" ref="I811">SUM(IF("156"&amp;B811=KHC&amp;MH,TH))</f>
        <v>18877606</v>
      </c>
      <c r="J811" s="441">
        <f t="shared" si="37"/>
        <v>0</v>
      </c>
      <c r="K811" s="441">
        <f t="shared" si="38"/>
        <v>0</v>
      </c>
      <c r="L811" s="263"/>
    </row>
    <row r="812" spans="1:15" ht="19.5" customHeight="1">
      <c r="A812" s="438">
        <f t="shared" si="36"/>
        <v>801</v>
      </c>
      <c r="B812" s="446" t="s">
        <v>1330</v>
      </c>
      <c r="C812" s="440" t="s">
        <v>286</v>
      </c>
      <c r="D812" s="441"/>
      <c r="E812" s="441"/>
      <c r="F812" s="441">
        <f t="array" ref="F812">SUM(IF("156"&amp;B812=KHN&amp;MH,SL))</f>
        <v>20</v>
      </c>
      <c r="G812" s="441">
        <f t="array" ref="G812">SUM(IF("156"&amp;B812=KHN&amp;MH,TH))</f>
        <v>1427980</v>
      </c>
      <c r="H812" s="441">
        <f t="array" ref="H812">SUM(IF("156"&amp;B812=KHC&amp;MH,SL))</f>
        <v>20</v>
      </c>
      <c r="I812" s="441">
        <f t="array" ref="I812">SUM(IF("156"&amp;B812=KHC&amp;MH,TH))</f>
        <v>1427980</v>
      </c>
      <c r="J812" s="441">
        <f t="shared" si="37"/>
        <v>0</v>
      </c>
      <c r="K812" s="441">
        <f t="shared" si="38"/>
        <v>0</v>
      </c>
      <c r="L812" s="263"/>
      <c r="N812" s="442"/>
      <c r="O812" s="442"/>
    </row>
    <row r="813" spans="1:15" ht="19.5" customHeight="1">
      <c r="A813" s="438">
        <f t="shared" si="36"/>
        <v>802</v>
      </c>
      <c r="B813" s="446" t="s">
        <v>1299</v>
      </c>
      <c r="C813" s="440" t="s">
        <v>286</v>
      </c>
      <c r="D813" s="441"/>
      <c r="E813" s="441"/>
      <c r="F813" s="441">
        <f t="array" ref="F813">SUM(IF("156"&amp;B813=KHN&amp;MH,SL))</f>
        <v>60</v>
      </c>
      <c r="G813" s="441">
        <f t="array" ref="G813">SUM(IF("156"&amp;B813=KHN&amp;MH,TH))</f>
        <v>2215020</v>
      </c>
      <c r="H813" s="441">
        <f t="array" ref="H813">SUM(IF("156"&amp;B813=KHC&amp;MH,SL))</f>
        <v>60</v>
      </c>
      <c r="I813" s="441">
        <f t="array" ref="I813">SUM(IF("156"&amp;B813=KHC&amp;MH,TH))</f>
        <v>2215020</v>
      </c>
      <c r="J813" s="441">
        <f t="shared" si="37"/>
        <v>0</v>
      </c>
      <c r="K813" s="441">
        <f t="shared" si="38"/>
        <v>0</v>
      </c>
      <c r="L813" s="263"/>
    </row>
    <row r="814" spans="1:15" ht="19.5" customHeight="1">
      <c r="A814" s="438">
        <f t="shared" si="36"/>
        <v>803</v>
      </c>
      <c r="B814" s="447" t="s">
        <v>819</v>
      </c>
      <c r="C814" s="440" t="s">
        <v>286</v>
      </c>
      <c r="D814" s="441"/>
      <c r="E814" s="441"/>
      <c r="F814" s="441">
        <f t="array" ref="F814">SUM(IF("156"&amp;B814=KHN&amp;MH,SL))</f>
        <v>54</v>
      </c>
      <c r="G814" s="441">
        <f t="array" ref="G814">SUM(IF("156"&amp;B814=KHN&amp;MH,TH))</f>
        <v>1901826</v>
      </c>
      <c r="H814" s="441">
        <f t="array" ref="H814">SUM(IF("156"&amp;B814=KHC&amp;MH,SL))</f>
        <v>54</v>
      </c>
      <c r="I814" s="441">
        <f t="array" ref="I814">SUM(IF("156"&amp;B814=KHC&amp;MH,TH))</f>
        <v>1901826</v>
      </c>
      <c r="J814" s="441">
        <f t="shared" si="37"/>
        <v>0</v>
      </c>
      <c r="K814" s="441">
        <f t="shared" si="38"/>
        <v>0</v>
      </c>
      <c r="L814" s="263"/>
    </row>
    <row r="815" spans="1:15" ht="19.5" customHeight="1">
      <c r="A815" s="438">
        <f t="shared" si="36"/>
        <v>804</v>
      </c>
      <c r="B815" s="447" t="s">
        <v>846</v>
      </c>
      <c r="C815" s="440" t="s">
        <v>286</v>
      </c>
      <c r="D815" s="441"/>
      <c r="E815" s="441"/>
      <c r="F815" s="441">
        <f t="array" ref="F815">SUM(IF("156"&amp;B815=KHN&amp;MH,SL))</f>
        <v>28</v>
      </c>
      <c r="G815" s="441">
        <f t="array" ref="G815">SUM(IF("156"&amp;B815=KHN&amp;MH,TH))</f>
        <v>1283716</v>
      </c>
      <c r="H815" s="441">
        <f t="array" ref="H815">SUM(IF("156"&amp;B815=KHC&amp;MH,SL))</f>
        <v>28</v>
      </c>
      <c r="I815" s="441">
        <f t="array" ref="I815">SUM(IF("156"&amp;B815=KHC&amp;MH,TH))</f>
        <v>1283716</v>
      </c>
      <c r="J815" s="441">
        <f t="shared" si="37"/>
        <v>0</v>
      </c>
      <c r="K815" s="441">
        <f t="shared" si="38"/>
        <v>0</v>
      </c>
      <c r="L815" s="263"/>
    </row>
    <row r="816" spans="1:15" ht="19.5" customHeight="1">
      <c r="A816" s="438">
        <f t="shared" si="36"/>
        <v>805</v>
      </c>
      <c r="B816" s="445" t="s">
        <v>1836</v>
      </c>
      <c r="C816" s="440" t="s">
        <v>286</v>
      </c>
      <c r="D816" s="441"/>
      <c r="E816" s="441"/>
      <c r="F816" s="441">
        <f t="array" ref="F816">SUM(IF("156"&amp;B816=KHN&amp;MH,SL))</f>
        <v>25</v>
      </c>
      <c r="G816" s="441">
        <f t="array" ref="G816">SUM(IF("156"&amp;B816=KHN&amp;MH,TH))</f>
        <v>828000</v>
      </c>
      <c r="H816" s="441">
        <f t="array" ref="H816">SUM(IF("156"&amp;B816=KHC&amp;MH,SL))</f>
        <v>25</v>
      </c>
      <c r="I816" s="441">
        <f t="array" ref="I816">SUM(IF("156"&amp;B816=KHC&amp;MH,TH))</f>
        <v>828000</v>
      </c>
      <c r="J816" s="441">
        <f t="shared" si="37"/>
        <v>0</v>
      </c>
      <c r="K816" s="441">
        <f t="shared" si="38"/>
        <v>0</v>
      </c>
      <c r="L816" s="263"/>
    </row>
    <row r="817" spans="1:15" ht="19.5" customHeight="1">
      <c r="A817" s="438">
        <f t="shared" si="36"/>
        <v>806</v>
      </c>
      <c r="B817" s="447" t="s">
        <v>368</v>
      </c>
      <c r="C817" s="440" t="s">
        <v>286</v>
      </c>
      <c r="D817" s="441"/>
      <c r="E817" s="441"/>
      <c r="F817" s="441">
        <f t="array" ref="F817">SUM(IF("156"&amp;B817=KHN&amp;MH,SL))</f>
        <v>378</v>
      </c>
      <c r="G817" s="441">
        <f t="array" ref="G817">SUM(IF("156"&amp;B817=KHN&amp;MH,TH))</f>
        <v>12829456</v>
      </c>
      <c r="H817" s="441">
        <f t="array" ref="H817">SUM(IF("156"&amp;B817=KHC&amp;MH,SL))</f>
        <v>246</v>
      </c>
      <c r="I817" s="441">
        <f t="array" ref="I817">SUM(IF("156"&amp;B817=KHC&amp;MH,TH))</f>
        <v>8409984</v>
      </c>
      <c r="J817" s="441">
        <f t="shared" si="37"/>
        <v>132</v>
      </c>
      <c r="K817" s="441">
        <f t="shared" si="38"/>
        <v>4419472</v>
      </c>
      <c r="L817" s="263"/>
    </row>
    <row r="818" spans="1:15" ht="19.5" customHeight="1">
      <c r="A818" s="438">
        <f t="shared" si="36"/>
        <v>807</v>
      </c>
      <c r="B818" s="447" t="s">
        <v>358</v>
      </c>
      <c r="C818" s="440" t="s">
        <v>286</v>
      </c>
      <c r="D818" s="441"/>
      <c r="E818" s="441"/>
      <c r="F818" s="441">
        <f t="array" ref="F818">SUM(IF("156"&amp;B818=KHN&amp;MH,SL))</f>
        <v>238</v>
      </c>
      <c r="G818" s="441">
        <f t="array" ref="G818">SUM(IF("156"&amp;B818=KHN&amp;MH,TH))</f>
        <v>11957414</v>
      </c>
      <c r="H818" s="441">
        <f t="array" ref="H818">SUM(IF("156"&amp;B818=KHC&amp;MH,SL))</f>
        <v>146</v>
      </c>
      <c r="I818" s="441">
        <f t="array" ref="I818">SUM(IF("156"&amp;B818=KHC&amp;MH,TH))</f>
        <v>6239706</v>
      </c>
      <c r="J818" s="441">
        <f t="shared" si="37"/>
        <v>92</v>
      </c>
      <c r="K818" s="441">
        <f t="shared" si="38"/>
        <v>5717708</v>
      </c>
      <c r="L818" s="263"/>
    </row>
    <row r="819" spans="1:15" ht="19.5" customHeight="1">
      <c r="A819" s="438">
        <f t="shared" si="36"/>
        <v>808</v>
      </c>
      <c r="B819" s="445" t="s">
        <v>1989</v>
      </c>
      <c r="C819" s="440" t="s">
        <v>286</v>
      </c>
      <c r="D819" s="441"/>
      <c r="E819" s="441"/>
      <c r="F819" s="441">
        <f t="array" ref="F819">SUM(IF("156"&amp;B819=KHN&amp;MH,SL))</f>
        <v>360</v>
      </c>
      <c r="G819" s="441">
        <f t="array" ref="G819">SUM(IF("156"&amp;B819=KHN&amp;MH,TH))</f>
        <v>23486400</v>
      </c>
      <c r="H819" s="441">
        <f t="array" ref="H819">SUM(IF("156"&amp;B819=KHC&amp;MH,SL))</f>
        <v>360</v>
      </c>
      <c r="I819" s="441">
        <f t="array" ref="I819">SUM(IF("156"&amp;B819=KHC&amp;MH,TH))</f>
        <v>23486400</v>
      </c>
      <c r="J819" s="441">
        <f t="shared" si="37"/>
        <v>0</v>
      </c>
      <c r="K819" s="441">
        <f t="shared" si="38"/>
        <v>0</v>
      </c>
      <c r="L819" s="263"/>
    </row>
    <row r="820" spans="1:15" ht="19.5" customHeight="1">
      <c r="A820" s="438">
        <f t="shared" si="36"/>
        <v>809</v>
      </c>
      <c r="B820" s="447" t="s">
        <v>843</v>
      </c>
      <c r="C820" s="440" t="s">
        <v>286</v>
      </c>
      <c r="D820" s="441"/>
      <c r="E820" s="441"/>
      <c r="F820" s="441">
        <f t="array" ref="F820">SUM(IF("156"&amp;B820=KHN&amp;MH,SL))</f>
        <v>24</v>
      </c>
      <c r="G820" s="441">
        <f t="array" ref="G820">SUM(IF("156"&amp;B820=KHN&amp;MH,TH))</f>
        <v>1576848</v>
      </c>
      <c r="H820" s="441">
        <f t="array" ref="H820">SUM(IF("156"&amp;B820=KHC&amp;MH,SL))</f>
        <v>24</v>
      </c>
      <c r="I820" s="441">
        <f t="array" ref="I820">SUM(IF("156"&amp;B820=KHC&amp;MH,TH))</f>
        <v>1576848</v>
      </c>
      <c r="J820" s="441">
        <f t="shared" si="37"/>
        <v>0</v>
      </c>
      <c r="K820" s="441">
        <f t="shared" si="38"/>
        <v>0</v>
      </c>
      <c r="L820" s="263"/>
    </row>
    <row r="821" spans="1:15" ht="19.5" customHeight="1">
      <c r="A821" s="438">
        <f t="shared" si="36"/>
        <v>810</v>
      </c>
      <c r="B821" s="447" t="s">
        <v>1649</v>
      </c>
      <c r="C821" s="440" t="s">
        <v>286</v>
      </c>
      <c r="D821" s="441"/>
      <c r="E821" s="441"/>
      <c r="F821" s="441">
        <f t="array" ref="F821">SUM(IF("156"&amp;B821=KHN&amp;MH,SL))</f>
        <v>0</v>
      </c>
      <c r="G821" s="441">
        <f t="array" ref="G821">SUM(IF("156"&amp;B821=KHN&amp;MH,TH))</f>
        <v>0</v>
      </c>
      <c r="H821" s="441">
        <f t="array" ref="H821">SUM(IF("156"&amp;B821=KHC&amp;MH,SL))</f>
        <v>0</v>
      </c>
      <c r="I821" s="441">
        <f t="array" ref="I821">SUM(IF("156"&amp;B821=KHC&amp;MH,TH))</f>
        <v>0</v>
      </c>
      <c r="J821" s="441">
        <f t="shared" si="37"/>
        <v>0</v>
      </c>
      <c r="K821" s="441">
        <f t="shared" si="38"/>
        <v>0</v>
      </c>
      <c r="L821" s="263"/>
    </row>
    <row r="822" spans="1:15" ht="19.5" customHeight="1">
      <c r="A822" s="438">
        <f t="shared" si="36"/>
        <v>811</v>
      </c>
      <c r="B822" s="448" t="s">
        <v>744</v>
      </c>
      <c r="C822" s="440" t="s">
        <v>286</v>
      </c>
      <c r="D822" s="441"/>
      <c r="E822" s="441"/>
      <c r="F822" s="441">
        <f t="array" ref="F822">SUM(IF("156"&amp;B822=KHN&amp;MH,SL))</f>
        <v>56</v>
      </c>
      <c r="G822" s="441">
        <f t="array" ref="G822">SUM(IF("156"&amp;B822=KHN&amp;MH,TH))</f>
        <v>2779360</v>
      </c>
      <c r="H822" s="441">
        <f t="array" ref="H822">SUM(IF("156"&amp;B822=KHC&amp;MH,SL))</f>
        <v>56</v>
      </c>
      <c r="I822" s="441">
        <f t="array" ref="I822">SUM(IF("156"&amp;B822=KHC&amp;MH,TH))</f>
        <v>2779360</v>
      </c>
      <c r="J822" s="441">
        <f t="shared" si="37"/>
        <v>0</v>
      </c>
      <c r="K822" s="441">
        <f t="shared" si="38"/>
        <v>0</v>
      </c>
      <c r="L822" s="263"/>
    </row>
    <row r="823" spans="1:15" ht="19.5" customHeight="1">
      <c r="A823" s="438">
        <f t="shared" si="36"/>
        <v>812</v>
      </c>
      <c r="B823" s="447" t="s">
        <v>364</v>
      </c>
      <c r="C823" s="440" t="s">
        <v>286</v>
      </c>
      <c r="D823" s="441"/>
      <c r="E823" s="441"/>
      <c r="F823" s="441">
        <f t="array" ref="F823">SUM(IF("156"&amp;B823=KHN&amp;MH,SL))</f>
        <v>214</v>
      </c>
      <c r="G823" s="441">
        <f t="array" ref="G823">SUM(IF("156"&amp;B823=KHN&amp;MH,TH))</f>
        <v>11011274</v>
      </c>
      <c r="H823" s="441">
        <f t="array" ref="H823">SUM(IF("156"&amp;B823=KHC&amp;MH,SL))</f>
        <v>214</v>
      </c>
      <c r="I823" s="441">
        <f t="array" ref="I823">SUM(IF("156"&amp;B823=KHC&amp;MH,TH))</f>
        <v>11011274</v>
      </c>
      <c r="J823" s="441">
        <f t="shared" si="37"/>
        <v>0</v>
      </c>
      <c r="K823" s="441">
        <f t="shared" si="38"/>
        <v>0</v>
      </c>
      <c r="L823" s="263"/>
      <c r="N823" s="442"/>
      <c r="O823" s="442"/>
    </row>
    <row r="824" spans="1:15" ht="19.5" customHeight="1">
      <c r="A824" s="438">
        <f t="shared" si="36"/>
        <v>813</v>
      </c>
      <c r="B824" s="447" t="s">
        <v>1650</v>
      </c>
      <c r="C824" s="440" t="s">
        <v>286</v>
      </c>
      <c r="D824" s="441"/>
      <c r="E824" s="441"/>
      <c r="F824" s="441">
        <f t="array" ref="F824">SUM(IF("156"&amp;B824=KHN&amp;MH,SL))</f>
        <v>0</v>
      </c>
      <c r="G824" s="441">
        <f t="array" ref="G824">SUM(IF("156"&amp;B824=KHN&amp;MH,TH))</f>
        <v>0</v>
      </c>
      <c r="H824" s="441">
        <f t="array" ref="H824">SUM(IF("156"&amp;B824=KHC&amp;MH,SL))</f>
        <v>0</v>
      </c>
      <c r="I824" s="441">
        <f t="array" ref="I824">SUM(IF("156"&amp;B824=KHC&amp;MH,TH))</f>
        <v>0</v>
      </c>
      <c r="J824" s="441">
        <f t="shared" si="37"/>
        <v>0</v>
      </c>
      <c r="K824" s="441">
        <f t="shared" si="38"/>
        <v>0</v>
      </c>
      <c r="L824" s="263"/>
    </row>
    <row r="825" spans="1:15" ht="19.5" customHeight="1">
      <c r="A825" s="438">
        <f t="shared" si="36"/>
        <v>814</v>
      </c>
      <c r="B825" s="445" t="s">
        <v>1864</v>
      </c>
      <c r="C825" s="440" t="s">
        <v>286</v>
      </c>
      <c r="D825" s="441"/>
      <c r="E825" s="441"/>
      <c r="F825" s="441">
        <f t="array" ref="F825">SUM(IF("156"&amp;B825=KHN&amp;MH,SL))</f>
        <v>550</v>
      </c>
      <c r="G825" s="441">
        <f t="array" ref="G825">SUM(IF("156"&amp;B825=KHN&amp;MH,TH))</f>
        <v>12801250</v>
      </c>
      <c r="H825" s="441">
        <f t="array" ref="H825">SUM(IF("156"&amp;B825=KHC&amp;MH,SL))</f>
        <v>50</v>
      </c>
      <c r="I825" s="441">
        <f t="array" ref="I825">SUM(IF("156"&amp;B825=KHC&amp;MH,TH))</f>
        <v>1163750</v>
      </c>
      <c r="J825" s="441">
        <f t="shared" si="37"/>
        <v>500</v>
      </c>
      <c r="K825" s="441">
        <f t="shared" si="38"/>
        <v>11637500</v>
      </c>
      <c r="L825" s="263"/>
    </row>
    <row r="826" spans="1:15" ht="19.5" customHeight="1">
      <c r="A826" s="438">
        <f t="shared" si="36"/>
        <v>815</v>
      </c>
      <c r="B826" s="447" t="s">
        <v>1604</v>
      </c>
      <c r="C826" s="440" t="s">
        <v>286</v>
      </c>
      <c r="D826" s="441"/>
      <c r="E826" s="441"/>
      <c r="F826" s="441">
        <f t="array" ref="F826">SUM(IF("156"&amp;B826=KHN&amp;MH,SL))</f>
        <v>12</v>
      </c>
      <c r="G826" s="441">
        <f t="array" ref="G826">SUM(IF("156"&amp;B826=KHN&amp;MH,TH))</f>
        <v>294000</v>
      </c>
      <c r="H826" s="441">
        <f t="array" ref="H826">SUM(IF("156"&amp;B826=KHC&amp;MH,SL))</f>
        <v>12</v>
      </c>
      <c r="I826" s="441">
        <f t="array" ref="I826">SUM(IF("156"&amp;B826=KHC&amp;MH,TH))</f>
        <v>294000</v>
      </c>
      <c r="J826" s="441">
        <f t="shared" si="37"/>
        <v>0</v>
      </c>
      <c r="K826" s="441">
        <f t="shared" si="38"/>
        <v>0</v>
      </c>
      <c r="L826" s="263"/>
    </row>
    <row r="827" spans="1:15" ht="19.5" customHeight="1">
      <c r="A827" s="438">
        <f t="shared" si="36"/>
        <v>816</v>
      </c>
      <c r="B827" s="447" t="s">
        <v>359</v>
      </c>
      <c r="C827" s="440" t="s">
        <v>286</v>
      </c>
      <c r="D827" s="441"/>
      <c r="E827" s="441"/>
      <c r="F827" s="441">
        <f t="array" ref="F827">SUM(IF("156"&amp;B827=KHN&amp;MH,SL))</f>
        <v>66</v>
      </c>
      <c r="G827" s="441">
        <f t="array" ref="G827">SUM(IF("156"&amp;B827=KHN&amp;MH,TH))</f>
        <v>3540738</v>
      </c>
      <c r="H827" s="441">
        <f t="array" ref="H827">SUM(IF("156"&amp;B827=KHC&amp;MH,SL))</f>
        <v>66</v>
      </c>
      <c r="I827" s="441">
        <f t="array" ref="I827">SUM(IF("156"&amp;B827=KHC&amp;MH,TH))</f>
        <v>3540738</v>
      </c>
      <c r="J827" s="441">
        <f t="shared" si="37"/>
        <v>0</v>
      </c>
      <c r="K827" s="441">
        <f t="shared" si="38"/>
        <v>0</v>
      </c>
      <c r="L827" s="263"/>
    </row>
    <row r="828" spans="1:15" ht="19.5" customHeight="1">
      <c r="A828" s="438">
        <f t="shared" si="36"/>
        <v>817</v>
      </c>
      <c r="B828" s="446" t="s">
        <v>1438</v>
      </c>
      <c r="C828" s="440" t="s">
        <v>286</v>
      </c>
      <c r="D828" s="441"/>
      <c r="E828" s="441"/>
      <c r="F828" s="441">
        <f t="array" ref="F828">SUM(IF("156"&amp;B828=KHN&amp;MH,SL))</f>
        <v>6</v>
      </c>
      <c r="G828" s="441">
        <f t="array" ref="G828">SUM(IF("156"&amp;B828=KHN&amp;MH,TH))</f>
        <v>565800</v>
      </c>
      <c r="H828" s="441">
        <f t="array" ref="H828">SUM(IF("156"&amp;B828=KHC&amp;MH,SL))</f>
        <v>6</v>
      </c>
      <c r="I828" s="441">
        <f t="array" ref="I828">SUM(IF("156"&amp;B828=KHC&amp;MH,TH))</f>
        <v>565800</v>
      </c>
      <c r="J828" s="441">
        <f t="shared" si="37"/>
        <v>0</v>
      </c>
      <c r="K828" s="441">
        <f t="shared" si="38"/>
        <v>0</v>
      </c>
      <c r="L828" s="263"/>
      <c r="N828" s="442"/>
      <c r="O828" s="442"/>
    </row>
    <row r="829" spans="1:15" ht="19.5" customHeight="1">
      <c r="A829" s="438">
        <f t="shared" si="36"/>
        <v>818</v>
      </c>
      <c r="B829" s="447" t="s">
        <v>390</v>
      </c>
      <c r="C829" s="440" t="s">
        <v>286</v>
      </c>
      <c r="D829" s="441"/>
      <c r="E829" s="441"/>
      <c r="F829" s="441">
        <f t="array" ref="F829">SUM(IF("156"&amp;B829=KHN&amp;MH,SL))</f>
        <v>12</v>
      </c>
      <c r="G829" s="441">
        <f t="array" ref="G829">SUM(IF("156"&amp;B829=KHN&amp;MH,TH))</f>
        <v>290592</v>
      </c>
      <c r="H829" s="441">
        <f t="array" ref="H829">SUM(IF("156"&amp;B829=KHC&amp;MH,SL))</f>
        <v>12</v>
      </c>
      <c r="I829" s="441">
        <f t="array" ref="I829">SUM(IF("156"&amp;B829=KHC&amp;MH,TH))</f>
        <v>290592</v>
      </c>
      <c r="J829" s="441">
        <f t="shared" si="37"/>
        <v>0</v>
      </c>
      <c r="K829" s="441">
        <f t="shared" si="38"/>
        <v>0</v>
      </c>
      <c r="L829" s="263"/>
    </row>
    <row r="830" spans="1:15" ht="19.5" customHeight="1">
      <c r="A830" s="438">
        <f t="shared" si="36"/>
        <v>819</v>
      </c>
      <c r="B830" s="447" t="s">
        <v>1605</v>
      </c>
      <c r="C830" s="440" t="s">
        <v>286</v>
      </c>
      <c r="D830" s="441"/>
      <c r="E830" s="441"/>
      <c r="F830" s="441">
        <f t="array" ref="F830">SUM(IF("156"&amp;B830=KHN&amp;MH,SL))</f>
        <v>4</v>
      </c>
      <c r="G830" s="441">
        <f t="array" ref="G830">SUM(IF("156"&amp;B830=KHN&amp;MH,TH))</f>
        <v>101200</v>
      </c>
      <c r="H830" s="441">
        <f t="array" ref="H830">SUM(IF("156"&amp;B830=KHC&amp;MH,SL))</f>
        <v>4</v>
      </c>
      <c r="I830" s="441">
        <f t="array" ref="I830">SUM(IF("156"&amp;B830=KHC&amp;MH,TH))</f>
        <v>101200</v>
      </c>
      <c r="J830" s="441">
        <f t="shared" si="37"/>
        <v>0</v>
      </c>
      <c r="K830" s="441">
        <f t="shared" si="38"/>
        <v>0</v>
      </c>
      <c r="L830" s="263"/>
    </row>
    <row r="831" spans="1:15" ht="19.5" customHeight="1">
      <c r="A831" s="438">
        <f t="shared" si="36"/>
        <v>820</v>
      </c>
      <c r="B831" s="447" t="s">
        <v>442</v>
      </c>
      <c r="C831" s="440" t="s">
        <v>286</v>
      </c>
      <c r="D831" s="441"/>
      <c r="E831" s="441"/>
      <c r="F831" s="441">
        <f t="array" ref="F831">SUM(IF("156"&amp;B831=KHN&amp;MH,SL))</f>
        <v>5</v>
      </c>
      <c r="G831" s="441">
        <f t="array" ref="G831">SUM(IF("156"&amp;B831=KHN&amp;MH,TH))</f>
        <v>135420</v>
      </c>
      <c r="H831" s="441">
        <f t="array" ref="H831">SUM(IF("156"&amp;B831=KHC&amp;MH,SL))</f>
        <v>5</v>
      </c>
      <c r="I831" s="441">
        <f t="array" ref="I831">SUM(IF("156"&amp;B831=KHC&amp;MH,TH))</f>
        <v>135420</v>
      </c>
      <c r="J831" s="441">
        <f t="shared" si="37"/>
        <v>0</v>
      </c>
      <c r="K831" s="441">
        <f t="shared" si="38"/>
        <v>0</v>
      </c>
      <c r="L831" s="263"/>
    </row>
    <row r="832" spans="1:15" ht="19.5" customHeight="1">
      <c r="A832" s="438">
        <f t="shared" si="36"/>
        <v>821</v>
      </c>
      <c r="B832" s="446" t="s">
        <v>1608</v>
      </c>
      <c r="C832" s="440" t="s">
        <v>286</v>
      </c>
      <c r="D832" s="441"/>
      <c r="E832" s="441"/>
      <c r="F832" s="441">
        <f t="array" ref="F832">SUM(IF("156"&amp;B832=KHN&amp;MH,SL))</f>
        <v>24</v>
      </c>
      <c r="G832" s="441">
        <f t="array" ref="G832">SUM(IF("156"&amp;B832=KHN&amp;MH,TH))</f>
        <v>768000</v>
      </c>
      <c r="H832" s="441">
        <f t="array" ref="H832">SUM(IF("156"&amp;B832=KHC&amp;MH,SL))</f>
        <v>24</v>
      </c>
      <c r="I832" s="441">
        <f t="array" ref="I832">SUM(IF("156"&amp;B832=KHC&amp;MH,TH))</f>
        <v>768000</v>
      </c>
      <c r="J832" s="441">
        <f t="shared" si="37"/>
        <v>0</v>
      </c>
      <c r="K832" s="441">
        <f t="shared" si="38"/>
        <v>0</v>
      </c>
      <c r="L832" s="263"/>
    </row>
    <row r="833" spans="1:15" ht="19.5" customHeight="1">
      <c r="A833" s="438">
        <f t="shared" si="36"/>
        <v>822</v>
      </c>
      <c r="B833" s="447" t="s">
        <v>370</v>
      </c>
      <c r="C833" s="440" t="s">
        <v>286</v>
      </c>
      <c r="D833" s="441"/>
      <c r="E833" s="441"/>
      <c r="F833" s="441">
        <f t="array" ref="F833">SUM(IF("156"&amp;B833=KHN&amp;MH,SL))</f>
        <v>108</v>
      </c>
      <c r="G833" s="441">
        <f t="array" ref="G833">SUM(IF("156"&amp;B833=KHN&amp;MH,TH))</f>
        <v>3712672</v>
      </c>
      <c r="H833" s="441">
        <f t="array" ref="H833">SUM(IF("156"&amp;B833=KHC&amp;MH,SL))</f>
        <v>108</v>
      </c>
      <c r="I833" s="441">
        <f t="array" ref="I833">SUM(IF("156"&amp;B833=KHC&amp;MH,TH))</f>
        <v>3712672</v>
      </c>
      <c r="J833" s="441">
        <f t="shared" si="37"/>
        <v>0</v>
      </c>
      <c r="K833" s="441">
        <f t="shared" si="38"/>
        <v>0</v>
      </c>
      <c r="L833" s="263"/>
      <c r="N833" s="442"/>
      <c r="O833" s="442"/>
    </row>
    <row r="834" spans="1:15" ht="19.5" customHeight="1">
      <c r="A834" s="438">
        <f t="shared" si="36"/>
        <v>823</v>
      </c>
      <c r="B834" s="447" t="s">
        <v>871</v>
      </c>
      <c r="C834" s="440" t="s">
        <v>286</v>
      </c>
      <c r="D834" s="441"/>
      <c r="E834" s="441"/>
      <c r="F834" s="441">
        <f t="array" ref="F834">SUM(IF("156"&amp;B834=KHN&amp;MH,SL))</f>
        <v>24</v>
      </c>
      <c r="G834" s="441">
        <f t="array" ref="G834">SUM(IF("156"&amp;B834=KHN&amp;MH,TH))</f>
        <v>499512</v>
      </c>
      <c r="H834" s="441">
        <f t="array" ref="H834">SUM(IF("156"&amp;B834=KHC&amp;MH,SL))</f>
        <v>24</v>
      </c>
      <c r="I834" s="441">
        <f t="array" ref="I834">SUM(IF("156"&amp;B834=KHC&amp;MH,TH))</f>
        <v>499512</v>
      </c>
      <c r="J834" s="441">
        <f t="shared" si="37"/>
        <v>0</v>
      </c>
      <c r="K834" s="441">
        <f t="shared" si="38"/>
        <v>0</v>
      </c>
      <c r="L834" s="263"/>
    </row>
    <row r="835" spans="1:15" ht="19.5" customHeight="1">
      <c r="A835" s="438">
        <f t="shared" si="36"/>
        <v>824</v>
      </c>
      <c r="B835" s="446" t="s">
        <v>1780</v>
      </c>
      <c r="C835" s="440" t="s">
        <v>286</v>
      </c>
      <c r="D835" s="441"/>
      <c r="E835" s="441"/>
      <c r="F835" s="441">
        <f t="array" ref="F835">SUM(IF("156"&amp;B835=KHN&amp;MH,SL))</f>
        <v>4</v>
      </c>
      <c r="G835" s="441">
        <f t="array" ref="G835">SUM(IF("156"&amp;B835=KHN&amp;MH,TH))</f>
        <v>242908</v>
      </c>
      <c r="H835" s="441">
        <f t="array" ref="H835">SUM(IF("156"&amp;B835=KHC&amp;MH,SL))</f>
        <v>4</v>
      </c>
      <c r="I835" s="441">
        <f t="array" ref="I835">SUM(IF("156"&amp;B835=KHC&amp;MH,TH))</f>
        <v>242908</v>
      </c>
      <c r="J835" s="441">
        <f t="shared" si="37"/>
        <v>0</v>
      </c>
      <c r="K835" s="441">
        <f t="shared" si="38"/>
        <v>0</v>
      </c>
      <c r="L835" s="263"/>
    </row>
    <row r="836" spans="1:15" ht="19.5" customHeight="1">
      <c r="A836" s="438">
        <f t="shared" si="36"/>
        <v>825</v>
      </c>
      <c r="B836" s="445" t="s">
        <v>753</v>
      </c>
      <c r="C836" s="440" t="s">
        <v>286</v>
      </c>
      <c r="D836" s="441"/>
      <c r="E836" s="441"/>
      <c r="F836" s="441">
        <f t="array" ref="F836">SUM(IF("156"&amp;B836=KHN&amp;MH,SL))</f>
        <v>35</v>
      </c>
      <c r="G836" s="441">
        <f t="array" ref="G836">SUM(IF("156"&amp;B836=KHN&amp;MH,TH))</f>
        <v>2116269</v>
      </c>
      <c r="H836" s="441">
        <f t="array" ref="H836">SUM(IF("156"&amp;B836=KHC&amp;MH,SL))</f>
        <v>35</v>
      </c>
      <c r="I836" s="441">
        <f t="array" ref="I836">SUM(IF("156"&amp;B836=KHC&amp;MH,TH))</f>
        <v>2116269</v>
      </c>
      <c r="J836" s="441">
        <f t="shared" si="37"/>
        <v>0</v>
      </c>
      <c r="K836" s="441">
        <f t="shared" si="38"/>
        <v>0</v>
      </c>
      <c r="L836" s="263"/>
    </row>
    <row r="837" spans="1:15" ht="19.5" customHeight="1">
      <c r="A837" s="438">
        <f t="shared" si="36"/>
        <v>826</v>
      </c>
      <c r="B837" s="447" t="s">
        <v>751</v>
      </c>
      <c r="C837" s="440" t="s">
        <v>286</v>
      </c>
      <c r="D837" s="441"/>
      <c r="E837" s="441"/>
      <c r="F837" s="441">
        <f t="array" ref="F837">SUM(IF("156"&amp;B837=KHN&amp;MH,SL))</f>
        <v>166</v>
      </c>
      <c r="G837" s="441">
        <f t="array" ref="G837">SUM(IF("156"&amp;B837=KHN&amp;MH,TH))</f>
        <v>9262342</v>
      </c>
      <c r="H837" s="441">
        <f t="array" ref="H837">SUM(IF("156"&amp;B837=KHC&amp;MH,SL))</f>
        <v>166</v>
      </c>
      <c r="I837" s="441">
        <f t="array" ref="I837">SUM(IF("156"&amp;B837=KHC&amp;MH,TH))</f>
        <v>9262342</v>
      </c>
      <c r="J837" s="441">
        <f t="shared" si="37"/>
        <v>0</v>
      </c>
      <c r="K837" s="441">
        <f t="shared" si="38"/>
        <v>0</v>
      </c>
      <c r="L837" s="263"/>
      <c r="N837" s="442"/>
      <c r="O837" s="442"/>
    </row>
    <row r="838" spans="1:15" ht="19.5" customHeight="1">
      <c r="A838" s="438">
        <f t="shared" si="36"/>
        <v>827</v>
      </c>
      <c r="B838" s="447" t="s">
        <v>860</v>
      </c>
      <c r="C838" s="440" t="s">
        <v>286</v>
      </c>
      <c r="D838" s="441"/>
      <c r="E838" s="441"/>
      <c r="F838" s="441">
        <f t="array" ref="F838">SUM(IF("156"&amp;B838=KHN&amp;MH,SL))</f>
        <v>16</v>
      </c>
      <c r="G838" s="441">
        <f t="array" ref="G838">SUM(IF("156"&amp;B838=KHN&amp;MH,TH))</f>
        <v>1010000</v>
      </c>
      <c r="H838" s="441">
        <f t="array" ref="H838">SUM(IF("156"&amp;B838=KHC&amp;MH,SL))</f>
        <v>16</v>
      </c>
      <c r="I838" s="441">
        <f t="array" ref="I838">SUM(IF("156"&amp;B838=KHC&amp;MH,TH))</f>
        <v>1010000</v>
      </c>
      <c r="J838" s="441">
        <f t="shared" si="37"/>
        <v>0</v>
      </c>
      <c r="K838" s="441">
        <f t="shared" si="38"/>
        <v>0</v>
      </c>
      <c r="L838" s="263"/>
    </row>
    <row r="839" spans="1:15" ht="19.5" customHeight="1">
      <c r="A839" s="438">
        <f t="shared" si="36"/>
        <v>828</v>
      </c>
      <c r="B839" s="446" t="s">
        <v>1437</v>
      </c>
      <c r="C839" s="440" t="s">
        <v>286</v>
      </c>
      <c r="D839" s="441"/>
      <c r="E839" s="441"/>
      <c r="F839" s="441">
        <f t="array" ref="F839">SUM(IF("156"&amp;B839=KHN&amp;MH,SL))</f>
        <v>32</v>
      </c>
      <c r="G839" s="441">
        <f t="array" ref="G839">SUM(IF("156"&amp;B839=KHN&amp;MH,TH))</f>
        <v>2020240</v>
      </c>
      <c r="H839" s="441">
        <f t="array" ref="H839">SUM(IF("156"&amp;B839=KHC&amp;MH,SL))</f>
        <v>32</v>
      </c>
      <c r="I839" s="441">
        <f t="array" ref="I839">SUM(IF("156"&amp;B839=KHC&amp;MH,TH))</f>
        <v>2020240</v>
      </c>
      <c r="J839" s="441">
        <f t="shared" si="37"/>
        <v>0</v>
      </c>
      <c r="K839" s="441">
        <f t="shared" si="38"/>
        <v>0</v>
      </c>
      <c r="L839" s="263"/>
      <c r="N839" s="442"/>
      <c r="O839" s="442"/>
    </row>
    <row r="840" spans="1:15" ht="19.5" customHeight="1">
      <c r="A840" s="438">
        <f t="shared" si="36"/>
        <v>829</v>
      </c>
      <c r="B840" s="447" t="s">
        <v>386</v>
      </c>
      <c r="C840" s="440" t="s">
        <v>286</v>
      </c>
      <c r="D840" s="441"/>
      <c r="E840" s="441"/>
      <c r="F840" s="441">
        <f t="array" ref="F840">SUM(IF("156"&amp;B840=KHN&amp;MH,SL))</f>
        <v>56</v>
      </c>
      <c r="G840" s="441">
        <f t="array" ref="G840">SUM(IF("156"&amp;B840=KHN&amp;MH,TH))</f>
        <v>5115047</v>
      </c>
      <c r="H840" s="441">
        <f t="array" ref="H840">SUM(IF("156"&amp;B840=KHC&amp;MH,SL))</f>
        <v>56</v>
      </c>
      <c r="I840" s="441">
        <f t="array" ref="I840">SUM(IF("156"&amp;B840=KHC&amp;MH,TH))</f>
        <v>5115047</v>
      </c>
      <c r="J840" s="441">
        <f t="shared" si="37"/>
        <v>0</v>
      </c>
      <c r="K840" s="441">
        <f t="shared" si="38"/>
        <v>0</v>
      </c>
      <c r="L840" s="263"/>
      <c r="N840" s="442"/>
      <c r="O840" s="442"/>
    </row>
    <row r="841" spans="1:15" ht="19.5" customHeight="1">
      <c r="A841" s="438">
        <f t="shared" si="36"/>
        <v>830</v>
      </c>
      <c r="B841" s="447" t="s">
        <v>856</v>
      </c>
      <c r="C841" s="440" t="s">
        <v>286</v>
      </c>
      <c r="D841" s="441"/>
      <c r="E841" s="441"/>
      <c r="F841" s="441">
        <f t="array" ref="F841">SUM(IF("156"&amp;B841=KHN&amp;MH,SL))</f>
        <v>10</v>
      </c>
      <c r="G841" s="441">
        <f t="array" ref="G841">SUM(IF("156"&amp;B841=KHN&amp;MH,TH))</f>
        <v>755030</v>
      </c>
      <c r="H841" s="441">
        <f t="array" ref="H841">SUM(IF("156"&amp;B841=KHC&amp;MH,SL))</f>
        <v>10</v>
      </c>
      <c r="I841" s="441">
        <f t="array" ref="I841">SUM(IF("156"&amp;B841=KHC&amp;MH,TH))</f>
        <v>755030</v>
      </c>
      <c r="J841" s="441">
        <f t="shared" si="37"/>
        <v>0</v>
      </c>
      <c r="K841" s="441">
        <f t="shared" si="38"/>
        <v>0</v>
      </c>
      <c r="L841" s="263"/>
    </row>
    <row r="842" spans="1:15" ht="19.5" customHeight="1">
      <c r="A842" s="438">
        <f t="shared" si="36"/>
        <v>831</v>
      </c>
      <c r="B842" s="447" t="s">
        <v>876</v>
      </c>
      <c r="C842" s="440" t="s">
        <v>286</v>
      </c>
      <c r="D842" s="441"/>
      <c r="E842" s="441"/>
      <c r="F842" s="441">
        <f t="array" ref="F842">SUM(IF("156"&amp;B842=KHN&amp;MH,SL))</f>
        <v>24</v>
      </c>
      <c r="G842" s="441">
        <f t="array" ref="G842">SUM(IF("156"&amp;B842=KHN&amp;MH,TH))</f>
        <v>984262</v>
      </c>
      <c r="H842" s="441">
        <f t="array" ref="H842">SUM(IF("156"&amp;B842=KHC&amp;MH,SL))</f>
        <v>24</v>
      </c>
      <c r="I842" s="441">
        <f t="array" ref="I842">SUM(IF("156"&amp;B842=KHC&amp;MH,TH))</f>
        <v>984262</v>
      </c>
      <c r="J842" s="441">
        <f t="shared" si="37"/>
        <v>0</v>
      </c>
      <c r="K842" s="441">
        <f t="shared" si="38"/>
        <v>0</v>
      </c>
      <c r="L842" s="263"/>
    </row>
    <row r="843" spans="1:15" ht="19.5" customHeight="1">
      <c r="A843" s="438">
        <f t="shared" si="36"/>
        <v>832</v>
      </c>
      <c r="B843" s="445" t="s">
        <v>1878</v>
      </c>
      <c r="C843" s="440" t="s">
        <v>286</v>
      </c>
      <c r="D843" s="441"/>
      <c r="E843" s="441"/>
      <c r="F843" s="441">
        <f t="array" ref="F843">SUM(IF("156"&amp;B843=KHN&amp;MH,SL))</f>
        <v>144</v>
      </c>
      <c r="G843" s="441">
        <f t="array" ref="G843">SUM(IF("156"&amp;B843=KHN&amp;MH,TH))</f>
        <v>5789379</v>
      </c>
      <c r="H843" s="441">
        <f t="array" ref="H843">SUM(IF("156"&amp;B843=KHC&amp;MH,SL))</f>
        <v>68</v>
      </c>
      <c r="I843" s="441">
        <f t="array" ref="I843">SUM(IF("156"&amp;B843=KHC&amp;MH,TH))</f>
        <v>2793440</v>
      </c>
      <c r="J843" s="441">
        <f t="shared" si="37"/>
        <v>76</v>
      </c>
      <c r="K843" s="441">
        <f t="shared" si="38"/>
        <v>2995939</v>
      </c>
      <c r="L843" s="263"/>
    </row>
    <row r="844" spans="1:15" ht="19.5" customHeight="1">
      <c r="A844" s="438">
        <f t="shared" ref="A844:A907" si="39">IF(B844&lt;&gt;"",ROW()-11,"")</f>
        <v>833</v>
      </c>
      <c r="B844" s="447" t="s">
        <v>881</v>
      </c>
      <c r="C844" s="440" t="s">
        <v>286</v>
      </c>
      <c r="D844" s="441"/>
      <c r="E844" s="441"/>
      <c r="F844" s="441">
        <f t="array" ref="F844">SUM(IF("156"&amp;B844=KHN&amp;MH,SL))</f>
        <v>17</v>
      </c>
      <c r="G844" s="441">
        <f t="array" ref="G844">SUM(IF("156"&amp;B844=KHN&amp;MH,TH))</f>
        <v>1035630</v>
      </c>
      <c r="H844" s="441">
        <f t="array" ref="H844">SUM(IF("156"&amp;B844=KHC&amp;MH,SL))</f>
        <v>17</v>
      </c>
      <c r="I844" s="441">
        <f t="array" ref="I844">SUM(IF("156"&amp;B844=KHC&amp;MH,TH))</f>
        <v>1035630</v>
      </c>
      <c r="J844" s="441">
        <f t="shared" ref="J844:J907" si="40">D844+F844-H844</f>
        <v>0</v>
      </c>
      <c r="K844" s="441">
        <f t="shared" ref="K844:K907" si="41">E844+G844-I844</f>
        <v>0</v>
      </c>
      <c r="L844" s="263"/>
    </row>
    <row r="845" spans="1:15" ht="19.5" customHeight="1">
      <c r="A845" s="438">
        <f t="shared" si="39"/>
        <v>834</v>
      </c>
      <c r="B845" s="447" t="s">
        <v>880</v>
      </c>
      <c r="C845" s="440" t="s">
        <v>286</v>
      </c>
      <c r="D845" s="441"/>
      <c r="E845" s="441"/>
      <c r="F845" s="441">
        <f t="array" ref="F845">SUM(IF("156"&amp;B845=KHN&amp;MH,SL))</f>
        <v>66</v>
      </c>
      <c r="G845" s="441">
        <f t="array" ref="G845">SUM(IF("156"&amp;B845=KHN&amp;MH,TH))</f>
        <v>4924096</v>
      </c>
      <c r="H845" s="441">
        <f t="array" ref="H845">SUM(IF("156"&amp;B845=KHC&amp;MH,SL))</f>
        <v>66</v>
      </c>
      <c r="I845" s="441">
        <f t="array" ref="I845">SUM(IF("156"&amp;B845=KHC&amp;MH,TH))</f>
        <v>4924096</v>
      </c>
      <c r="J845" s="441">
        <f t="shared" si="40"/>
        <v>0</v>
      </c>
      <c r="K845" s="441">
        <f t="shared" si="41"/>
        <v>0</v>
      </c>
      <c r="L845" s="263"/>
    </row>
    <row r="846" spans="1:15" ht="19.5" customHeight="1">
      <c r="A846" s="438">
        <f t="shared" si="39"/>
        <v>835</v>
      </c>
      <c r="B846" s="447" t="s">
        <v>882</v>
      </c>
      <c r="C846" s="440" t="s">
        <v>286</v>
      </c>
      <c r="D846" s="441"/>
      <c r="E846" s="441"/>
      <c r="F846" s="441">
        <f t="array" ref="F846">SUM(IF("156"&amp;B846=KHN&amp;MH,SL))</f>
        <v>4</v>
      </c>
      <c r="G846" s="441">
        <f t="array" ref="G846">SUM(IF("156"&amp;B846=KHN&amp;MH,TH))</f>
        <v>301908</v>
      </c>
      <c r="H846" s="441">
        <f t="array" ref="H846">SUM(IF("156"&amp;B846=KHC&amp;MH,SL))</f>
        <v>4</v>
      </c>
      <c r="I846" s="441">
        <f t="array" ref="I846">SUM(IF("156"&amp;B846=KHC&amp;MH,TH))</f>
        <v>301908</v>
      </c>
      <c r="J846" s="441">
        <f t="shared" si="40"/>
        <v>0</v>
      </c>
      <c r="K846" s="441">
        <f t="shared" si="41"/>
        <v>0</v>
      </c>
      <c r="L846" s="263"/>
    </row>
    <row r="847" spans="1:15" ht="19.5" customHeight="1">
      <c r="A847" s="438">
        <f t="shared" si="39"/>
        <v>836</v>
      </c>
      <c r="B847" s="447" t="s">
        <v>874</v>
      </c>
      <c r="C847" s="440" t="s">
        <v>286</v>
      </c>
      <c r="D847" s="441"/>
      <c r="E847" s="441"/>
      <c r="F847" s="441">
        <f t="array" ref="F847">SUM(IF("156"&amp;B847=KHN&amp;MH,SL))</f>
        <v>16</v>
      </c>
      <c r="G847" s="441">
        <f t="array" ref="G847">SUM(IF("156"&amp;B847=KHN&amp;MH,TH))</f>
        <v>921040</v>
      </c>
      <c r="H847" s="441">
        <f t="array" ref="H847">SUM(IF("156"&amp;B847=KHC&amp;MH,SL))</f>
        <v>16</v>
      </c>
      <c r="I847" s="441">
        <f t="array" ref="I847">SUM(IF("156"&amp;B847=KHC&amp;MH,TH))</f>
        <v>921040</v>
      </c>
      <c r="J847" s="441">
        <f t="shared" si="40"/>
        <v>0</v>
      </c>
      <c r="K847" s="441">
        <f t="shared" si="41"/>
        <v>0</v>
      </c>
      <c r="L847" s="263"/>
    </row>
    <row r="848" spans="1:15" ht="19.5" customHeight="1">
      <c r="A848" s="438">
        <f t="shared" si="39"/>
        <v>837</v>
      </c>
      <c r="B848" s="446" t="s">
        <v>1400</v>
      </c>
      <c r="C848" s="440" t="s">
        <v>286</v>
      </c>
      <c r="D848" s="441"/>
      <c r="E848" s="441"/>
      <c r="F848" s="441">
        <f t="array" ref="F848">SUM(IF("156"&amp;B848=KHN&amp;MH,SL))</f>
        <v>10</v>
      </c>
      <c r="G848" s="441">
        <f t="array" ref="G848">SUM(IF("156"&amp;B848=KHN&amp;MH,TH))</f>
        <v>181000</v>
      </c>
      <c r="H848" s="441">
        <f t="array" ref="H848">SUM(IF("156"&amp;B848=KHC&amp;MH,SL))</f>
        <v>10</v>
      </c>
      <c r="I848" s="441">
        <f t="array" ref="I848">SUM(IF("156"&amp;B848=KHC&amp;MH,TH))</f>
        <v>181000</v>
      </c>
      <c r="J848" s="441">
        <f t="shared" si="40"/>
        <v>0</v>
      </c>
      <c r="K848" s="441">
        <f t="shared" si="41"/>
        <v>0</v>
      </c>
      <c r="L848" s="263"/>
      <c r="N848" s="442"/>
      <c r="O848" s="442"/>
    </row>
    <row r="849" spans="1:15" ht="19.5" customHeight="1">
      <c r="A849" s="438">
        <f t="shared" si="39"/>
        <v>838</v>
      </c>
      <c r="B849" s="447" t="s">
        <v>417</v>
      </c>
      <c r="C849" s="440" t="s">
        <v>286</v>
      </c>
      <c r="D849" s="441"/>
      <c r="E849" s="441"/>
      <c r="F849" s="441">
        <f t="array" ref="F849">SUM(IF("156"&amp;B849=KHN&amp;MH,SL))</f>
        <v>20</v>
      </c>
      <c r="G849" s="441">
        <f t="array" ref="G849">SUM(IF("156"&amp;B849=KHN&amp;MH,TH))</f>
        <v>747660</v>
      </c>
      <c r="H849" s="441">
        <f t="array" ref="H849">SUM(IF("156"&amp;B849=KHC&amp;MH,SL))</f>
        <v>20</v>
      </c>
      <c r="I849" s="441">
        <f t="array" ref="I849">SUM(IF("156"&amp;B849=KHC&amp;MH,TH))</f>
        <v>747660</v>
      </c>
      <c r="J849" s="441">
        <f t="shared" si="40"/>
        <v>0</v>
      </c>
      <c r="K849" s="441">
        <f t="shared" si="41"/>
        <v>0</v>
      </c>
      <c r="L849" s="263"/>
    </row>
    <row r="850" spans="1:15" ht="19.5" customHeight="1">
      <c r="A850" s="438">
        <f t="shared" si="39"/>
        <v>839</v>
      </c>
      <c r="B850" s="445" t="s">
        <v>1788</v>
      </c>
      <c r="C850" s="440" t="s">
        <v>286</v>
      </c>
      <c r="D850" s="441"/>
      <c r="E850" s="441"/>
      <c r="F850" s="441">
        <f t="array" ref="F850">SUM(IF("156"&amp;B850=KHN&amp;MH,SL))</f>
        <v>30</v>
      </c>
      <c r="G850" s="441">
        <f t="array" ref="G850">SUM(IF("156"&amp;B850=KHN&amp;MH,TH))</f>
        <v>1200810</v>
      </c>
      <c r="H850" s="441">
        <f t="array" ref="H850">SUM(IF("156"&amp;B850=KHC&amp;MH,SL))</f>
        <v>30</v>
      </c>
      <c r="I850" s="441">
        <f t="array" ref="I850">SUM(IF("156"&amp;B850=KHC&amp;MH,TH))</f>
        <v>1200810</v>
      </c>
      <c r="J850" s="441">
        <f t="shared" si="40"/>
        <v>0</v>
      </c>
      <c r="K850" s="441">
        <f t="shared" si="41"/>
        <v>0</v>
      </c>
      <c r="L850" s="263"/>
    </row>
    <row r="851" spans="1:15" ht="19.5" customHeight="1">
      <c r="A851" s="438">
        <f t="shared" si="39"/>
        <v>840</v>
      </c>
      <c r="B851" s="445" t="s">
        <v>333</v>
      </c>
      <c r="C851" s="440" t="s">
        <v>286</v>
      </c>
      <c r="D851" s="441"/>
      <c r="E851" s="441"/>
      <c r="F851" s="441">
        <f t="array" ref="F851">SUM(IF("156"&amp;B851=KHN&amp;MH,SL))</f>
        <v>288</v>
      </c>
      <c r="G851" s="441">
        <f t="array" ref="G851">SUM(IF("156"&amp;B851=KHN&amp;MH,TH))</f>
        <v>13405322</v>
      </c>
      <c r="H851" s="441">
        <f t="array" ref="H851">SUM(IF("156"&amp;B851=KHC&amp;MH,SL))</f>
        <v>288</v>
      </c>
      <c r="I851" s="441">
        <f t="array" ref="I851">SUM(IF("156"&amp;B851=KHC&amp;MH,TH))</f>
        <v>13405322</v>
      </c>
      <c r="J851" s="441">
        <f t="shared" si="40"/>
        <v>0</v>
      </c>
      <c r="K851" s="441">
        <f t="shared" si="41"/>
        <v>0</v>
      </c>
      <c r="L851" s="263"/>
    </row>
    <row r="852" spans="1:15" ht="19.5" customHeight="1">
      <c r="A852" s="438">
        <f t="shared" si="39"/>
        <v>841</v>
      </c>
      <c r="B852" s="447" t="s">
        <v>926</v>
      </c>
      <c r="C852" s="440" t="s">
        <v>286</v>
      </c>
      <c r="D852" s="441"/>
      <c r="E852" s="441"/>
      <c r="F852" s="441">
        <f t="array" ref="F852">SUM(IF("156"&amp;B852=KHN&amp;MH,SL))</f>
        <v>200</v>
      </c>
      <c r="G852" s="441">
        <f t="array" ref="G852">SUM(IF("156"&amp;B852=KHN&amp;MH,TH))</f>
        <v>2363319</v>
      </c>
      <c r="H852" s="441">
        <f t="array" ref="H852">SUM(IF("156"&amp;B852=KHC&amp;MH,SL))</f>
        <v>200</v>
      </c>
      <c r="I852" s="441">
        <f t="array" ref="I852">SUM(IF("156"&amp;B852=KHC&amp;MH,TH))</f>
        <v>2363319</v>
      </c>
      <c r="J852" s="441">
        <f t="shared" si="40"/>
        <v>0</v>
      </c>
      <c r="K852" s="441">
        <f t="shared" si="41"/>
        <v>0</v>
      </c>
      <c r="L852" s="263"/>
    </row>
    <row r="853" spans="1:15" ht="19.5" customHeight="1">
      <c r="A853" s="438">
        <f t="shared" si="39"/>
        <v>842</v>
      </c>
      <c r="B853" s="445" t="s">
        <v>662</v>
      </c>
      <c r="C853" s="440" t="s">
        <v>286</v>
      </c>
      <c r="D853" s="441"/>
      <c r="E853" s="441"/>
      <c r="F853" s="441">
        <f t="array" ref="F853">SUM(IF("156"&amp;B853=KHN&amp;MH,SL))</f>
        <v>50</v>
      </c>
      <c r="G853" s="441">
        <f t="array" ref="G853">SUM(IF("156"&amp;B853=KHN&amp;MH,TH))</f>
        <v>2092201</v>
      </c>
      <c r="H853" s="441">
        <f t="array" ref="H853">SUM(IF("156"&amp;B853=KHC&amp;MH,SL))</f>
        <v>50</v>
      </c>
      <c r="I853" s="441">
        <f t="array" ref="I853">SUM(IF("156"&amp;B853=KHC&amp;MH,TH))</f>
        <v>2092201</v>
      </c>
      <c r="J853" s="441">
        <f t="shared" si="40"/>
        <v>0</v>
      </c>
      <c r="K853" s="441">
        <f t="shared" si="41"/>
        <v>0</v>
      </c>
      <c r="L853" s="263"/>
    </row>
    <row r="854" spans="1:15" ht="19.5" customHeight="1">
      <c r="A854" s="438">
        <f t="shared" si="39"/>
        <v>843</v>
      </c>
      <c r="B854" s="447" t="s">
        <v>355</v>
      </c>
      <c r="C854" s="440" t="s">
        <v>286</v>
      </c>
      <c r="D854" s="441"/>
      <c r="E854" s="441"/>
      <c r="F854" s="441">
        <f t="array" ref="F854">SUM(IF("156"&amp;B854=KHN&amp;MH,SL))</f>
        <v>99</v>
      </c>
      <c r="G854" s="441">
        <f t="array" ref="G854">SUM(IF("156"&amp;B854=KHN&amp;MH,TH))</f>
        <v>3194417</v>
      </c>
      <c r="H854" s="441">
        <f t="array" ref="H854">SUM(IF("156"&amp;B854=KHC&amp;MH,SL))</f>
        <v>99</v>
      </c>
      <c r="I854" s="441">
        <f t="array" ref="I854">SUM(IF("156"&amp;B854=KHC&amp;MH,TH))</f>
        <v>3194417</v>
      </c>
      <c r="J854" s="441">
        <f t="shared" si="40"/>
        <v>0</v>
      </c>
      <c r="K854" s="441">
        <f t="shared" si="41"/>
        <v>0</v>
      </c>
      <c r="L854" s="263"/>
    </row>
    <row r="855" spans="1:15" ht="19.5" customHeight="1">
      <c r="A855" s="438">
        <f t="shared" si="39"/>
        <v>844</v>
      </c>
      <c r="B855" s="447" t="s">
        <v>850</v>
      </c>
      <c r="C855" s="440" t="s">
        <v>286</v>
      </c>
      <c r="D855" s="441"/>
      <c r="E855" s="441"/>
      <c r="F855" s="441">
        <f t="array" ref="F855">SUM(IF("156"&amp;B855=KHN&amp;MH,SL))</f>
        <v>10</v>
      </c>
      <c r="G855" s="441">
        <f t="array" ref="G855">SUM(IF("156"&amp;B855=KHN&amp;MH,TH))</f>
        <v>518930</v>
      </c>
      <c r="H855" s="441">
        <f t="array" ref="H855">SUM(IF("156"&amp;B855=KHC&amp;MH,SL))</f>
        <v>10</v>
      </c>
      <c r="I855" s="441">
        <f t="array" ref="I855">SUM(IF("156"&amp;B855=KHC&amp;MH,TH))</f>
        <v>518930</v>
      </c>
      <c r="J855" s="441">
        <f t="shared" si="40"/>
        <v>0</v>
      </c>
      <c r="K855" s="441">
        <f t="shared" si="41"/>
        <v>0</v>
      </c>
      <c r="L855" s="263"/>
    </row>
    <row r="856" spans="1:15" ht="19.5" customHeight="1">
      <c r="A856" s="438">
        <f t="shared" si="39"/>
        <v>845</v>
      </c>
      <c r="B856" s="447" t="s">
        <v>420</v>
      </c>
      <c r="C856" s="440" t="s">
        <v>286</v>
      </c>
      <c r="D856" s="441"/>
      <c r="E856" s="441"/>
      <c r="F856" s="441">
        <f t="array" ref="F856">SUM(IF("156"&amp;B856=KHN&amp;MH,SL))</f>
        <v>78</v>
      </c>
      <c r="G856" s="441">
        <f t="array" ref="G856">SUM(IF("156"&amp;B856=KHN&amp;MH,TH))</f>
        <v>3466451</v>
      </c>
      <c r="H856" s="441">
        <f t="array" ref="H856">SUM(IF("156"&amp;B856=KHC&amp;MH,SL))</f>
        <v>78</v>
      </c>
      <c r="I856" s="441">
        <f t="array" ref="I856">SUM(IF("156"&amp;B856=KHC&amp;MH,TH))</f>
        <v>3466451</v>
      </c>
      <c r="J856" s="441">
        <f t="shared" si="40"/>
        <v>0</v>
      </c>
      <c r="K856" s="441">
        <f t="shared" si="41"/>
        <v>0</v>
      </c>
      <c r="L856" s="263"/>
      <c r="N856" s="442"/>
      <c r="O856" s="442"/>
    </row>
    <row r="857" spans="1:15" ht="19.5" customHeight="1">
      <c r="A857" s="438">
        <f t="shared" si="39"/>
        <v>846</v>
      </c>
      <c r="B857" s="446" t="s">
        <v>1610</v>
      </c>
      <c r="C857" s="440" t="s">
        <v>286</v>
      </c>
      <c r="D857" s="441"/>
      <c r="E857" s="441"/>
      <c r="F857" s="441">
        <f t="array" ref="F857">SUM(IF("156"&amp;B857=KHN&amp;MH,SL))</f>
        <v>48</v>
      </c>
      <c r="G857" s="441">
        <f t="array" ref="G857">SUM(IF("156"&amp;B857=KHN&amp;MH,TH))</f>
        <v>1678400</v>
      </c>
      <c r="H857" s="441">
        <f t="array" ref="H857">SUM(IF("156"&amp;B857=KHC&amp;MH,SL))</f>
        <v>48</v>
      </c>
      <c r="I857" s="441">
        <f t="array" ref="I857">SUM(IF("156"&amp;B857=KHC&amp;MH,TH))</f>
        <v>1678400</v>
      </c>
      <c r="J857" s="441">
        <f t="shared" si="40"/>
        <v>0</v>
      </c>
      <c r="K857" s="441">
        <f t="shared" si="41"/>
        <v>0</v>
      </c>
      <c r="L857" s="263"/>
    </row>
    <row r="858" spans="1:15" ht="19.5" customHeight="1">
      <c r="A858" s="438">
        <f t="shared" si="39"/>
        <v>847</v>
      </c>
      <c r="B858" s="446" t="s">
        <v>1614</v>
      </c>
      <c r="C858" s="440" t="s">
        <v>286</v>
      </c>
      <c r="D858" s="441"/>
      <c r="E858" s="441"/>
      <c r="F858" s="441">
        <f t="array" ref="F858">SUM(IF("156"&amp;B858=KHN&amp;MH,SL))</f>
        <v>54</v>
      </c>
      <c r="G858" s="441">
        <f t="array" ref="G858">SUM(IF("156"&amp;B858=KHN&amp;MH,TH))</f>
        <v>2284674</v>
      </c>
      <c r="H858" s="441">
        <f t="array" ref="H858">SUM(IF("156"&amp;B858=KHC&amp;MH,SL))</f>
        <v>54</v>
      </c>
      <c r="I858" s="441">
        <f t="array" ref="I858">SUM(IF("156"&amp;B858=KHC&amp;MH,TH))</f>
        <v>2284674</v>
      </c>
      <c r="J858" s="441">
        <f t="shared" si="40"/>
        <v>0</v>
      </c>
      <c r="K858" s="441">
        <f t="shared" si="41"/>
        <v>0</v>
      </c>
      <c r="L858" s="263"/>
    </row>
    <row r="859" spans="1:15" ht="19.5" customHeight="1">
      <c r="A859" s="438">
        <f t="shared" si="39"/>
        <v>848</v>
      </c>
      <c r="B859" s="447" t="s">
        <v>1768</v>
      </c>
      <c r="C859" s="440" t="s">
        <v>286</v>
      </c>
      <c r="D859" s="441"/>
      <c r="E859" s="441"/>
      <c r="F859" s="441">
        <f t="array" ref="F859">SUM(IF("156"&amp;B859=KHN&amp;MH,SL))</f>
        <v>2</v>
      </c>
      <c r="G859" s="441">
        <f t="array" ref="G859">SUM(IF("156"&amp;B859=KHN&amp;MH,TH))</f>
        <v>152976</v>
      </c>
      <c r="H859" s="441">
        <f t="array" ref="H859">SUM(IF("156"&amp;B859=KHC&amp;MH,SL))</f>
        <v>2</v>
      </c>
      <c r="I859" s="441">
        <f t="array" ref="I859">SUM(IF("156"&amp;B859=KHC&amp;MH,TH))</f>
        <v>152976</v>
      </c>
      <c r="J859" s="441">
        <f t="shared" si="40"/>
        <v>0</v>
      </c>
      <c r="K859" s="441">
        <f t="shared" si="41"/>
        <v>0</v>
      </c>
      <c r="L859" s="263"/>
    </row>
    <row r="860" spans="1:15" ht="19.5" customHeight="1">
      <c r="A860" s="438">
        <f t="shared" si="39"/>
        <v>849</v>
      </c>
      <c r="B860" s="446" t="s">
        <v>1441</v>
      </c>
      <c r="C860" s="440" t="s">
        <v>286</v>
      </c>
      <c r="D860" s="441"/>
      <c r="E860" s="441"/>
      <c r="F860" s="441">
        <f t="array" ref="F860">SUM(IF("156"&amp;B860=KHN&amp;MH,SL))</f>
        <v>8</v>
      </c>
      <c r="G860" s="441">
        <f t="array" ref="G860">SUM(IF("156"&amp;B860=KHN&amp;MH,TH))</f>
        <v>378400</v>
      </c>
      <c r="H860" s="441">
        <f t="array" ref="H860">SUM(IF("156"&amp;B860=KHC&amp;MH,SL))</f>
        <v>8</v>
      </c>
      <c r="I860" s="441">
        <f t="array" ref="I860">SUM(IF("156"&amp;B860=KHC&amp;MH,TH))</f>
        <v>378400</v>
      </c>
      <c r="J860" s="441">
        <f t="shared" si="40"/>
        <v>0</v>
      </c>
      <c r="K860" s="441">
        <f t="shared" si="41"/>
        <v>0</v>
      </c>
      <c r="L860" s="263"/>
      <c r="N860" s="442"/>
      <c r="O860" s="442"/>
    </row>
    <row r="861" spans="1:15" ht="19.5" customHeight="1">
      <c r="A861" s="438">
        <f t="shared" si="39"/>
        <v>850</v>
      </c>
      <c r="B861" s="448" t="s">
        <v>591</v>
      </c>
      <c r="C861" s="440" t="s">
        <v>286</v>
      </c>
      <c r="D861" s="441"/>
      <c r="E861" s="441"/>
      <c r="F861" s="441">
        <f t="array" ref="F861">SUM(IF("156"&amp;B861=KHN&amp;MH,SL))</f>
        <v>8</v>
      </c>
      <c r="G861" s="441">
        <f t="array" ref="G861">SUM(IF("156"&amp;B861=KHN&amp;MH,TH))</f>
        <v>384134</v>
      </c>
      <c r="H861" s="441">
        <f t="array" ref="H861">SUM(IF("156"&amp;B861=KHC&amp;MH,SL))</f>
        <v>8</v>
      </c>
      <c r="I861" s="441">
        <f t="array" ref="I861">SUM(IF("156"&amp;B861=KHC&amp;MH,TH))</f>
        <v>384134</v>
      </c>
      <c r="J861" s="441">
        <f t="shared" si="40"/>
        <v>0</v>
      </c>
      <c r="K861" s="441">
        <f t="shared" si="41"/>
        <v>0</v>
      </c>
      <c r="L861" s="263"/>
    </row>
    <row r="862" spans="1:15" ht="19.5" customHeight="1">
      <c r="A862" s="438">
        <f t="shared" si="39"/>
        <v>851</v>
      </c>
      <c r="B862" s="448" t="s">
        <v>615</v>
      </c>
      <c r="C862" s="440" t="s">
        <v>286</v>
      </c>
      <c r="D862" s="441"/>
      <c r="E862" s="441"/>
      <c r="F862" s="441">
        <f t="array" ref="F862">SUM(IF("156"&amp;B862=KHN&amp;MH,SL))</f>
        <v>25</v>
      </c>
      <c r="G862" s="441">
        <f t="array" ref="G862">SUM(IF("156"&amp;B862=KHN&amp;MH,TH))</f>
        <v>510000</v>
      </c>
      <c r="H862" s="441">
        <f t="array" ref="H862">SUM(IF("156"&amp;B862=KHC&amp;MH,SL))</f>
        <v>25</v>
      </c>
      <c r="I862" s="441">
        <f t="array" ref="I862">SUM(IF("156"&amp;B862=KHC&amp;MH,TH))</f>
        <v>510000</v>
      </c>
      <c r="J862" s="441">
        <f t="shared" si="40"/>
        <v>0</v>
      </c>
      <c r="K862" s="441">
        <f t="shared" si="41"/>
        <v>0</v>
      </c>
      <c r="L862" s="263"/>
    </row>
    <row r="863" spans="1:15" ht="19.5" customHeight="1">
      <c r="A863" s="438">
        <f t="shared" si="39"/>
        <v>852</v>
      </c>
      <c r="B863" s="447" t="s">
        <v>826</v>
      </c>
      <c r="C863" s="440" t="s">
        <v>286</v>
      </c>
      <c r="D863" s="441"/>
      <c r="E863" s="441"/>
      <c r="F863" s="441">
        <f t="array" ref="F863">SUM(IF("156"&amp;B863=KHN&amp;MH,SL))</f>
        <v>112</v>
      </c>
      <c r="G863" s="441">
        <f t="array" ref="G863">SUM(IF("156"&amp;B863=KHN&amp;MH,TH))</f>
        <v>3637506</v>
      </c>
      <c r="H863" s="441">
        <f t="array" ref="H863">SUM(IF("156"&amp;B863=KHC&amp;MH,SL))</f>
        <v>112</v>
      </c>
      <c r="I863" s="441">
        <f t="array" ref="I863">SUM(IF("156"&amp;B863=KHC&amp;MH,TH))</f>
        <v>3637506</v>
      </c>
      <c r="J863" s="441">
        <f t="shared" si="40"/>
        <v>0</v>
      </c>
      <c r="K863" s="441">
        <f t="shared" si="41"/>
        <v>0</v>
      </c>
      <c r="L863" s="263"/>
    </row>
    <row r="864" spans="1:15" ht="19.5" customHeight="1">
      <c r="A864" s="438">
        <f t="shared" si="39"/>
        <v>853</v>
      </c>
      <c r="B864" s="446" t="s">
        <v>1397</v>
      </c>
      <c r="C864" s="440" t="s">
        <v>286</v>
      </c>
      <c r="D864" s="441"/>
      <c r="E864" s="441"/>
      <c r="F864" s="441">
        <f t="array" ref="F864">SUM(IF("156"&amp;B864=KHN&amp;MH,SL))</f>
        <v>60</v>
      </c>
      <c r="G864" s="441">
        <f t="array" ref="G864">SUM(IF("156"&amp;B864=KHN&amp;MH,TH))</f>
        <v>486000</v>
      </c>
      <c r="H864" s="441">
        <f t="array" ref="H864">SUM(IF("156"&amp;B864=KHC&amp;MH,SL))</f>
        <v>60</v>
      </c>
      <c r="I864" s="441">
        <f t="array" ref="I864">SUM(IF("156"&amp;B864=KHC&amp;MH,TH))</f>
        <v>486000</v>
      </c>
      <c r="J864" s="441">
        <f t="shared" si="40"/>
        <v>0</v>
      </c>
      <c r="K864" s="441">
        <f t="shared" si="41"/>
        <v>0</v>
      </c>
      <c r="L864" s="263"/>
      <c r="N864" s="442"/>
      <c r="O864" s="442"/>
    </row>
    <row r="865" spans="1:15" ht="19.5" customHeight="1">
      <c r="A865" s="438">
        <f t="shared" si="39"/>
        <v>854</v>
      </c>
      <c r="B865" s="445" t="s">
        <v>1990</v>
      </c>
      <c r="C865" s="440" t="s">
        <v>286</v>
      </c>
      <c r="D865" s="441"/>
      <c r="E865" s="441"/>
      <c r="F865" s="441">
        <f t="array" ref="F865">SUM(IF("156"&amp;B865=KHN&amp;MH,SL))</f>
        <v>50</v>
      </c>
      <c r="G865" s="441">
        <f t="array" ref="G865">SUM(IF("156"&amp;B865=KHN&amp;MH,TH))</f>
        <v>1116500</v>
      </c>
      <c r="H865" s="441">
        <f t="array" ref="H865">SUM(IF("156"&amp;B865=KHC&amp;MH,SL))</f>
        <v>50</v>
      </c>
      <c r="I865" s="441">
        <f t="array" ref="I865">SUM(IF("156"&amp;B865=KHC&amp;MH,TH))</f>
        <v>1116500</v>
      </c>
      <c r="J865" s="441">
        <f t="shared" si="40"/>
        <v>0</v>
      </c>
      <c r="K865" s="441">
        <f t="shared" si="41"/>
        <v>0</v>
      </c>
      <c r="L865" s="263"/>
    </row>
    <row r="866" spans="1:15" ht="19.5" customHeight="1">
      <c r="A866" s="438">
        <f t="shared" si="39"/>
        <v>855</v>
      </c>
      <c r="B866" s="446" t="s">
        <v>1323</v>
      </c>
      <c r="C866" s="440" t="s">
        <v>286</v>
      </c>
      <c r="D866" s="441"/>
      <c r="E866" s="441"/>
      <c r="F866" s="441">
        <f t="array" ref="F866">SUM(IF("156"&amp;B866=KHN&amp;MH,SL))</f>
        <v>40</v>
      </c>
      <c r="G866" s="441">
        <f t="array" ref="G866">SUM(IF("156"&amp;B866=KHN&amp;MH,TH))</f>
        <v>1656000</v>
      </c>
      <c r="H866" s="441">
        <f t="array" ref="H866">SUM(IF("156"&amp;B866=KHC&amp;MH,SL))</f>
        <v>40</v>
      </c>
      <c r="I866" s="441">
        <f t="array" ref="I866">SUM(IF("156"&amp;B866=KHC&amp;MH,TH))</f>
        <v>1656000</v>
      </c>
      <c r="J866" s="441">
        <f t="shared" si="40"/>
        <v>0</v>
      </c>
      <c r="K866" s="441">
        <f t="shared" si="41"/>
        <v>0</v>
      </c>
      <c r="L866" s="263"/>
      <c r="N866" s="442"/>
      <c r="O866" s="442"/>
    </row>
    <row r="867" spans="1:15" ht="19.5" customHeight="1">
      <c r="A867" s="438">
        <f t="shared" si="39"/>
        <v>856</v>
      </c>
      <c r="B867" s="445" t="s">
        <v>1991</v>
      </c>
      <c r="C867" s="440" t="s">
        <v>286</v>
      </c>
      <c r="D867" s="441"/>
      <c r="E867" s="441"/>
      <c r="F867" s="441">
        <f t="array" ref="F867">SUM(IF("156"&amp;B867=KHN&amp;MH,SL))</f>
        <v>10</v>
      </c>
      <c r="G867" s="441">
        <f t="array" ref="G867">SUM(IF("156"&amp;B867=KHN&amp;MH,TH))</f>
        <v>289400</v>
      </c>
      <c r="H867" s="441">
        <f t="array" ref="H867">SUM(IF("156"&amp;B867=KHC&amp;MH,SL))</f>
        <v>10</v>
      </c>
      <c r="I867" s="441">
        <f t="array" ref="I867">SUM(IF("156"&amp;B867=KHC&amp;MH,TH))</f>
        <v>289400</v>
      </c>
      <c r="J867" s="441">
        <f t="shared" si="40"/>
        <v>0</v>
      </c>
      <c r="K867" s="441">
        <f t="shared" si="41"/>
        <v>0</v>
      </c>
      <c r="L867" s="263"/>
    </row>
    <row r="868" spans="1:15" ht="19.5" customHeight="1">
      <c r="A868" s="438">
        <f t="shared" si="39"/>
        <v>857</v>
      </c>
      <c r="B868" s="447" t="s">
        <v>1906</v>
      </c>
      <c r="C868" s="440" t="s">
        <v>286</v>
      </c>
      <c r="D868" s="441"/>
      <c r="E868" s="441"/>
      <c r="F868" s="441">
        <f t="array" ref="F868">SUM(IF("156"&amp;B868=KHN&amp;MH,SL))</f>
        <v>18</v>
      </c>
      <c r="G868" s="441">
        <f t="array" ref="G868">SUM(IF("156"&amp;B868=KHN&amp;MH,TH))</f>
        <v>1033729</v>
      </c>
      <c r="H868" s="441">
        <f t="array" ref="H868">SUM(IF("156"&amp;B868=KHC&amp;MH,SL))</f>
        <v>18</v>
      </c>
      <c r="I868" s="441">
        <f t="array" ref="I868">SUM(IF("156"&amp;B868=KHC&amp;MH,TH))</f>
        <v>1033729</v>
      </c>
      <c r="J868" s="441">
        <f t="shared" si="40"/>
        <v>0</v>
      </c>
      <c r="K868" s="441">
        <f t="shared" si="41"/>
        <v>0</v>
      </c>
      <c r="L868" s="263"/>
    </row>
    <row r="869" spans="1:15" ht="19.5" customHeight="1">
      <c r="A869" s="438">
        <f t="shared" si="39"/>
        <v>858</v>
      </c>
      <c r="B869" s="447" t="s">
        <v>375</v>
      </c>
      <c r="C869" s="440" t="s">
        <v>286</v>
      </c>
      <c r="D869" s="441"/>
      <c r="E869" s="441"/>
      <c r="F869" s="441">
        <f t="array" ref="F869">SUM(IF("156"&amp;B869=KHN&amp;MH,SL))</f>
        <v>15</v>
      </c>
      <c r="G869" s="441">
        <f t="array" ref="G869">SUM(IF("156"&amp;B869=KHN&amp;MH,TH))</f>
        <v>1556087</v>
      </c>
      <c r="H869" s="441">
        <f t="array" ref="H869">SUM(IF("156"&amp;B869=KHC&amp;MH,SL))</f>
        <v>15</v>
      </c>
      <c r="I869" s="441">
        <f t="array" ref="I869">SUM(IF("156"&amp;B869=KHC&amp;MH,TH))</f>
        <v>1556087</v>
      </c>
      <c r="J869" s="441">
        <f t="shared" si="40"/>
        <v>0</v>
      </c>
      <c r="K869" s="441">
        <f t="shared" si="41"/>
        <v>0</v>
      </c>
      <c r="L869" s="263"/>
      <c r="N869" s="442"/>
      <c r="O869" s="442"/>
    </row>
    <row r="870" spans="1:15" ht="19.5" customHeight="1">
      <c r="A870" s="438">
        <f t="shared" si="39"/>
        <v>859</v>
      </c>
      <c r="B870" s="448" t="s">
        <v>687</v>
      </c>
      <c r="C870" s="440" t="s">
        <v>286</v>
      </c>
      <c r="D870" s="441"/>
      <c r="E870" s="441"/>
      <c r="F870" s="441">
        <f t="array" ref="F870">SUM(IF("156"&amp;B870=KHN&amp;MH,SL))</f>
        <v>21</v>
      </c>
      <c r="G870" s="441">
        <f t="array" ref="G870">SUM(IF("156"&amp;B870=KHN&amp;MH,TH))</f>
        <v>1620936</v>
      </c>
      <c r="H870" s="441">
        <f t="array" ref="H870">SUM(IF("156"&amp;B870=KHC&amp;MH,SL))</f>
        <v>21</v>
      </c>
      <c r="I870" s="441">
        <f t="array" ref="I870">SUM(IF("156"&amp;B870=KHC&amp;MH,TH))</f>
        <v>1620936</v>
      </c>
      <c r="J870" s="441">
        <f t="shared" si="40"/>
        <v>0</v>
      </c>
      <c r="K870" s="441">
        <f t="shared" si="41"/>
        <v>0</v>
      </c>
      <c r="L870" s="263"/>
    </row>
    <row r="871" spans="1:15" ht="19.5" customHeight="1">
      <c r="A871" s="438">
        <f t="shared" si="39"/>
        <v>860</v>
      </c>
      <c r="B871" s="445" t="s">
        <v>1887</v>
      </c>
      <c r="C871" s="440" t="s">
        <v>286</v>
      </c>
      <c r="D871" s="441"/>
      <c r="E871" s="441"/>
      <c r="F871" s="441">
        <f t="array" ref="F871">SUM(IF("156"&amp;B871=KHN&amp;MH,SL))</f>
        <v>12</v>
      </c>
      <c r="G871" s="441">
        <f t="array" ref="G871">SUM(IF("156"&amp;B871=KHN&amp;MH,TH))</f>
        <v>674401</v>
      </c>
      <c r="H871" s="441">
        <f t="array" ref="H871">SUM(IF("156"&amp;B871=KHC&amp;MH,SL))</f>
        <v>12</v>
      </c>
      <c r="I871" s="441">
        <f t="array" ref="I871">SUM(IF("156"&amp;B871=KHC&amp;MH,TH))</f>
        <v>674401</v>
      </c>
      <c r="J871" s="441">
        <f t="shared" si="40"/>
        <v>0</v>
      </c>
      <c r="K871" s="441">
        <f t="shared" si="41"/>
        <v>0</v>
      </c>
      <c r="L871" s="263"/>
    </row>
    <row r="872" spans="1:15" ht="19.5" customHeight="1">
      <c r="A872" s="438">
        <f t="shared" si="39"/>
        <v>861</v>
      </c>
      <c r="B872" s="446" t="s">
        <v>1433</v>
      </c>
      <c r="C872" s="440" t="s">
        <v>286</v>
      </c>
      <c r="D872" s="441"/>
      <c r="E872" s="441"/>
      <c r="F872" s="441">
        <f t="array" ref="F872">SUM(IF("156"&amp;B872=KHN&amp;MH,SL))</f>
        <v>104</v>
      </c>
      <c r="G872" s="441">
        <f t="array" ref="G872">SUM(IF("156"&amp;B872=KHN&amp;MH,TH))</f>
        <v>7522852</v>
      </c>
      <c r="H872" s="441">
        <f t="array" ref="H872">SUM(IF("156"&amp;B872=KHC&amp;MH,SL))</f>
        <v>38</v>
      </c>
      <c r="I872" s="441">
        <f t="array" ref="I872">SUM(IF("156"&amp;B872=KHC&amp;MH,TH))</f>
        <v>2819600</v>
      </c>
      <c r="J872" s="441">
        <f t="shared" si="40"/>
        <v>66</v>
      </c>
      <c r="K872" s="441">
        <f t="shared" si="41"/>
        <v>4703252</v>
      </c>
      <c r="L872" s="263"/>
      <c r="N872" s="442"/>
      <c r="O872" s="442"/>
    </row>
    <row r="873" spans="1:15" ht="19.5" customHeight="1">
      <c r="A873" s="438">
        <f t="shared" si="39"/>
        <v>862</v>
      </c>
      <c r="B873" s="447" t="s">
        <v>567</v>
      </c>
      <c r="C873" s="440" t="s">
        <v>286</v>
      </c>
      <c r="D873" s="441"/>
      <c r="E873" s="441"/>
      <c r="F873" s="441">
        <f t="array" ref="F873">SUM(IF("156"&amp;B873=KHN&amp;MH,SL))</f>
        <v>15</v>
      </c>
      <c r="G873" s="441">
        <f t="array" ref="G873">SUM(IF("156"&amp;B873=KHN&amp;MH,TH))</f>
        <v>1112835</v>
      </c>
      <c r="H873" s="441">
        <f t="array" ref="H873">SUM(IF("156"&amp;B873=KHC&amp;MH,SL))</f>
        <v>15</v>
      </c>
      <c r="I873" s="441">
        <f t="array" ref="I873">SUM(IF("156"&amp;B873=KHC&amp;MH,TH))</f>
        <v>1112835</v>
      </c>
      <c r="J873" s="441">
        <f t="shared" si="40"/>
        <v>0</v>
      </c>
      <c r="K873" s="441">
        <f t="shared" si="41"/>
        <v>0</v>
      </c>
      <c r="L873" s="263"/>
    </row>
    <row r="874" spans="1:15" ht="19.5" customHeight="1">
      <c r="A874" s="438">
        <f t="shared" si="39"/>
        <v>863</v>
      </c>
      <c r="B874" s="448" t="s">
        <v>1347</v>
      </c>
      <c r="C874" s="440" t="s">
        <v>286</v>
      </c>
      <c r="D874" s="441"/>
      <c r="E874" s="441"/>
      <c r="F874" s="441">
        <f t="array" ref="F874">SUM(IF("156"&amp;B874=KHN&amp;MH,SL))</f>
        <v>70</v>
      </c>
      <c r="G874" s="441">
        <f t="array" ref="G874">SUM(IF("156"&amp;B874=KHN&amp;MH,TH))</f>
        <v>1869000</v>
      </c>
      <c r="H874" s="441">
        <f t="array" ref="H874">SUM(IF("156"&amp;B874=KHC&amp;MH,SL))</f>
        <v>70</v>
      </c>
      <c r="I874" s="441">
        <f t="array" ref="I874">SUM(IF("156"&amp;B874=KHC&amp;MH,TH))</f>
        <v>1869000</v>
      </c>
      <c r="J874" s="441">
        <f t="shared" si="40"/>
        <v>0</v>
      </c>
      <c r="K874" s="441">
        <f t="shared" si="41"/>
        <v>0</v>
      </c>
      <c r="L874" s="263"/>
    </row>
    <row r="875" spans="1:15" ht="19.5" customHeight="1">
      <c r="A875" s="438">
        <f t="shared" si="39"/>
        <v>864</v>
      </c>
      <c r="B875" s="446" t="s">
        <v>1301</v>
      </c>
      <c r="C875" s="440" t="s">
        <v>286</v>
      </c>
      <c r="D875" s="441"/>
      <c r="E875" s="441"/>
      <c r="F875" s="441">
        <f t="array" ref="F875">SUM(IF("156"&amp;B875=KHN&amp;MH,SL))</f>
        <v>55</v>
      </c>
      <c r="G875" s="441">
        <f t="array" ref="G875">SUM(IF("156"&amp;B875=KHN&amp;MH,TH))</f>
        <v>2410485</v>
      </c>
      <c r="H875" s="441">
        <f t="array" ref="H875">SUM(IF("156"&amp;B875=KHC&amp;MH,SL))</f>
        <v>55</v>
      </c>
      <c r="I875" s="441">
        <f t="array" ref="I875">SUM(IF("156"&amp;B875=KHC&amp;MH,TH))</f>
        <v>2410485</v>
      </c>
      <c r="J875" s="441">
        <f t="shared" si="40"/>
        <v>0</v>
      </c>
      <c r="K875" s="441">
        <f t="shared" si="41"/>
        <v>0</v>
      </c>
      <c r="L875" s="263"/>
    </row>
    <row r="876" spans="1:15" ht="19.5" customHeight="1">
      <c r="A876" s="438">
        <f t="shared" si="39"/>
        <v>865</v>
      </c>
      <c r="B876" s="445" t="s">
        <v>1992</v>
      </c>
      <c r="C876" s="440" t="s">
        <v>286</v>
      </c>
      <c r="D876" s="441"/>
      <c r="E876" s="441"/>
      <c r="F876" s="441">
        <f t="array" ref="F876">SUM(IF("156"&amp;B876=KHN&amp;MH,SL))</f>
        <v>10</v>
      </c>
      <c r="G876" s="441">
        <f t="array" ref="G876">SUM(IF("156"&amp;B876=KHN&amp;MH,TH))</f>
        <v>276600</v>
      </c>
      <c r="H876" s="441">
        <f t="array" ref="H876">SUM(IF("156"&amp;B876=KHC&amp;MH,SL))</f>
        <v>10</v>
      </c>
      <c r="I876" s="441">
        <f t="array" ref="I876">SUM(IF("156"&amp;B876=KHC&amp;MH,TH))</f>
        <v>276600</v>
      </c>
      <c r="J876" s="441">
        <f t="shared" si="40"/>
        <v>0</v>
      </c>
      <c r="K876" s="441">
        <f t="shared" si="41"/>
        <v>0</v>
      </c>
      <c r="L876" s="263"/>
    </row>
    <row r="877" spans="1:15" ht="19.5" customHeight="1">
      <c r="A877" s="438">
        <f t="shared" si="39"/>
        <v>866</v>
      </c>
      <c r="B877" s="447" t="s">
        <v>1993</v>
      </c>
      <c r="C877" s="440" t="s">
        <v>286</v>
      </c>
      <c r="D877" s="441"/>
      <c r="E877" s="441"/>
      <c r="F877" s="441">
        <f t="array" ref="F877">SUM(IF("156"&amp;B877=KHN&amp;MH,SL))</f>
        <v>5</v>
      </c>
      <c r="G877" s="441">
        <f t="array" ref="G877">SUM(IF("156"&amp;B877=KHN&amp;MH,TH))</f>
        <v>188300</v>
      </c>
      <c r="H877" s="441">
        <f t="array" ref="H877">SUM(IF("156"&amp;B877=KHC&amp;MH,SL))</f>
        <v>5</v>
      </c>
      <c r="I877" s="441">
        <f t="array" ref="I877">SUM(IF("156"&amp;B877=KHC&amp;MH,TH))</f>
        <v>188300</v>
      </c>
      <c r="J877" s="441">
        <f t="shared" si="40"/>
        <v>0</v>
      </c>
      <c r="K877" s="441">
        <f t="shared" si="41"/>
        <v>0</v>
      </c>
      <c r="L877" s="263"/>
    </row>
    <row r="878" spans="1:15" ht="19.5" customHeight="1">
      <c r="A878" s="438">
        <f t="shared" si="39"/>
        <v>867</v>
      </c>
      <c r="B878" s="446" t="s">
        <v>1624</v>
      </c>
      <c r="C878" s="440" t="s">
        <v>286</v>
      </c>
      <c r="D878" s="441"/>
      <c r="E878" s="441"/>
      <c r="F878" s="441">
        <f t="array" ref="F878">SUM(IF("156"&amp;B878=KHN&amp;MH,SL))</f>
        <v>122</v>
      </c>
      <c r="G878" s="441">
        <f t="array" ref="G878">SUM(IF("156"&amp;B878=KHN&amp;MH,TH))</f>
        <v>7423915</v>
      </c>
      <c r="H878" s="441">
        <f t="array" ref="H878">SUM(IF("156"&amp;B878=KHC&amp;MH,SL))</f>
        <v>78</v>
      </c>
      <c r="I878" s="441">
        <f t="array" ref="I878">SUM(IF("156"&amp;B878=KHC&amp;MH,TH))</f>
        <v>4832095</v>
      </c>
      <c r="J878" s="441">
        <f t="shared" si="40"/>
        <v>44</v>
      </c>
      <c r="K878" s="441">
        <f t="shared" si="41"/>
        <v>2591820</v>
      </c>
      <c r="L878" s="263"/>
    </row>
    <row r="879" spans="1:15" ht="19.5" customHeight="1">
      <c r="A879" s="438">
        <f t="shared" si="39"/>
        <v>868</v>
      </c>
      <c r="B879" s="447" t="s">
        <v>861</v>
      </c>
      <c r="C879" s="440" t="s">
        <v>286</v>
      </c>
      <c r="D879" s="441"/>
      <c r="E879" s="441"/>
      <c r="F879" s="441">
        <f t="array" ref="F879">SUM(IF("156"&amp;B879=KHN&amp;MH,SL))</f>
        <v>10</v>
      </c>
      <c r="G879" s="441">
        <f t="array" ref="G879">SUM(IF("156"&amp;B879=KHN&amp;MH,TH))</f>
        <v>455950</v>
      </c>
      <c r="H879" s="441">
        <f t="array" ref="H879">SUM(IF("156"&amp;B879=KHC&amp;MH,SL))</f>
        <v>10</v>
      </c>
      <c r="I879" s="441">
        <f t="array" ref="I879">SUM(IF("156"&amp;B879=KHC&amp;MH,TH))</f>
        <v>455950</v>
      </c>
      <c r="J879" s="441">
        <f t="shared" si="40"/>
        <v>0</v>
      </c>
      <c r="K879" s="441">
        <f t="shared" si="41"/>
        <v>0</v>
      </c>
      <c r="L879" s="263"/>
    </row>
    <row r="880" spans="1:15" ht="19.5" customHeight="1">
      <c r="A880" s="438">
        <f t="shared" si="39"/>
        <v>869</v>
      </c>
      <c r="B880" s="447" t="s">
        <v>857</v>
      </c>
      <c r="C880" s="440" t="s">
        <v>286</v>
      </c>
      <c r="D880" s="441"/>
      <c r="E880" s="441"/>
      <c r="F880" s="441">
        <f t="array" ref="F880">SUM(IF("156"&amp;B880=KHN&amp;MH,SL))</f>
        <v>12</v>
      </c>
      <c r="G880" s="441">
        <f t="array" ref="G880">SUM(IF("156"&amp;B880=KHN&amp;MH,TH))</f>
        <v>794460</v>
      </c>
      <c r="H880" s="441">
        <f t="array" ref="H880">SUM(IF("156"&amp;B880=KHC&amp;MH,SL))</f>
        <v>12</v>
      </c>
      <c r="I880" s="441">
        <f t="array" ref="I880">SUM(IF("156"&amp;B880=KHC&amp;MH,TH))</f>
        <v>794460</v>
      </c>
      <c r="J880" s="441">
        <f t="shared" si="40"/>
        <v>0</v>
      </c>
      <c r="K880" s="441">
        <f t="shared" si="41"/>
        <v>0</v>
      </c>
      <c r="L880" s="263"/>
    </row>
    <row r="881" spans="1:15" ht="19.5" customHeight="1">
      <c r="A881" s="438">
        <f t="shared" si="39"/>
        <v>870</v>
      </c>
      <c r="B881" s="447" t="s">
        <v>866</v>
      </c>
      <c r="C881" s="440" t="s">
        <v>286</v>
      </c>
      <c r="D881" s="441"/>
      <c r="E881" s="441"/>
      <c r="F881" s="441">
        <f t="array" ref="F881">SUM(IF("156"&amp;B881=KHN&amp;MH,SL))</f>
        <v>24</v>
      </c>
      <c r="G881" s="441">
        <f t="array" ref="G881">SUM(IF("156"&amp;B881=KHN&amp;MH,TH))</f>
        <v>210120</v>
      </c>
      <c r="H881" s="441">
        <f t="array" ref="H881">SUM(IF("156"&amp;B881=KHC&amp;MH,SL))</f>
        <v>24</v>
      </c>
      <c r="I881" s="441">
        <f t="array" ref="I881">SUM(IF("156"&amp;B881=KHC&amp;MH,TH))</f>
        <v>210120</v>
      </c>
      <c r="J881" s="441">
        <f t="shared" si="40"/>
        <v>0</v>
      </c>
      <c r="K881" s="441">
        <f t="shared" si="41"/>
        <v>0</v>
      </c>
      <c r="L881" s="263"/>
    </row>
    <row r="882" spans="1:15" ht="19.5" customHeight="1">
      <c r="A882" s="438">
        <f t="shared" si="39"/>
        <v>871</v>
      </c>
      <c r="B882" s="445" t="s">
        <v>752</v>
      </c>
      <c r="C882" s="440" t="s">
        <v>286</v>
      </c>
      <c r="D882" s="441"/>
      <c r="E882" s="441"/>
      <c r="F882" s="441">
        <f t="array" ref="F882">SUM(IF("156"&amp;B882=KHN&amp;MH,SL))</f>
        <v>45</v>
      </c>
      <c r="G882" s="441">
        <f t="array" ref="G882">SUM(IF("156"&amp;B882=KHN&amp;MH,TH))</f>
        <v>2097553</v>
      </c>
      <c r="H882" s="441">
        <f t="array" ref="H882">SUM(IF("156"&amp;B882=KHC&amp;MH,SL))</f>
        <v>45</v>
      </c>
      <c r="I882" s="441">
        <f t="array" ref="I882">SUM(IF("156"&amp;B882=KHC&amp;MH,TH))</f>
        <v>2097553</v>
      </c>
      <c r="J882" s="441">
        <f t="shared" si="40"/>
        <v>0</v>
      </c>
      <c r="K882" s="441">
        <f t="shared" si="41"/>
        <v>0</v>
      </c>
      <c r="L882" s="263"/>
    </row>
    <row r="883" spans="1:15" ht="19.5" customHeight="1">
      <c r="A883" s="438">
        <f t="shared" si="39"/>
        <v>872</v>
      </c>
      <c r="B883" s="447" t="s">
        <v>389</v>
      </c>
      <c r="C883" s="440" t="s">
        <v>286</v>
      </c>
      <c r="D883" s="441"/>
      <c r="E883" s="441"/>
      <c r="F883" s="441">
        <f t="array" ref="F883">SUM(IF("156"&amp;B883=KHN&amp;MH,SL))</f>
        <v>10</v>
      </c>
      <c r="G883" s="441">
        <f t="array" ref="G883">SUM(IF("156"&amp;B883=KHN&amp;MH,TH))</f>
        <v>479560</v>
      </c>
      <c r="H883" s="441">
        <f t="array" ref="H883">SUM(IF("156"&amp;B883=KHC&amp;MH,SL))</f>
        <v>10</v>
      </c>
      <c r="I883" s="441">
        <f t="array" ref="I883">SUM(IF("156"&amp;B883=KHC&amp;MH,TH))</f>
        <v>479560</v>
      </c>
      <c r="J883" s="441">
        <f t="shared" si="40"/>
        <v>0</v>
      </c>
      <c r="K883" s="441">
        <f t="shared" si="41"/>
        <v>0</v>
      </c>
      <c r="L883" s="263"/>
    </row>
    <row r="884" spans="1:15" ht="19.5" customHeight="1">
      <c r="A884" s="438">
        <f t="shared" si="39"/>
        <v>873</v>
      </c>
      <c r="B884" s="448" t="s">
        <v>754</v>
      </c>
      <c r="C884" s="440" t="s">
        <v>286</v>
      </c>
      <c r="D884" s="441"/>
      <c r="E884" s="441"/>
      <c r="F884" s="441">
        <f t="array" ref="F884">SUM(IF("156"&amp;B884=KHN&amp;MH,SL))</f>
        <v>6</v>
      </c>
      <c r="G884" s="441">
        <f t="array" ref="G884">SUM(IF("156"&amp;B884=KHN&amp;MH,TH))</f>
        <v>410976</v>
      </c>
      <c r="H884" s="441">
        <f t="array" ref="H884">SUM(IF("156"&amp;B884=KHC&amp;MH,SL))</f>
        <v>6</v>
      </c>
      <c r="I884" s="441">
        <f t="array" ref="I884">SUM(IF("156"&amp;B884=KHC&amp;MH,TH))</f>
        <v>410976</v>
      </c>
      <c r="J884" s="441">
        <f t="shared" si="40"/>
        <v>0</v>
      </c>
      <c r="K884" s="441">
        <f t="shared" si="41"/>
        <v>0</v>
      </c>
      <c r="L884" s="263"/>
    </row>
    <row r="885" spans="1:15" ht="19.5" customHeight="1">
      <c r="A885" s="438">
        <f t="shared" si="39"/>
        <v>874</v>
      </c>
      <c r="B885" s="447" t="s">
        <v>365</v>
      </c>
      <c r="C885" s="440" t="s">
        <v>286</v>
      </c>
      <c r="D885" s="441"/>
      <c r="E885" s="441"/>
      <c r="F885" s="441">
        <f t="array" ref="F885">SUM(IF("156"&amp;B885=KHN&amp;MH,SL))</f>
        <v>74</v>
      </c>
      <c r="G885" s="441">
        <f t="array" ref="G885">SUM(IF("156"&amp;B885=KHN&amp;MH,TH))</f>
        <v>5154434</v>
      </c>
      <c r="H885" s="441">
        <f t="array" ref="H885">SUM(IF("156"&amp;B885=KHC&amp;MH,SL))</f>
        <v>74</v>
      </c>
      <c r="I885" s="441">
        <f t="array" ref="I885">SUM(IF("156"&amp;B885=KHC&amp;MH,TH))</f>
        <v>5154434</v>
      </c>
      <c r="J885" s="441">
        <f t="shared" si="40"/>
        <v>0</v>
      </c>
      <c r="K885" s="441">
        <f t="shared" si="41"/>
        <v>0</v>
      </c>
      <c r="L885" s="263"/>
      <c r="N885" s="442"/>
      <c r="O885" s="442"/>
    </row>
    <row r="886" spans="1:15" ht="19.5" customHeight="1">
      <c r="A886" s="438">
        <f t="shared" si="39"/>
        <v>875</v>
      </c>
      <c r="B886" s="447" t="s">
        <v>1606</v>
      </c>
      <c r="C886" s="440" t="s">
        <v>286</v>
      </c>
      <c r="D886" s="441"/>
      <c r="E886" s="441"/>
      <c r="F886" s="441">
        <f t="array" ref="F886">SUM(IF("156"&amp;B886=KHN&amp;MH,SL))</f>
        <v>24</v>
      </c>
      <c r="G886" s="441">
        <f t="array" ref="G886">SUM(IF("156"&amp;B886=KHN&amp;MH,TH))</f>
        <v>705600</v>
      </c>
      <c r="H886" s="441">
        <f t="array" ref="H886">SUM(IF("156"&amp;B886=KHC&amp;MH,SL))</f>
        <v>24</v>
      </c>
      <c r="I886" s="441">
        <f t="array" ref="I886">SUM(IF("156"&amp;B886=KHC&amp;MH,TH))</f>
        <v>705600</v>
      </c>
      <c r="J886" s="441">
        <f t="shared" si="40"/>
        <v>0</v>
      </c>
      <c r="K886" s="441">
        <f t="shared" si="41"/>
        <v>0</v>
      </c>
      <c r="L886" s="263"/>
    </row>
    <row r="887" spans="1:15" ht="19.5" customHeight="1">
      <c r="A887" s="438">
        <f t="shared" si="39"/>
        <v>876</v>
      </c>
      <c r="B887" s="445" t="s">
        <v>1870</v>
      </c>
      <c r="C887" s="440" t="s">
        <v>286</v>
      </c>
      <c r="D887" s="441"/>
      <c r="E887" s="441"/>
      <c r="F887" s="441">
        <f t="array" ref="F887">SUM(IF("156"&amp;B887=KHN&amp;MH,SL))</f>
        <v>14</v>
      </c>
      <c r="G887" s="441">
        <f t="array" ref="G887">SUM(IF("156"&amp;B887=KHN&amp;MH,TH))</f>
        <v>778236</v>
      </c>
      <c r="H887" s="441">
        <f t="array" ref="H887">SUM(IF("156"&amp;B887=KHC&amp;MH,SL))</f>
        <v>14</v>
      </c>
      <c r="I887" s="441">
        <f t="array" ref="I887">SUM(IF("156"&amp;B887=KHC&amp;MH,TH))</f>
        <v>778236</v>
      </c>
      <c r="J887" s="441">
        <f t="shared" si="40"/>
        <v>0</v>
      </c>
      <c r="K887" s="441">
        <f t="shared" si="41"/>
        <v>0</v>
      </c>
      <c r="L887" s="263"/>
    </row>
    <row r="888" spans="1:15" ht="19.5" customHeight="1">
      <c r="A888" s="438">
        <f t="shared" si="39"/>
        <v>877</v>
      </c>
      <c r="B888" s="447" t="s">
        <v>583</v>
      </c>
      <c r="C888" s="440" t="s">
        <v>286</v>
      </c>
      <c r="D888" s="441"/>
      <c r="E888" s="441"/>
      <c r="F888" s="441">
        <f t="array" ref="F888">SUM(IF("156"&amp;B888=KHN&amp;MH,SL))</f>
        <v>20</v>
      </c>
      <c r="G888" s="441">
        <f t="array" ref="G888">SUM(IF("156"&amp;B888=KHN&amp;MH,TH))</f>
        <v>863760</v>
      </c>
      <c r="H888" s="441">
        <f t="array" ref="H888">SUM(IF("156"&amp;B888=KHC&amp;MH,SL))</f>
        <v>20</v>
      </c>
      <c r="I888" s="441">
        <f t="array" ref="I888">SUM(IF("156"&amp;B888=KHC&amp;MH,TH))</f>
        <v>863760</v>
      </c>
      <c r="J888" s="441">
        <f t="shared" si="40"/>
        <v>0</v>
      </c>
      <c r="K888" s="441">
        <f t="shared" si="41"/>
        <v>0</v>
      </c>
      <c r="L888" s="263"/>
    </row>
    <row r="889" spans="1:15" ht="19.5" customHeight="1">
      <c r="A889" s="438">
        <f t="shared" si="39"/>
        <v>878</v>
      </c>
      <c r="B889" s="447" t="s">
        <v>360</v>
      </c>
      <c r="C889" s="440" t="s">
        <v>286</v>
      </c>
      <c r="D889" s="441"/>
      <c r="E889" s="441"/>
      <c r="F889" s="441">
        <f t="array" ref="F889">SUM(IF("156"&amp;B889=KHN&amp;MH,SL))</f>
        <v>180</v>
      </c>
      <c r="G889" s="441">
        <f t="array" ref="G889">SUM(IF("156"&amp;B889=KHN&amp;MH,TH))</f>
        <v>6663531</v>
      </c>
      <c r="H889" s="441">
        <f t="array" ref="H889">SUM(IF("156"&amp;B889=KHC&amp;MH,SL))</f>
        <v>180</v>
      </c>
      <c r="I889" s="441">
        <f t="array" ref="I889">SUM(IF("156"&amp;B889=KHC&amp;MH,TH))</f>
        <v>6663531</v>
      </c>
      <c r="J889" s="441">
        <f t="shared" si="40"/>
        <v>0</v>
      </c>
      <c r="K889" s="441">
        <f t="shared" si="41"/>
        <v>0</v>
      </c>
      <c r="L889" s="263"/>
      <c r="N889" s="442"/>
      <c r="O889" s="442"/>
    </row>
    <row r="890" spans="1:15" ht="19.5" customHeight="1">
      <c r="A890" s="438">
        <f t="shared" si="39"/>
        <v>879</v>
      </c>
      <c r="B890" s="445" t="s">
        <v>348</v>
      </c>
      <c r="C890" s="440" t="s">
        <v>286</v>
      </c>
      <c r="D890" s="441"/>
      <c r="E890" s="441"/>
      <c r="F890" s="441">
        <f t="array" ref="F890">SUM(IF("156"&amp;B890=KHN&amp;MH,SL))</f>
        <v>2000</v>
      </c>
      <c r="G890" s="441">
        <f t="array" ref="G890">SUM(IF("156"&amp;B890=KHN&amp;MH,TH))</f>
        <v>127892255</v>
      </c>
      <c r="H890" s="441">
        <f t="array" ref="H890">SUM(IF("156"&amp;B890=KHC&amp;MH,SL))</f>
        <v>1765</v>
      </c>
      <c r="I890" s="441">
        <f t="array" ref="I890">SUM(IF("156"&amp;B890=KHC&amp;MH,TH))</f>
        <v>113133645</v>
      </c>
      <c r="J890" s="441">
        <f t="shared" si="40"/>
        <v>235</v>
      </c>
      <c r="K890" s="441">
        <f t="shared" si="41"/>
        <v>14758610</v>
      </c>
      <c r="L890" s="263"/>
    </row>
    <row r="891" spans="1:15" ht="19.5" customHeight="1">
      <c r="A891" s="438">
        <f t="shared" si="39"/>
        <v>880</v>
      </c>
      <c r="B891" s="447" t="s">
        <v>1790</v>
      </c>
      <c r="C891" s="440" t="s">
        <v>286</v>
      </c>
      <c r="D891" s="441"/>
      <c r="E891" s="441"/>
      <c r="F891" s="441">
        <f t="array" ref="F891">SUM(IF("156"&amp;B891=KHN&amp;MH,SL))</f>
        <v>120</v>
      </c>
      <c r="G891" s="441">
        <f t="array" ref="G891">SUM(IF("156"&amp;B891=KHN&amp;MH,TH))</f>
        <v>7681080</v>
      </c>
      <c r="H891" s="441">
        <f t="array" ref="H891">SUM(IF("156"&amp;B891=KHC&amp;MH,SL))</f>
        <v>0</v>
      </c>
      <c r="I891" s="441">
        <f t="array" ref="I891">SUM(IF("156"&amp;B891=KHC&amp;MH,TH))</f>
        <v>0</v>
      </c>
      <c r="J891" s="441">
        <f t="shared" si="40"/>
        <v>120</v>
      </c>
      <c r="K891" s="441">
        <f t="shared" si="41"/>
        <v>7681080</v>
      </c>
      <c r="L891" s="263"/>
    </row>
    <row r="892" spans="1:15" ht="19.5" customHeight="1">
      <c r="A892" s="438">
        <f t="shared" si="39"/>
        <v>881</v>
      </c>
      <c r="B892" s="445" t="s">
        <v>1871</v>
      </c>
      <c r="C892" s="440" t="s">
        <v>286</v>
      </c>
      <c r="D892" s="441"/>
      <c r="E892" s="441"/>
      <c r="F892" s="441">
        <f t="array" ref="F892">SUM(IF("156"&amp;B892=KHN&amp;MH,SL))</f>
        <v>24</v>
      </c>
      <c r="G892" s="441">
        <f t="array" ref="G892">SUM(IF("156"&amp;B892=KHN&amp;MH,TH))</f>
        <v>1652407</v>
      </c>
      <c r="H892" s="441">
        <f t="array" ref="H892">SUM(IF("156"&amp;B892=KHC&amp;MH,SL))</f>
        <v>24</v>
      </c>
      <c r="I892" s="441">
        <f t="array" ref="I892">SUM(IF("156"&amp;B892=KHC&amp;MH,TH))</f>
        <v>1652407</v>
      </c>
      <c r="J892" s="441">
        <f t="shared" si="40"/>
        <v>0</v>
      </c>
      <c r="K892" s="441">
        <f t="shared" si="41"/>
        <v>0</v>
      </c>
      <c r="L892" s="263"/>
    </row>
    <row r="893" spans="1:15" ht="19.5" customHeight="1">
      <c r="A893" s="438">
        <f t="shared" si="39"/>
        <v>882</v>
      </c>
      <c r="B893" s="446" t="s">
        <v>1621</v>
      </c>
      <c r="C893" s="440" t="s">
        <v>286</v>
      </c>
      <c r="D893" s="441"/>
      <c r="E893" s="441"/>
      <c r="F893" s="441">
        <f t="array" ref="F893">SUM(IF("156"&amp;B893=KHN&amp;MH,SL))</f>
        <v>6</v>
      </c>
      <c r="G893" s="441">
        <f t="array" ref="G893">SUM(IF("156"&amp;B893=KHN&amp;MH,TH))</f>
        <v>336000</v>
      </c>
      <c r="H893" s="441">
        <f t="array" ref="H893">SUM(IF("156"&amp;B893=KHC&amp;MH,SL))</f>
        <v>6</v>
      </c>
      <c r="I893" s="441">
        <f t="array" ref="I893">SUM(IF("156"&amp;B893=KHC&amp;MH,TH))</f>
        <v>336000</v>
      </c>
      <c r="J893" s="441">
        <f t="shared" si="40"/>
        <v>0</v>
      </c>
      <c r="K893" s="441">
        <f t="shared" si="41"/>
        <v>0</v>
      </c>
      <c r="L893" s="263"/>
    </row>
    <row r="894" spans="1:15" ht="19.5" customHeight="1">
      <c r="A894" s="438">
        <f t="shared" si="39"/>
        <v>883</v>
      </c>
      <c r="B894" s="445" t="s">
        <v>329</v>
      </c>
      <c r="C894" s="440" t="s">
        <v>286</v>
      </c>
      <c r="D894" s="441"/>
      <c r="E894" s="441"/>
      <c r="F894" s="441">
        <f t="array" ref="F894">SUM(IF("156"&amp;B894=KHN&amp;MH,SL))</f>
        <v>10</v>
      </c>
      <c r="G894" s="441">
        <f t="array" ref="G894">SUM(IF("156"&amp;B894=KHN&amp;MH,TH))</f>
        <v>477960</v>
      </c>
      <c r="H894" s="441">
        <f t="array" ref="H894">SUM(IF("156"&amp;B894=KHC&amp;MH,SL))</f>
        <v>10</v>
      </c>
      <c r="I894" s="441">
        <f t="array" ref="I894">SUM(IF("156"&amp;B894=KHC&amp;MH,TH))</f>
        <v>477960</v>
      </c>
      <c r="J894" s="441">
        <f t="shared" si="40"/>
        <v>0</v>
      </c>
      <c r="K894" s="441">
        <f t="shared" si="41"/>
        <v>0</v>
      </c>
      <c r="L894" s="263"/>
    </row>
    <row r="895" spans="1:15" ht="19.5" customHeight="1">
      <c r="A895" s="438">
        <f t="shared" si="39"/>
        <v>884</v>
      </c>
      <c r="B895" s="445" t="s">
        <v>1854</v>
      </c>
      <c r="C895" s="440" t="s">
        <v>286</v>
      </c>
      <c r="D895" s="441"/>
      <c r="E895" s="441"/>
      <c r="F895" s="441">
        <f t="array" ref="F895">SUM(IF("156"&amp;B895=KHN&amp;MH,SL))</f>
        <v>125</v>
      </c>
      <c r="G895" s="441">
        <f t="array" ref="G895">SUM(IF("156"&amp;B895=KHN&amp;MH,TH))</f>
        <v>1515013</v>
      </c>
      <c r="H895" s="441">
        <f t="array" ref="H895">SUM(IF("156"&amp;B895=KHC&amp;MH,SL))</f>
        <v>125</v>
      </c>
      <c r="I895" s="441">
        <f t="array" ref="I895">SUM(IF("156"&amp;B895=KHC&amp;MH,TH))</f>
        <v>1515013</v>
      </c>
      <c r="J895" s="441">
        <f t="shared" si="40"/>
        <v>0</v>
      </c>
      <c r="K895" s="441">
        <f t="shared" si="41"/>
        <v>0</v>
      </c>
      <c r="L895" s="263"/>
    </row>
    <row r="896" spans="1:15" ht="19.5" customHeight="1">
      <c r="A896" s="438">
        <f t="shared" si="39"/>
        <v>885</v>
      </c>
      <c r="B896" s="447" t="s">
        <v>875</v>
      </c>
      <c r="C896" s="440" t="s">
        <v>286</v>
      </c>
      <c r="D896" s="441"/>
      <c r="E896" s="441"/>
      <c r="F896" s="441">
        <f t="array" ref="F896">SUM(IF("156"&amp;B896=KHN&amp;MH,SL))</f>
        <v>8</v>
      </c>
      <c r="G896" s="441">
        <f t="array" ref="G896">SUM(IF("156"&amp;B896=KHN&amp;MH,TH))</f>
        <v>527272</v>
      </c>
      <c r="H896" s="441">
        <f t="array" ref="H896">SUM(IF("156"&amp;B896=KHC&amp;MH,SL))</f>
        <v>8</v>
      </c>
      <c r="I896" s="441">
        <f t="array" ref="I896">SUM(IF("156"&amp;B896=KHC&amp;MH,TH))</f>
        <v>527272</v>
      </c>
      <c r="J896" s="441">
        <f t="shared" si="40"/>
        <v>0</v>
      </c>
      <c r="K896" s="441">
        <f t="shared" si="41"/>
        <v>0</v>
      </c>
      <c r="L896" s="263"/>
    </row>
    <row r="897" spans="1:12" ht="19.5" customHeight="1">
      <c r="A897" s="438">
        <f t="shared" si="39"/>
        <v>886</v>
      </c>
      <c r="B897" s="445" t="s">
        <v>1994</v>
      </c>
      <c r="C897" s="440" t="s">
        <v>286</v>
      </c>
      <c r="D897" s="441"/>
      <c r="E897" s="441"/>
      <c r="F897" s="441">
        <f t="array" ref="F897">SUM(IF("156"&amp;B897=KHN&amp;MH,SL))</f>
        <v>12</v>
      </c>
      <c r="G897" s="441">
        <f t="array" ref="G897">SUM(IF("156"&amp;B897=KHN&amp;MH,TH))</f>
        <v>860760</v>
      </c>
      <c r="H897" s="441">
        <f t="array" ref="H897">SUM(IF("156"&amp;B897=KHC&amp;MH,SL))</f>
        <v>12</v>
      </c>
      <c r="I897" s="441">
        <f t="array" ref="I897">SUM(IF("156"&amp;B897=KHC&amp;MH,TH))</f>
        <v>860760</v>
      </c>
      <c r="J897" s="441">
        <f t="shared" si="40"/>
        <v>0</v>
      </c>
      <c r="K897" s="441">
        <f t="shared" si="41"/>
        <v>0</v>
      </c>
      <c r="L897" s="263"/>
    </row>
    <row r="898" spans="1:12" ht="19.5" customHeight="1">
      <c r="A898" s="438">
        <f t="shared" si="39"/>
        <v>887</v>
      </c>
      <c r="B898" s="447" t="s">
        <v>883</v>
      </c>
      <c r="C898" s="440" t="s">
        <v>286</v>
      </c>
      <c r="D898" s="441"/>
      <c r="E898" s="441"/>
      <c r="F898" s="441">
        <f t="array" ref="F898">SUM(IF("156"&amp;B898=KHN&amp;MH,SL))</f>
        <v>720</v>
      </c>
      <c r="G898" s="441">
        <f t="array" ref="G898">SUM(IF("156"&amp;B898=KHN&amp;MH,TH))</f>
        <v>44860926</v>
      </c>
      <c r="H898" s="441">
        <f t="array" ref="H898">SUM(IF("156"&amp;B898=KHC&amp;MH,SL))</f>
        <v>720</v>
      </c>
      <c r="I898" s="441">
        <f t="array" ref="I898">SUM(IF("156"&amp;B898=KHC&amp;MH,TH))</f>
        <v>44860926</v>
      </c>
      <c r="J898" s="441">
        <f t="shared" si="40"/>
        <v>0</v>
      </c>
      <c r="K898" s="441">
        <f t="shared" si="41"/>
        <v>0</v>
      </c>
      <c r="L898" s="263"/>
    </row>
    <row r="899" spans="1:12" ht="19.5" customHeight="1">
      <c r="A899" s="438">
        <f t="shared" si="39"/>
        <v>888</v>
      </c>
      <c r="B899" s="447" t="s">
        <v>893</v>
      </c>
      <c r="C899" s="440" t="s">
        <v>286</v>
      </c>
      <c r="D899" s="441"/>
      <c r="E899" s="441"/>
      <c r="F899" s="441">
        <f t="array" ref="F899">SUM(IF("156"&amp;B899=KHN&amp;MH,SL))</f>
        <v>55</v>
      </c>
      <c r="G899" s="441">
        <f t="array" ref="G899">SUM(IF("156"&amp;B899=KHN&amp;MH,TH))</f>
        <v>809154</v>
      </c>
      <c r="H899" s="441">
        <f t="array" ref="H899">SUM(IF("156"&amp;B899=KHC&amp;MH,SL))</f>
        <v>55</v>
      </c>
      <c r="I899" s="441">
        <f t="array" ref="I899">SUM(IF("156"&amp;B899=KHC&amp;MH,TH))</f>
        <v>809154</v>
      </c>
      <c r="J899" s="441">
        <f t="shared" si="40"/>
        <v>0</v>
      </c>
      <c r="K899" s="441">
        <f t="shared" si="41"/>
        <v>0</v>
      </c>
      <c r="L899" s="263"/>
    </row>
    <row r="900" spans="1:12" ht="19.5" customHeight="1">
      <c r="A900" s="438">
        <f t="shared" si="39"/>
        <v>889</v>
      </c>
      <c r="B900" s="447" t="s">
        <v>847</v>
      </c>
      <c r="C900" s="440" t="s">
        <v>286</v>
      </c>
      <c r="D900" s="441"/>
      <c r="E900" s="441"/>
      <c r="F900" s="441">
        <f t="array" ref="F900">SUM(IF("156"&amp;B900=KHN&amp;MH,SL))</f>
        <v>8</v>
      </c>
      <c r="G900" s="441">
        <f t="array" ref="G900">SUM(IF("156"&amp;B900=KHN&amp;MH,TH))</f>
        <v>398544</v>
      </c>
      <c r="H900" s="441">
        <f t="array" ref="H900">SUM(IF("156"&amp;B900=KHC&amp;MH,SL))</f>
        <v>8</v>
      </c>
      <c r="I900" s="441">
        <f t="array" ref="I900">SUM(IF("156"&amp;B900=KHC&amp;MH,TH))</f>
        <v>398544</v>
      </c>
      <c r="J900" s="441">
        <f t="shared" si="40"/>
        <v>0</v>
      </c>
      <c r="K900" s="441">
        <f t="shared" si="41"/>
        <v>0</v>
      </c>
      <c r="L900" s="263"/>
    </row>
    <row r="901" spans="1:12" ht="19.5" customHeight="1">
      <c r="A901" s="438">
        <f t="shared" si="39"/>
        <v>890</v>
      </c>
      <c r="B901" s="447" t="s">
        <v>699</v>
      </c>
      <c r="C901" s="440" t="s">
        <v>286</v>
      </c>
      <c r="D901" s="441"/>
      <c r="E901" s="441"/>
      <c r="F901" s="441">
        <f t="array" ref="F901">SUM(IF("156"&amp;B901=KHN&amp;MH,SL))</f>
        <v>25</v>
      </c>
      <c r="G901" s="441">
        <f t="array" ref="G901">SUM(IF("156"&amp;B901=KHN&amp;MH,TH))</f>
        <v>777250</v>
      </c>
      <c r="H901" s="441">
        <f t="array" ref="H901">SUM(IF("156"&amp;B901=KHC&amp;MH,SL))</f>
        <v>25</v>
      </c>
      <c r="I901" s="441">
        <f t="array" ref="I901">SUM(IF("156"&amp;B901=KHC&amp;MH,TH))</f>
        <v>777250</v>
      </c>
      <c r="J901" s="441">
        <f t="shared" si="40"/>
        <v>0</v>
      </c>
      <c r="K901" s="441">
        <f t="shared" si="41"/>
        <v>0</v>
      </c>
      <c r="L901" s="263"/>
    </row>
    <row r="902" spans="1:12" ht="19.5" customHeight="1">
      <c r="A902" s="438">
        <f t="shared" si="39"/>
        <v>891</v>
      </c>
      <c r="B902" s="446" t="s">
        <v>1889</v>
      </c>
      <c r="C902" s="440" t="s">
        <v>286</v>
      </c>
      <c r="D902" s="441"/>
      <c r="E902" s="441"/>
      <c r="F902" s="441">
        <f t="array" ref="F902">SUM(IF("156"&amp;B902=KHN&amp;MH,SL))</f>
        <v>20</v>
      </c>
      <c r="G902" s="441">
        <f t="array" ref="G902">SUM(IF("156"&amp;B902=KHN&amp;MH,TH))</f>
        <v>1014258</v>
      </c>
      <c r="H902" s="441">
        <f t="array" ref="H902">SUM(IF("156"&amp;B902=KHC&amp;MH,SL))</f>
        <v>20</v>
      </c>
      <c r="I902" s="441">
        <f t="array" ref="I902">SUM(IF("156"&amp;B902=KHC&amp;MH,TH))</f>
        <v>1014258</v>
      </c>
      <c r="J902" s="441">
        <f t="shared" si="40"/>
        <v>0</v>
      </c>
      <c r="K902" s="441">
        <f t="shared" si="41"/>
        <v>0</v>
      </c>
      <c r="L902" s="263"/>
    </row>
    <row r="903" spans="1:12" ht="19.5" customHeight="1">
      <c r="A903" s="438">
        <f t="shared" si="39"/>
        <v>892</v>
      </c>
      <c r="B903" s="447" t="s">
        <v>381</v>
      </c>
      <c r="C903" s="440" t="s">
        <v>286</v>
      </c>
      <c r="D903" s="441"/>
      <c r="E903" s="441"/>
      <c r="F903" s="441">
        <f t="array" ref="F903">SUM(IF("156"&amp;B903=KHN&amp;MH,SL))</f>
        <v>5</v>
      </c>
      <c r="G903" s="441">
        <f t="array" ref="G903">SUM(IF("156"&amp;B903=KHN&amp;MH,TH))</f>
        <v>287995</v>
      </c>
      <c r="H903" s="441">
        <f t="array" ref="H903">SUM(IF("156"&amp;B903=KHC&amp;MH,SL))</f>
        <v>5</v>
      </c>
      <c r="I903" s="441">
        <f t="array" ref="I903">SUM(IF("156"&amp;B903=KHC&amp;MH,TH))</f>
        <v>287995</v>
      </c>
      <c r="J903" s="441">
        <f t="shared" si="40"/>
        <v>0</v>
      </c>
      <c r="K903" s="441">
        <f t="shared" si="41"/>
        <v>0</v>
      </c>
      <c r="L903" s="263"/>
    </row>
    <row r="904" spans="1:12" ht="19.5" customHeight="1">
      <c r="A904" s="438">
        <f t="shared" si="39"/>
        <v>893</v>
      </c>
      <c r="B904" s="448" t="s">
        <v>696</v>
      </c>
      <c r="C904" s="440" t="s">
        <v>286</v>
      </c>
      <c r="D904" s="441"/>
      <c r="E904" s="441"/>
      <c r="F904" s="441">
        <f t="array" ref="F904">SUM(IF("156"&amp;B904=KHN&amp;MH,SL))</f>
        <v>10</v>
      </c>
      <c r="G904" s="441">
        <f t="array" ref="G904">SUM(IF("156"&amp;B904=KHN&amp;MH,TH))</f>
        <v>981190</v>
      </c>
      <c r="H904" s="441">
        <f t="array" ref="H904">SUM(IF("156"&amp;B904=KHC&amp;MH,SL))</f>
        <v>10</v>
      </c>
      <c r="I904" s="441">
        <f t="array" ref="I904">SUM(IF("156"&amp;B904=KHC&amp;MH,TH))</f>
        <v>981190</v>
      </c>
      <c r="J904" s="441">
        <f t="shared" si="40"/>
        <v>0</v>
      </c>
      <c r="K904" s="441">
        <f t="shared" si="41"/>
        <v>0</v>
      </c>
      <c r="L904" s="263"/>
    </row>
    <row r="905" spans="1:12" ht="19.5" customHeight="1">
      <c r="A905" s="438">
        <f t="shared" si="39"/>
        <v>894</v>
      </c>
      <c r="B905" s="447" t="s">
        <v>1886</v>
      </c>
      <c r="C905" s="440" t="s">
        <v>286</v>
      </c>
      <c r="D905" s="441"/>
      <c r="E905" s="441"/>
      <c r="F905" s="441">
        <f t="array" ref="F905">SUM(IF("156"&amp;B905=KHN&amp;MH,SL))</f>
        <v>6</v>
      </c>
      <c r="G905" s="441">
        <f t="array" ref="G905">SUM(IF("156"&amp;B905=KHN&amp;MH,TH))</f>
        <v>395808</v>
      </c>
      <c r="H905" s="441">
        <f t="array" ref="H905">SUM(IF("156"&amp;B905=KHC&amp;MH,SL))</f>
        <v>6</v>
      </c>
      <c r="I905" s="441">
        <f t="array" ref="I905">SUM(IF("156"&amp;B905=KHC&amp;MH,TH))</f>
        <v>395808</v>
      </c>
      <c r="J905" s="441">
        <f t="shared" si="40"/>
        <v>0</v>
      </c>
      <c r="K905" s="441">
        <f t="shared" si="41"/>
        <v>0</v>
      </c>
      <c r="L905" s="263"/>
    </row>
    <row r="906" spans="1:12" ht="19.5" customHeight="1">
      <c r="A906" s="438">
        <f t="shared" si="39"/>
        <v>895</v>
      </c>
      <c r="B906" s="447" t="s">
        <v>799</v>
      </c>
      <c r="C906" s="440" t="s">
        <v>286</v>
      </c>
      <c r="D906" s="441"/>
      <c r="E906" s="441"/>
      <c r="F906" s="441">
        <f t="array" ref="F906">SUM(IF("156"&amp;B906=KHN&amp;MH,SL))</f>
        <v>540</v>
      </c>
      <c r="G906" s="441">
        <f t="array" ref="G906">SUM(IF("156"&amp;B906=KHN&amp;MH,TH))</f>
        <v>12045424</v>
      </c>
      <c r="H906" s="441">
        <f t="array" ref="H906">SUM(IF("156"&amp;B906=KHC&amp;MH,SL))</f>
        <v>540</v>
      </c>
      <c r="I906" s="441">
        <f t="array" ref="I906">SUM(IF("156"&amp;B906=KHC&amp;MH,TH))</f>
        <v>12045424</v>
      </c>
      <c r="J906" s="441">
        <f t="shared" si="40"/>
        <v>0</v>
      </c>
      <c r="K906" s="441">
        <f t="shared" si="41"/>
        <v>0</v>
      </c>
      <c r="L906" s="263"/>
    </row>
    <row r="907" spans="1:12" ht="19.5" customHeight="1">
      <c r="A907" s="438">
        <f t="shared" si="39"/>
        <v>896</v>
      </c>
      <c r="B907" s="445" t="s">
        <v>1995</v>
      </c>
      <c r="C907" s="440" t="s">
        <v>286</v>
      </c>
      <c r="D907" s="441"/>
      <c r="E907" s="441"/>
      <c r="F907" s="441">
        <f t="array" ref="F907">SUM(IF("156"&amp;B907=KHN&amp;MH,SL))</f>
        <v>35</v>
      </c>
      <c r="G907" s="441">
        <f t="array" ref="G907">SUM(IF("156"&amp;B907=KHN&amp;MH,TH))</f>
        <v>1453200</v>
      </c>
      <c r="H907" s="441">
        <f t="array" ref="H907">SUM(IF("156"&amp;B907=KHC&amp;MH,SL))</f>
        <v>35</v>
      </c>
      <c r="I907" s="441">
        <f t="array" ref="I907">SUM(IF("156"&amp;B907=KHC&amp;MH,TH))</f>
        <v>1453200</v>
      </c>
      <c r="J907" s="441">
        <f t="shared" si="40"/>
        <v>0</v>
      </c>
      <c r="K907" s="441">
        <f t="shared" si="41"/>
        <v>0</v>
      </c>
      <c r="L907" s="263"/>
    </row>
    <row r="908" spans="1:12" ht="19.5" customHeight="1">
      <c r="A908" s="438">
        <f t="shared" ref="A908:A971" si="42">IF(B908&lt;&gt;"",ROW()-11,"")</f>
        <v>897</v>
      </c>
      <c r="B908" s="447" t="s">
        <v>640</v>
      </c>
      <c r="C908" s="440" t="s">
        <v>286</v>
      </c>
      <c r="D908" s="441"/>
      <c r="E908" s="441"/>
      <c r="F908" s="441">
        <f t="array" ref="F908">SUM(IF("156"&amp;B908=KHN&amp;MH,SL))</f>
        <v>200</v>
      </c>
      <c r="G908" s="441">
        <f t="array" ref="G908">SUM(IF("156"&amp;B908=KHN&amp;MH,TH))</f>
        <v>2303600</v>
      </c>
      <c r="H908" s="441">
        <f t="array" ref="H908">SUM(IF("156"&amp;B908=KHC&amp;MH,SL))</f>
        <v>200</v>
      </c>
      <c r="I908" s="441">
        <f t="array" ref="I908">SUM(IF("156"&amp;B908=KHC&amp;MH,TH))</f>
        <v>2303600</v>
      </c>
      <c r="J908" s="441">
        <f t="shared" ref="J908:J972" si="43">D908+F908-H908</f>
        <v>0</v>
      </c>
      <c r="K908" s="441">
        <f t="shared" ref="K908:K972" si="44">E908+G908-I908</f>
        <v>0</v>
      </c>
      <c r="L908" s="263"/>
    </row>
    <row r="909" spans="1:12" ht="19.5" customHeight="1">
      <c r="A909" s="438">
        <f t="shared" si="42"/>
        <v>898</v>
      </c>
      <c r="B909" s="446" t="s">
        <v>1548</v>
      </c>
      <c r="C909" s="440" t="s">
        <v>286</v>
      </c>
      <c r="D909" s="441"/>
      <c r="E909" s="441"/>
      <c r="F909" s="441">
        <f t="array" ref="F909">SUM(IF("156"&amp;B909=KHN&amp;MH,SL))</f>
        <v>1</v>
      </c>
      <c r="G909" s="441">
        <f t="array" ref="G909">SUM(IF("156"&amp;B909=KHN&amp;MH,TH))</f>
        <v>92950</v>
      </c>
      <c r="H909" s="441">
        <f t="array" ref="H909">SUM(IF("156"&amp;B909=KHC&amp;MH,SL))</f>
        <v>1</v>
      </c>
      <c r="I909" s="441">
        <f t="array" ref="I909">SUM(IF("156"&amp;B909=KHC&amp;MH,TH))</f>
        <v>92950</v>
      </c>
      <c r="J909" s="441">
        <f t="shared" si="43"/>
        <v>0</v>
      </c>
      <c r="K909" s="441">
        <f t="shared" si="44"/>
        <v>0</v>
      </c>
      <c r="L909" s="263"/>
    </row>
    <row r="910" spans="1:12" ht="19.5" customHeight="1">
      <c r="A910" s="438">
        <f t="shared" si="42"/>
        <v>899</v>
      </c>
      <c r="B910" s="447" t="s">
        <v>601</v>
      </c>
      <c r="C910" s="440" t="s">
        <v>286</v>
      </c>
      <c r="D910" s="441"/>
      <c r="E910" s="441"/>
      <c r="F910" s="441">
        <f t="array" ref="F910">SUM(IF("156"&amp;B910=KHN&amp;MH,SL))</f>
        <v>180</v>
      </c>
      <c r="G910" s="441">
        <f t="array" ref="G910">SUM(IF("156"&amp;B910=KHN&amp;MH,TH))</f>
        <v>2048112</v>
      </c>
      <c r="H910" s="441">
        <f t="array" ref="H910">SUM(IF("156"&amp;B910=KHC&amp;MH,SL))</f>
        <v>180</v>
      </c>
      <c r="I910" s="441">
        <f t="array" ref="I910">SUM(IF("156"&amp;B910=KHC&amp;MH,TH))</f>
        <v>2048112</v>
      </c>
      <c r="J910" s="441">
        <f t="shared" si="43"/>
        <v>0</v>
      </c>
      <c r="K910" s="441">
        <f t="shared" si="44"/>
        <v>0</v>
      </c>
      <c r="L910" s="263"/>
    </row>
    <row r="911" spans="1:12" ht="19.5" customHeight="1">
      <c r="A911" s="438">
        <f t="shared" si="42"/>
        <v>900</v>
      </c>
      <c r="B911" s="445" t="s">
        <v>1885</v>
      </c>
      <c r="C911" s="440" t="s">
        <v>286</v>
      </c>
      <c r="D911" s="441"/>
      <c r="E911" s="441"/>
      <c r="F911" s="441">
        <f t="array" ref="F911">SUM(IF("156"&amp;B911=KHN&amp;MH,SL))</f>
        <v>6</v>
      </c>
      <c r="G911" s="441">
        <f t="array" ref="G911">SUM(IF("156"&amp;B911=KHN&amp;MH,TH))</f>
        <v>239411</v>
      </c>
      <c r="H911" s="441">
        <f t="array" ref="H911">SUM(IF("156"&amp;B911=KHC&amp;MH,SL))</f>
        <v>6</v>
      </c>
      <c r="I911" s="441">
        <f t="array" ref="I911">SUM(IF("156"&amp;B911=KHC&amp;MH,TH))</f>
        <v>239411</v>
      </c>
      <c r="J911" s="441">
        <f t="shared" si="43"/>
        <v>0</v>
      </c>
      <c r="K911" s="441">
        <f t="shared" si="44"/>
        <v>0</v>
      </c>
      <c r="L911" s="263"/>
    </row>
    <row r="912" spans="1:12" ht="19.5" customHeight="1">
      <c r="A912" s="438">
        <f t="shared" si="42"/>
        <v>901</v>
      </c>
      <c r="B912" s="448" t="s">
        <v>812</v>
      </c>
      <c r="C912" s="440" t="s">
        <v>286</v>
      </c>
      <c r="D912" s="441"/>
      <c r="E912" s="441"/>
      <c r="F912" s="441">
        <f t="array" ref="F912">SUM(IF("156"&amp;B912=KHN&amp;MH,SL))</f>
        <v>61</v>
      </c>
      <c r="G912" s="441">
        <f t="array" ref="G912">SUM(IF("156"&amp;B912=KHN&amp;MH,TH))</f>
        <v>2807281</v>
      </c>
      <c r="H912" s="441">
        <f t="array" ref="H912">SUM(IF("156"&amp;B912=KHC&amp;MH,SL))</f>
        <v>61</v>
      </c>
      <c r="I912" s="441">
        <f t="array" ref="I912">SUM(IF("156"&amp;B912=KHC&amp;MH,TH))</f>
        <v>2807281</v>
      </c>
      <c r="J912" s="441">
        <f t="shared" si="43"/>
        <v>0</v>
      </c>
      <c r="K912" s="441">
        <f t="shared" si="44"/>
        <v>0</v>
      </c>
      <c r="L912" s="263"/>
    </row>
    <row r="913" spans="1:15" ht="19.5" customHeight="1">
      <c r="A913" s="438">
        <f t="shared" si="42"/>
        <v>902</v>
      </c>
      <c r="B913" s="447" t="s">
        <v>1599</v>
      </c>
      <c r="C913" s="440" t="s">
        <v>286</v>
      </c>
      <c r="D913" s="441"/>
      <c r="E913" s="441"/>
      <c r="F913" s="441">
        <f t="array" ref="F913">SUM(IF("156"&amp;B913=KHN&amp;MH,SL))</f>
        <v>14</v>
      </c>
      <c r="G913" s="441">
        <f t="array" ref="G913">SUM(IF("156"&amp;B913=KHN&amp;MH,TH))</f>
        <v>294000</v>
      </c>
      <c r="H913" s="441">
        <f t="array" ref="H913">SUM(IF("156"&amp;B913=KHC&amp;MH,SL))</f>
        <v>14</v>
      </c>
      <c r="I913" s="441">
        <f t="array" ref="I913">SUM(IF("156"&amp;B913=KHC&amp;MH,TH))</f>
        <v>294000</v>
      </c>
      <c r="J913" s="441">
        <f t="shared" si="43"/>
        <v>0</v>
      </c>
      <c r="K913" s="441">
        <f t="shared" si="44"/>
        <v>0</v>
      </c>
      <c r="L913" s="263"/>
    </row>
    <row r="914" spans="1:15" ht="19.5" customHeight="1">
      <c r="A914" s="438">
        <f t="shared" si="42"/>
        <v>903</v>
      </c>
      <c r="B914" s="446" t="s">
        <v>1304</v>
      </c>
      <c r="C914" s="440" t="s">
        <v>286</v>
      </c>
      <c r="D914" s="441"/>
      <c r="E914" s="441"/>
      <c r="F914" s="441">
        <f t="array" ref="F914">SUM(IF("156"&amp;B914=KHN&amp;MH,SL))</f>
        <v>12</v>
      </c>
      <c r="G914" s="441">
        <f t="array" ref="G914">SUM(IF("156"&amp;B914=KHN&amp;MH,TH))</f>
        <v>699168</v>
      </c>
      <c r="H914" s="441">
        <f t="array" ref="H914">SUM(IF("156"&amp;B914=KHC&amp;MH,SL))</f>
        <v>12</v>
      </c>
      <c r="I914" s="441">
        <f t="array" ref="I914">SUM(IF("156"&amp;B914=KHC&amp;MH,TH))</f>
        <v>699168</v>
      </c>
      <c r="J914" s="441">
        <f t="shared" si="43"/>
        <v>0</v>
      </c>
      <c r="K914" s="441">
        <f t="shared" si="44"/>
        <v>0</v>
      </c>
      <c r="L914" s="263"/>
    </row>
    <row r="915" spans="1:15" ht="19.5" customHeight="1">
      <c r="A915" s="438">
        <f t="shared" si="42"/>
        <v>904</v>
      </c>
      <c r="B915" s="447" t="s">
        <v>865</v>
      </c>
      <c r="C915" s="440" t="s">
        <v>286</v>
      </c>
      <c r="D915" s="441"/>
      <c r="E915" s="441"/>
      <c r="F915" s="441">
        <f t="array" ref="F915">SUM(IF("156"&amp;B915=KHN&amp;MH,SL))</f>
        <v>3</v>
      </c>
      <c r="G915" s="441">
        <f t="array" ref="G915">SUM(IF("156"&amp;B915=KHN&amp;MH,TH))</f>
        <v>71295</v>
      </c>
      <c r="H915" s="441">
        <f t="array" ref="H915">SUM(IF("156"&amp;B915=KHC&amp;MH,SL))</f>
        <v>3</v>
      </c>
      <c r="I915" s="441">
        <f t="array" ref="I915">SUM(IF("156"&amp;B915=KHC&amp;MH,TH))</f>
        <v>71295</v>
      </c>
      <c r="J915" s="441">
        <f t="shared" si="43"/>
        <v>0</v>
      </c>
      <c r="K915" s="441">
        <f t="shared" si="44"/>
        <v>0</v>
      </c>
      <c r="L915" s="263"/>
    </row>
    <row r="916" spans="1:15" ht="19.5" customHeight="1">
      <c r="A916" s="438">
        <f t="shared" si="42"/>
        <v>905</v>
      </c>
      <c r="B916" s="447" t="s">
        <v>1595</v>
      </c>
      <c r="C916" s="440" t="s">
        <v>286</v>
      </c>
      <c r="D916" s="441"/>
      <c r="E916" s="441"/>
      <c r="F916" s="441">
        <f t="array" ref="F916">SUM(IF("156"&amp;B916=KHN&amp;MH,SL))</f>
        <v>4</v>
      </c>
      <c r="G916" s="441">
        <f t="array" ref="G916">SUM(IF("156"&amp;B916=KHN&amp;MH,TH))</f>
        <v>80400</v>
      </c>
      <c r="H916" s="441">
        <f t="array" ref="H916">SUM(IF("156"&amp;B916=KHC&amp;MH,SL))</f>
        <v>4</v>
      </c>
      <c r="I916" s="441">
        <f t="array" ref="I916">SUM(IF("156"&amp;B916=KHC&amp;MH,TH))</f>
        <v>80400</v>
      </c>
      <c r="J916" s="441">
        <f t="shared" si="43"/>
        <v>0</v>
      </c>
      <c r="K916" s="441">
        <f t="shared" si="44"/>
        <v>0</v>
      </c>
      <c r="L916" s="263"/>
    </row>
    <row r="917" spans="1:15" ht="19.5" customHeight="1">
      <c r="A917" s="438">
        <f t="shared" si="42"/>
        <v>906</v>
      </c>
      <c r="B917" s="447" t="s">
        <v>867</v>
      </c>
      <c r="C917" s="440" t="s">
        <v>286</v>
      </c>
      <c r="D917" s="441"/>
      <c r="E917" s="441"/>
      <c r="F917" s="441">
        <f t="array" ref="F917">SUM(IF("156"&amp;B917=KHN&amp;MH,SL))</f>
        <v>20</v>
      </c>
      <c r="G917" s="441">
        <f t="array" ref="G917">SUM(IF("156"&amp;B917=KHN&amp;MH,TH))</f>
        <v>239980</v>
      </c>
      <c r="H917" s="441">
        <f t="array" ref="H917">SUM(IF("156"&amp;B917=KHC&amp;MH,SL))</f>
        <v>20</v>
      </c>
      <c r="I917" s="441">
        <f t="array" ref="I917">SUM(IF("156"&amp;B917=KHC&amp;MH,TH))</f>
        <v>239980</v>
      </c>
      <c r="J917" s="441">
        <f t="shared" si="43"/>
        <v>0</v>
      </c>
      <c r="K917" s="441">
        <f t="shared" si="44"/>
        <v>0</v>
      </c>
      <c r="L917" s="263"/>
    </row>
    <row r="918" spans="1:15" ht="19.5" customHeight="1">
      <c r="A918" s="438">
        <f t="shared" si="42"/>
        <v>907</v>
      </c>
      <c r="B918" s="445" t="s">
        <v>1996</v>
      </c>
      <c r="C918" s="440" t="s">
        <v>286</v>
      </c>
      <c r="D918" s="441"/>
      <c r="E918" s="441"/>
      <c r="F918" s="441">
        <f t="array" ref="F918">SUM(IF("156"&amp;B918=KHN&amp;MH,SL))</f>
        <v>36</v>
      </c>
      <c r="G918" s="441">
        <f t="array" ref="G918">SUM(IF("156"&amp;B918=KHN&amp;MH,TH))</f>
        <v>1677240</v>
      </c>
      <c r="H918" s="441">
        <f t="array" ref="H918">SUM(IF("156"&amp;B918=KHC&amp;MH,SL))</f>
        <v>36</v>
      </c>
      <c r="I918" s="441">
        <f t="array" ref="I918">SUM(IF("156"&amp;B918=KHC&amp;MH,TH))</f>
        <v>1677240</v>
      </c>
      <c r="J918" s="441">
        <f t="shared" si="43"/>
        <v>0</v>
      </c>
      <c r="K918" s="441">
        <f t="shared" si="44"/>
        <v>0</v>
      </c>
      <c r="L918" s="263"/>
    </row>
    <row r="919" spans="1:15" ht="19.5" customHeight="1">
      <c r="A919" s="438">
        <f t="shared" si="42"/>
        <v>908</v>
      </c>
      <c r="B919" s="448" t="s">
        <v>702</v>
      </c>
      <c r="C919" s="440" t="s">
        <v>286</v>
      </c>
      <c r="D919" s="441"/>
      <c r="E919" s="441"/>
      <c r="F919" s="441">
        <f t="array" ref="F919">SUM(IF("156"&amp;B919=KHN&amp;MH,SL))</f>
        <v>30</v>
      </c>
      <c r="G919" s="441">
        <f t="array" ref="G919">SUM(IF("156"&amp;B919=KHN&amp;MH,TH))</f>
        <v>1355310</v>
      </c>
      <c r="H919" s="441">
        <f t="array" ref="H919">SUM(IF("156"&amp;B919=KHC&amp;MH,SL))</f>
        <v>30</v>
      </c>
      <c r="I919" s="441">
        <f t="array" ref="I919">SUM(IF("156"&amp;B919=KHC&amp;MH,TH))</f>
        <v>1355310</v>
      </c>
      <c r="J919" s="441">
        <f t="shared" si="43"/>
        <v>0</v>
      </c>
      <c r="K919" s="441">
        <f t="shared" si="44"/>
        <v>0</v>
      </c>
      <c r="L919" s="263"/>
    </row>
    <row r="920" spans="1:15" ht="19.5" customHeight="1">
      <c r="A920" s="438">
        <f t="shared" si="42"/>
        <v>909</v>
      </c>
      <c r="B920" s="447" t="s">
        <v>392</v>
      </c>
      <c r="C920" s="440" t="s">
        <v>286</v>
      </c>
      <c r="D920" s="441"/>
      <c r="E920" s="441"/>
      <c r="F920" s="441">
        <f t="array" ref="F920">SUM(IF("156"&amp;B920=KHN&amp;MH,SL))</f>
        <v>19</v>
      </c>
      <c r="G920" s="441">
        <f t="array" ref="G920">SUM(IF("156"&amp;B920=KHN&amp;MH,TH))</f>
        <v>761386</v>
      </c>
      <c r="H920" s="441">
        <f t="array" ref="H920">SUM(IF("156"&amp;B920=KHC&amp;MH,SL))</f>
        <v>19</v>
      </c>
      <c r="I920" s="441">
        <f t="array" ref="I920">SUM(IF("156"&amp;B920=KHC&amp;MH,TH))</f>
        <v>761386</v>
      </c>
      <c r="J920" s="441">
        <f t="shared" si="43"/>
        <v>0</v>
      </c>
      <c r="K920" s="441">
        <f t="shared" si="44"/>
        <v>0</v>
      </c>
      <c r="L920" s="263"/>
    </row>
    <row r="921" spans="1:15" ht="19.5" customHeight="1">
      <c r="A921" s="438">
        <f t="shared" si="42"/>
        <v>910</v>
      </c>
      <c r="B921" s="447" t="s">
        <v>395</v>
      </c>
      <c r="C921" s="440" t="s">
        <v>286</v>
      </c>
      <c r="D921" s="441"/>
      <c r="E921" s="441"/>
      <c r="F921" s="441">
        <f t="array" ref="F921">SUM(IF("156"&amp;B921=KHN&amp;MH,SL))</f>
        <v>16</v>
      </c>
      <c r="G921" s="441">
        <f t="array" ref="G921">SUM(IF("156"&amp;B921=KHN&amp;MH,TH))</f>
        <v>718470</v>
      </c>
      <c r="H921" s="441">
        <f t="array" ref="H921">SUM(IF("156"&amp;B921=KHC&amp;MH,SL))</f>
        <v>16</v>
      </c>
      <c r="I921" s="441">
        <f t="array" ref="I921">SUM(IF("156"&amp;B921=KHC&amp;MH,TH))</f>
        <v>718470</v>
      </c>
      <c r="J921" s="441">
        <f t="shared" si="43"/>
        <v>0</v>
      </c>
      <c r="K921" s="441">
        <f t="shared" si="44"/>
        <v>0</v>
      </c>
      <c r="L921" s="263"/>
    </row>
    <row r="922" spans="1:15" ht="19.5" customHeight="1">
      <c r="A922" s="438">
        <f t="shared" si="42"/>
        <v>911</v>
      </c>
      <c r="B922" s="445" t="s">
        <v>698</v>
      </c>
      <c r="C922" s="440" t="s">
        <v>286</v>
      </c>
      <c r="D922" s="441"/>
      <c r="E922" s="441"/>
      <c r="F922" s="441">
        <f t="array" ref="F922">SUM(IF("156"&amp;B922=KHN&amp;MH,SL))</f>
        <v>20</v>
      </c>
      <c r="G922" s="441">
        <f t="array" ref="G922">SUM(IF("156"&amp;B922=KHN&amp;MH,TH))</f>
        <v>898340</v>
      </c>
      <c r="H922" s="441">
        <f t="array" ref="H922">SUM(IF("156"&amp;B922=KHC&amp;MH,SL))</f>
        <v>20</v>
      </c>
      <c r="I922" s="441">
        <f t="array" ref="I922">SUM(IF("156"&amp;B922=KHC&amp;MH,TH))</f>
        <v>898340</v>
      </c>
      <c r="J922" s="441">
        <f t="shared" si="43"/>
        <v>0</v>
      </c>
      <c r="K922" s="441">
        <f t="shared" si="44"/>
        <v>0</v>
      </c>
      <c r="L922" s="263"/>
    </row>
    <row r="923" spans="1:15" ht="19.5" customHeight="1">
      <c r="A923" s="438">
        <f t="shared" si="42"/>
        <v>912</v>
      </c>
      <c r="B923" s="446" t="s">
        <v>1615</v>
      </c>
      <c r="C923" s="440" t="s">
        <v>286</v>
      </c>
      <c r="D923" s="441"/>
      <c r="E923" s="441"/>
      <c r="F923" s="441">
        <f t="array" ref="F923">SUM(IF("156"&amp;B923=KHN&amp;MH,SL))</f>
        <v>4</v>
      </c>
      <c r="G923" s="441">
        <f t="array" ref="G923">SUM(IF("156"&amp;B923=KHN&amp;MH,TH))</f>
        <v>188800</v>
      </c>
      <c r="H923" s="441">
        <f t="array" ref="H923">SUM(IF("156"&amp;B923=KHC&amp;MH,SL))</f>
        <v>4</v>
      </c>
      <c r="I923" s="441">
        <f t="array" ref="I923">SUM(IF("156"&amp;B923=KHC&amp;MH,TH))</f>
        <v>188800</v>
      </c>
      <c r="J923" s="441">
        <f t="shared" si="43"/>
        <v>0</v>
      </c>
      <c r="K923" s="441">
        <f t="shared" si="44"/>
        <v>0</v>
      </c>
      <c r="L923" s="263"/>
    </row>
    <row r="924" spans="1:15" ht="19.5" customHeight="1">
      <c r="A924" s="438">
        <f t="shared" si="42"/>
        <v>913</v>
      </c>
      <c r="B924" s="447" t="s">
        <v>1783</v>
      </c>
      <c r="C924" s="440" t="s">
        <v>286</v>
      </c>
      <c r="D924" s="441"/>
      <c r="E924" s="441"/>
      <c r="F924" s="441">
        <f t="array" ref="F924">SUM(IF("156"&amp;B924=KHN&amp;MH,SL))</f>
        <v>170</v>
      </c>
      <c r="G924" s="441">
        <f t="array" ref="G924">SUM(IF("156"&amp;B924=KHN&amp;MH,TH))</f>
        <v>14162020</v>
      </c>
      <c r="H924" s="441">
        <f t="array" ref="H924">SUM(IF("156"&amp;B924=KHC&amp;MH,SL))</f>
        <v>0</v>
      </c>
      <c r="I924" s="441">
        <f t="array" ref="I924">SUM(IF("156"&amp;B924=KHC&amp;MH,TH))</f>
        <v>0</v>
      </c>
      <c r="J924" s="441">
        <f t="shared" si="43"/>
        <v>170</v>
      </c>
      <c r="K924" s="441">
        <f t="shared" si="44"/>
        <v>14162020</v>
      </c>
      <c r="L924" s="263"/>
    </row>
    <row r="925" spans="1:15" ht="19.5" customHeight="1">
      <c r="A925" s="438">
        <f t="shared" si="42"/>
        <v>914</v>
      </c>
      <c r="B925" s="448" t="s">
        <v>688</v>
      </c>
      <c r="C925" s="440" t="s">
        <v>286</v>
      </c>
      <c r="D925" s="441"/>
      <c r="E925" s="441"/>
      <c r="F925" s="441">
        <f t="array" ref="F925">SUM(IF("156"&amp;B925=KHN&amp;MH,SL))</f>
        <v>23</v>
      </c>
      <c r="G925" s="441">
        <f t="array" ref="G925">SUM(IF("156"&amp;B925=KHN&amp;MH,TH))</f>
        <v>2946202</v>
      </c>
      <c r="H925" s="441">
        <f t="array" ref="H925">SUM(IF("156"&amp;B925=KHC&amp;MH,SL))</f>
        <v>23</v>
      </c>
      <c r="I925" s="441">
        <f t="array" ref="I925">SUM(IF("156"&amp;B925=KHC&amp;MH,TH))</f>
        <v>2946202</v>
      </c>
      <c r="J925" s="441">
        <f t="shared" si="43"/>
        <v>0</v>
      </c>
      <c r="K925" s="441">
        <f t="shared" si="44"/>
        <v>0</v>
      </c>
      <c r="L925" s="263"/>
      <c r="N925" s="442"/>
      <c r="O925" s="442"/>
    </row>
    <row r="926" spans="1:15" ht="19.5" customHeight="1">
      <c r="A926" s="438">
        <f t="shared" si="42"/>
        <v>915</v>
      </c>
      <c r="B926" s="446" t="s">
        <v>1760</v>
      </c>
      <c r="C926" s="440" t="s">
        <v>286</v>
      </c>
      <c r="D926" s="441"/>
      <c r="E926" s="441"/>
      <c r="F926" s="441">
        <f t="array" ref="F926">SUM(IF("156"&amp;B926=KHN&amp;MH,SL))</f>
        <v>0</v>
      </c>
      <c r="G926" s="441">
        <f t="array" ref="G926">SUM(IF("156"&amp;B926=KHN&amp;MH,TH))</f>
        <v>0</v>
      </c>
      <c r="H926" s="441">
        <f t="array" ref="H926">SUM(IF("156"&amp;B926=KHC&amp;MH,SL))</f>
        <v>0</v>
      </c>
      <c r="I926" s="441">
        <f t="array" ref="I926">SUM(IF("156"&amp;B926=KHC&amp;MH,TH))</f>
        <v>0</v>
      </c>
      <c r="J926" s="441">
        <f t="shared" si="43"/>
        <v>0</v>
      </c>
      <c r="K926" s="441">
        <f t="shared" si="44"/>
        <v>0</v>
      </c>
      <c r="L926" s="263"/>
    </row>
    <row r="927" spans="1:15" ht="19.5" customHeight="1">
      <c r="A927" s="438">
        <f t="shared" si="42"/>
        <v>916</v>
      </c>
      <c r="B927" s="446" t="s">
        <v>1306</v>
      </c>
      <c r="C927" s="440" t="s">
        <v>286</v>
      </c>
      <c r="D927" s="441"/>
      <c r="E927" s="441"/>
      <c r="F927" s="441">
        <f t="array" ref="F927">SUM(IF("156"&amp;B927=KHN&amp;MH,SL))</f>
        <v>362</v>
      </c>
      <c r="G927" s="441">
        <f t="array" ref="G927">SUM(IF("156"&amp;B927=KHN&amp;MH,TH))</f>
        <v>40417056</v>
      </c>
      <c r="H927" s="441">
        <f t="array" ref="H927">SUM(IF("156"&amp;B927=KHC&amp;MH,SL))</f>
        <v>99</v>
      </c>
      <c r="I927" s="441">
        <f t="array" ref="I927">SUM(IF("156"&amp;B927=KHC&amp;MH,TH))</f>
        <v>11469942</v>
      </c>
      <c r="J927" s="441">
        <f t="shared" si="43"/>
        <v>263</v>
      </c>
      <c r="K927" s="441">
        <f t="shared" si="44"/>
        <v>28947114</v>
      </c>
      <c r="L927" s="263"/>
    </row>
    <row r="928" spans="1:15" ht="19.5" customHeight="1">
      <c r="A928" s="438">
        <f t="shared" si="42"/>
        <v>917</v>
      </c>
      <c r="B928" s="447" t="s">
        <v>1597</v>
      </c>
      <c r="C928" s="440" t="s">
        <v>286</v>
      </c>
      <c r="D928" s="441"/>
      <c r="E928" s="441"/>
      <c r="F928" s="441">
        <f t="array" ref="F928">SUM(IF("156"&amp;B928=KHN&amp;MH,SL))</f>
        <v>12</v>
      </c>
      <c r="G928" s="441">
        <f t="array" ref="G928">SUM(IF("156"&amp;B928=KHN&amp;MH,TH))</f>
        <v>246000</v>
      </c>
      <c r="H928" s="441">
        <f t="array" ref="H928">SUM(IF("156"&amp;B928=KHC&amp;MH,SL))</f>
        <v>12</v>
      </c>
      <c r="I928" s="441">
        <f t="array" ref="I928">SUM(IF("156"&amp;B928=KHC&amp;MH,TH))</f>
        <v>246000</v>
      </c>
      <c r="J928" s="441">
        <f t="shared" si="43"/>
        <v>0</v>
      </c>
      <c r="K928" s="441">
        <f t="shared" si="44"/>
        <v>0</v>
      </c>
      <c r="L928" s="263"/>
    </row>
    <row r="929" spans="1:15" ht="19.5" customHeight="1">
      <c r="A929" s="438">
        <f t="shared" si="42"/>
        <v>918</v>
      </c>
      <c r="B929" s="445" t="s">
        <v>1900</v>
      </c>
      <c r="C929" s="440" t="s">
        <v>286</v>
      </c>
      <c r="D929" s="441"/>
      <c r="E929" s="441"/>
      <c r="F929" s="441">
        <f t="array" ref="F929">SUM(IF("156"&amp;B929=KHN&amp;MH,SL))</f>
        <v>2</v>
      </c>
      <c r="G929" s="441">
        <f t="array" ref="G929">SUM(IF("156"&amp;B929=KHN&amp;MH,TH))</f>
        <v>122892</v>
      </c>
      <c r="H929" s="441">
        <f t="array" ref="H929">SUM(IF("156"&amp;B929=KHC&amp;MH,SL))</f>
        <v>2</v>
      </c>
      <c r="I929" s="441">
        <f t="array" ref="I929">SUM(IF("156"&amp;B929=KHC&amp;MH,TH))</f>
        <v>122892</v>
      </c>
      <c r="J929" s="441">
        <f t="shared" si="43"/>
        <v>0</v>
      </c>
      <c r="K929" s="441">
        <f t="shared" si="44"/>
        <v>0</v>
      </c>
      <c r="L929" s="263"/>
    </row>
    <row r="930" spans="1:15" ht="19.5" customHeight="1">
      <c r="A930" s="438">
        <f t="shared" si="42"/>
        <v>919</v>
      </c>
      <c r="B930" s="446" t="s">
        <v>1761</v>
      </c>
      <c r="C930" s="440" t="s">
        <v>286</v>
      </c>
      <c r="D930" s="441"/>
      <c r="E930" s="441"/>
      <c r="F930" s="441">
        <f t="array" ref="F930">SUM(IF("156"&amp;B930=KHN&amp;MH,SL))</f>
        <v>29</v>
      </c>
      <c r="G930" s="441">
        <f t="array" ref="G930">SUM(IF("156"&amp;B930=KHN&amp;MH,TH))</f>
        <v>1876431</v>
      </c>
      <c r="H930" s="441">
        <f t="array" ref="H930">SUM(IF("156"&amp;B930=KHC&amp;MH,SL))</f>
        <v>29</v>
      </c>
      <c r="I930" s="441">
        <f t="array" ref="I930">SUM(IF("156"&amp;B930=KHC&amp;MH,TH))</f>
        <v>1876431</v>
      </c>
      <c r="J930" s="441">
        <f t="shared" si="43"/>
        <v>0</v>
      </c>
      <c r="K930" s="441">
        <f t="shared" si="44"/>
        <v>0</v>
      </c>
      <c r="L930" s="263"/>
    </row>
    <row r="931" spans="1:15" ht="19.5" customHeight="1">
      <c r="A931" s="438">
        <f t="shared" si="42"/>
        <v>920</v>
      </c>
      <c r="B931" s="445" t="s">
        <v>1998</v>
      </c>
      <c r="C931" s="440" t="s">
        <v>286</v>
      </c>
      <c r="D931" s="441"/>
      <c r="E931" s="441"/>
      <c r="F931" s="441">
        <f t="array" ref="F931">SUM(IF("156"&amp;B931=KHN&amp;MH,SL))</f>
        <v>50</v>
      </c>
      <c r="G931" s="441">
        <f t="array" ref="G931">SUM(IF("156"&amp;B931=KHN&amp;MH,TH))</f>
        <v>1580000</v>
      </c>
      <c r="H931" s="441">
        <f t="array" ref="H931">SUM(IF("156"&amp;B931=KHC&amp;MH,SL))</f>
        <v>50</v>
      </c>
      <c r="I931" s="441">
        <f t="array" ref="I931">SUM(IF("156"&amp;B931=KHC&amp;MH,TH))</f>
        <v>1580000</v>
      </c>
      <c r="J931" s="441">
        <f t="shared" si="43"/>
        <v>0</v>
      </c>
      <c r="K931" s="441">
        <f t="shared" si="44"/>
        <v>0</v>
      </c>
      <c r="L931" s="263"/>
    </row>
    <row r="932" spans="1:15" ht="19.5" customHeight="1">
      <c r="A932" s="438">
        <f t="shared" si="42"/>
        <v>921</v>
      </c>
      <c r="B932" s="445" t="s">
        <v>1997</v>
      </c>
      <c r="C932" s="440" t="s">
        <v>286</v>
      </c>
      <c r="D932" s="441"/>
      <c r="E932" s="441"/>
      <c r="F932" s="441">
        <f t="array" ref="F932">SUM(IF("156"&amp;B932=KHN&amp;MH,SL))</f>
        <v>10</v>
      </c>
      <c r="G932" s="441">
        <f t="array" ref="G932">SUM(IF("156"&amp;B932=KHN&amp;MH,TH))</f>
        <v>312000</v>
      </c>
      <c r="H932" s="441">
        <f t="array" ref="H932">SUM(IF("156"&amp;B932=KHC&amp;MH,SL))</f>
        <v>10</v>
      </c>
      <c r="I932" s="441">
        <f t="array" ref="I932">SUM(IF("156"&amp;B932=KHC&amp;MH,TH))</f>
        <v>312000</v>
      </c>
      <c r="J932" s="441">
        <f t="shared" si="43"/>
        <v>0</v>
      </c>
      <c r="K932" s="441">
        <f t="shared" si="44"/>
        <v>0</v>
      </c>
      <c r="L932" s="263"/>
    </row>
    <row r="933" spans="1:15" ht="19.5" customHeight="1">
      <c r="A933" s="438">
        <f t="shared" si="42"/>
        <v>922</v>
      </c>
      <c r="B933" s="447" t="s">
        <v>409</v>
      </c>
      <c r="C933" s="440" t="s">
        <v>286</v>
      </c>
      <c r="D933" s="441"/>
      <c r="E933" s="441"/>
      <c r="F933" s="441">
        <f t="array" ref="F933">SUM(IF("156"&amp;B933=KHN&amp;MH,SL))</f>
        <v>242</v>
      </c>
      <c r="G933" s="441">
        <f t="array" ref="G933">SUM(IF("156"&amp;B933=KHN&amp;MH,TH))</f>
        <v>16630232</v>
      </c>
      <c r="H933" s="441">
        <f t="array" ref="H933">SUM(IF("156"&amp;B933=KHC&amp;MH,SL))</f>
        <v>242</v>
      </c>
      <c r="I933" s="441">
        <f t="array" ref="I933">SUM(IF("156"&amp;B933=KHC&amp;MH,TH))</f>
        <v>16630232</v>
      </c>
      <c r="J933" s="441">
        <f t="shared" si="43"/>
        <v>0</v>
      </c>
      <c r="K933" s="441">
        <f t="shared" si="44"/>
        <v>0</v>
      </c>
      <c r="L933" s="263"/>
    </row>
    <row r="934" spans="1:15" ht="19.5" customHeight="1">
      <c r="A934" s="438">
        <f t="shared" si="42"/>
        <v>923</v>
      </c>
      <c r="B934" s="446" t="s">
        <v>1357</v>
      </c>
      <c r="C934" s="440" t="s">
        <v>286</v>
      </c>
      <c r="D934" s="441"/>
      <c r="E934" s="441"/>
      <c r="F934" s="441">
        <f t="array" ref="F934">SUM(IF("156"&amp;B934=KHN&amp;MH,SL))</f>
        <v>8</v>
      </c>
      <c r="G934" s="441">
        <f t="array" ref="G934">SUM(IF("156"&amp;B934=KHN&amp;MH,TH))</f>
        <v>656000</v>
      </c>
      <c r="H934" s="441">
        <f t="array" ref="H934">SUM(IF("156"&amp;B934=KHC&amp;MH,SL))</f>
        <v>8</v>
      </c>
      <c r="I934" s="441">
        <f t="array" ref="I934">SUM(IF("156"&amp;B934=KHC&amp;MH,TH))</f>
        <v>656000</v>
      </c>
      <c r="J934" s="441">
        <f t="shared" si="43"/>
        <v>0</v>
      </c>
      <c r="K934" s="441">
        <f t="shared" si="44"/>
        <v>0</v>
      </c>
      <c r="L934" s="263"/>
      <c r="N934" s="442"/>
      <c r="O934" s="442"/>
    </row>
    <row r="935" spans="1:15" ht="19.5" customHeight="1">
      <c r="A935" s="438">
        <f t="shared" si="42"/>
        <v>924</v>
      </c>
      <c r="B935" s="448" t="s">
        <v>700</v>
      </c>
      <c r="C935" s="440" t="s">
        <v>286</v>
      </c>
      <c r="D935" s="441"/>
      <c r="E935" s="441"/>
      <c r="F935" s="441">
        <f t="array" ref="F935">SUM(IF("156"&amp;B935=KHN&amp;MH,SL))</f>
        <v>25</v>
      </c>
      <c r="G935" s="441">
        <f t="array" ref="G935">SUM(IF("156"&amp;B935=KHN&amp;MH,TH))</f>
        <v>1012425</v>
      </c>
      <c r="H935" s="441">
        <f t="array" ref="H935">SUM(IF("156"&amp;B935=KHC&amp;MH,SL))</f>
        <v>25</v>
      </c>
      <c r="I935" s="441">
        <f t="array" ref="I935">SUM(IF("156"&amp;B935=KHC&amp;MH,TH))</f>
        <v>1012425</v>
      </c>
      <c r="J935" s="441">
        <f t="shared" si="43"/>
        <v>0</v>
      </c>
      <c r="K935" s="441">
        <f t="shared" si="44"/>
        <v>0</v>
      </c>
      <c r="L935" s="263"/>
    </row>
    <row r="936" spans="1:15" ht="19.5" customHeight="1">
      <c r="A936" s="438">
        <f t="shared" si="42"/>
        <v>925</v>
      </c>
      <c r="B936" s="446" t="s">
        <v>828</v>
      </c>
      <c r="C936" s="440" t="s">
        <v>286</v>
      </c>
      <c r="D936" s="441"/>
      <c r="E936" s="441"/>
      <c r="F936" s="441">
        <f t="array" ref="F936">SUM(IF("156"&amp;B936=KHN&amp;MH,SL))</f>
        <v>120</v>
      </c>
      <c r="G936" s="441">
        <f t="array" ref="G936">SUM(IF("156"&amp;B936=KHN&amp;MH,TH))</f>
        <v>8664321</v>
      </c>
      <c r="H936" s="441">
        <f t="array" ref="H936">SUM(IF("156"&amp;B936=KHC&amp;MH,SL))</f>
        <v>120</v>
      </c>
      <c r="I936" s="441">
        <f t="array" ref="I936">SUM(IF("156"&amp;B936=KHC&amp;MH,TH))</f>
        <v>8664321</v>
      </c>
      <c r="J936" s="441">
        <f t="shared" si="43"/>
        <v>0</v>
      </c>
      <c r="K936" s="441">
        <f t="shared" si="44"/>
        <v>0</v>
      </c>
      <c r="L936" s="263"/>
    </row>
    <row r="937" spans="1:15" ht="19.5" customHeight="1">
      <c r="A937" s="438">
        <f t="shared" si="42"/>
        <v>926</v>
      </c>
      <c r="B937" s="445" t="s">
        <v>1909</v>
      </c>
      <c r="C937" s="440" t="s">
        <v>286</v>
      </c>
      <c r="D937" s="441"/>
      <c r="E937" s="441"/>
      <c r="F937" s="441">
        <f t="array" ref="F937">SUM(IF("156"&amp;B937=KHN&amp;MH,SL))</f>
        <v>3</v>
      </c>
      <c r="G937" s="441">
        <f t="array" ref="G937">SUM(IF("156"&amp;B937=KHN&amp;MH,TH))</f>
        <v>267849</v>
      </c>
      <c r="H937" s="441">
        <f t="array" ref="H937">SUM(IF("156"&amp;B937=KHC&amp;MH,SL))</f>
        <v>3</v>
      </c>
      <c r="I937" s="441">
        <f t="array" ref="I937">SUM(IF("156"&amp;B937=KHC&amp;MH,TH))</f>
        <v>267849</v>
      </c>
      <c r="J937" s="441">
        <f t="shared" si="43"/>
        <v>0</v>
      </c>
      <c r="K937" s="441">
        <f t="shared" si="44"/>
        <v>0</v>
      </c>
      <c r="L937" s="263"/>
    </row>
    <row r="938" spans="1:15" ht="19.5" customHeight="1">
      <c r="A938" s="438">
        <f t="shared" si="42"/>
        <v>927</v>
      </c>
      <c r="B938" s="448" t="s">
        <v>584</v>
      </c>
      <c r="C938" s="440" t="s">
        <v>286</v>
      </c>
      <c r="D938" s="441"/>
      <c r="E938" s="441"/>
      <c r="F938" s="441">
        <f t="array" ref="F938">SUM(IF("156"&amp;B938=KHN&amp;MH,SL))</f>
        <v>8</v>
      </c>
      <c r="G938" s="441">
        <f t="array" ref="G938">SUM(IF("156"&amp;B938=KHN&amp;MH,TH))</f>
        <v>388406</v>
      </c>
      <c r="H938" s="441">
        <f t="array" ref="H938">SUM(IF("156"&amp;B938=KHC&amp;MH,SL))</f>
        <v>8</v>
      </c>
      <c r="I938" s="441">
        <f t="array" ref="I938">SUM(IF("156"&amp;B938=KHC&amp;MH,TH))</f>
        <v>388406</v>
      </c>
      <c r="J938" s="441">
        <f t="shared" si="43"/>
        <v>0</v>
      </c>
      <c r="K938" s="441">
        <f t="shared" si="44"/>
        <v>0</v>
      </c>
      <c r="L938" s="263"/>
    </row>
    <row r="939" spans="1:15" ht="19.5" customHeight="1">
      <c r="A939" s="438">
        <f t="shared" si="42"/>
        <v>928</v>
      </c>
      <c r="B939" s="446" t="s">
        <v>1789</v>
      </c>
      <c r="C939" s="440" t="s">
        <v>286</v>
      </c>
      <c r="D939" s="441"/>
      <c r="E939" s="441"/>
      <c r="F939" s="441">
        <f t="array" ref="F939">SUM(IF("156"&amp;B939=KHN&amp;MH,SL))</f>
        <v>20</v>
      </c>
      <c r="G939" s="441">
        <f t="array" ref="G939">SUM(IF("156"&amp;B939=KHN&amp;MH,TH))</f>
        <v>1737600</v>
      </c>
      <c r="H939" s="441">
        <f t="array" ref="H939">SUM(IF("156"&amp;B939=KHC&amp;MH,SL))</f>
        <v>20</v>
      </c>
      <c r="I939" s="441">
        <f t="array" ref="I939">SUM(IF("156"&amp;B939=KHC&amp;MH,TH))</f>
        <v>1737600</v>
      </c>
      <c r="J939" s="441">
        <f t="shared" si="43"/>
        <v>0</v>
      </c>
      <c r="K939" s="441">
        <f t="shared" si="44"/>
        <v>0</v>
      </c>
      <c r="L939" s="263"/>
    </row>
    <row r="940" spans="1:15" ht="19.5" customHeight="1">
      <c r="A940" s="438">
        <f t="shared" si="42"/>
        <v>929</v>
      </c>
      <c r="B940" s="447" t="s">
        <v>404</v>
      </c>
      <c r="C940" s="440" t="s">
        <v>286</v>
      </c>
      <c r="D940" s="441"/>
      <c r="E940" s="441"/>
      <c r="F940" s="441">
        <f t="array" ref="F940">SUM(IF("156"&amp;B940=KHN&amp;MH,SL))</f>
        <v>24</v>
      </c>
      <c r="G940" s="441">
        <f t="array" ref="G940">SUM(IF("156"&amp;B940=KHN&amp;MH,TH))</f>
        <v>1427832</v>
      </c>
      <c r="H940" s="441">
        <f t="array" ref="H940">SUM(IF("156"&amp;B940=KHC&amp;MH,SL))</f>
        <v>24</v>
      </c>
      <c r="I940" s="441">
        <f t="array" ref="I940">SUM(IF("156"&amp;B940=KHC&amp;MH,TH))</f>
        <v>1427832</v>
      </c>
      <c r="J940" s="441">
        <f t="shared" si="43"/>
        <v>0</v>
      </c>
      <c r="K940" s="441">
        <f t="shared" si="44"/>
        <v>0</v>
      </c>
      <c r="L940" s="263"/>
    </row>
    <row r="941" spans="1:15" ht="19.5" customHeight="1">
      <c r="A941" s="438">
        <f t="shared" si="42"/>
        <v>930</v>
      </c>
      <c r="B941" s="447" t="s">
        <v>571</v>
      </c>
      <c r="C941" s="440" t="s">
        <v>286</v>
      </c>
      <c r="D941" s="441"/>
      <c r="E941" s="441"/>
      <c r="F941" s="441">
        <f t="array" ref="F941">SUM(IF("156"&amp;B941=KHN&amp;MH,SL))</f>
        <v>60</v>
      </c>
      <c r="G941" s="441">
        <f t="array" ref="G941">SUM(IF("156"&amp;B941=KHN&amp;MH,TH))</f>
        <v>3515093</v>
      </c>
      <c r="H941" s="441">
        <f t="array" ref="H941">SUM(IF("156"&amp;B941=KHC&amp;MH,SL))</f>
        <v>60</v>
      </c>
      <c r="I941" s="441">
        <f t="array" ref="I941">SUM(IF("156"&amp;B941=KHC&amp;MH,TH))</f>
        <v>3515093</v>
      </c>
      <c r="J941" s="441">
        <f t="shared" si="43"/>
        <v>0</v>
      </c>
      <c r="K941" s="441">
        <f t="shared" si="44"/>
        <v>0</v>
      </c>
      <c r="L941" s="263"/>
    </row>
    <row r="942" spans="1:15" ht="19.5" customHeight="1">
      <c r="A942" s="438">
        <f t="shared" si="42"/>
        <v>931</v>
      </c>
      <c r="B942" s="446" t="s">
        <v>1617</v>
      </c>
      <c r="C942" s="440" t="s">
        <v>286</v>
      </c>
      <c r="D942" s="441"/>
      <c r="E942" s="441"/>
      <c r="F942" s="441">
        <f t="array" ref="F942">SUM(IF("156"&amp;B942=KHN&amp;MH,SL))</f>
        <v>30</v>
      </c>
      <c r="G942" s="441">
        <f t="array" ref="G942">SUM(IF("156"&amp;B942=KHN&amp;MH,TH))</f>
        <v>1985100</v>
      </c>
      <c r="H942" s="441">
        <f t="array" ref="H942">SUM(IF("156"&amp;B942=KHC&amp;MH,SL))</f>
        <v>30</v>
      </c>
      <c r="I942" s="441">
        <f t="array" ref="I942">SUM(IF("156"&amp;B942=KHC&amp;MH,TH))</f>
        <v>1985100</v>
      </c>
      <c r="J942" s="441">
        <f t="shared" si="43"/>
        <v>0</v>
      </c>
      <c r="K942" s="441">
        <f t="shared" si="44"/>
        <v>0</v>
      </c>
      <c r="L942" s="263"/>
    </row>
    <row r="943" spans="1:15" ht="19.5" customHeight="1">
      <c r="A943" s="438">
        <f t="shared" si="42"/>
        <v>932</v>
      </c>
      <c r="B943" s="448" t="s">
        <v>578</v>
      </c>
      <c r="C943" s="440" t="s">
        <v>286</v>
      </c>
      <c r="D943" s="441"/>
      <c r="E943" s="441"/>
      <c r="F943" s="441">
        <f t="array" ref="F943">SUM(IF("156"&amp;B943=KHN&amp;MH,SL))</f>
        <v>175</v>
      </c>
      <c r="G943" s="441">
        <f t="array" ref="G943">SUM(IF("156"&amp;B943=KHN&amp;MH,TH))</f>
        <v>18595283</v>
      </c>
      <c r="H943" s="441">
        <f t="array" ref="H943">SUM(IF("156"&amp;B943=KHC&amp;MH,SL))</f>
        <v>60</v>
      </c>
      <c r="I943" s="441">
        <f t="array" ref="I943">SUM(IF("156"&amp;B943=KHC&amp;MH,TH))</f>
        <v>6533048</v>
      </c>
      <c r="J943" s="441">
        <f t="shared" si="43"/>
        <v>115</v>
      </c>
      <c r="K943" s="441">
        <f t="shared" si="44"/>
        <v>12062235</v>
      </c>
      <c r="L943" s="263"/>
    </row>
    <row r="944" spans="1:15" ht="19.5" customHeight="1">
      <c r="A944" s="438">
        <f t="shared" si="42"/>
        <v>933</v>
      </c>
      <c r="B944" s="448" t="s">
        <v>616</v>
      </c>
      <c r="C944" s="440" t="s">
        <v>286</v>
      </c>
      <c r="D944" s="441"/>
      <c r="E944" s="441"/>
      <c r="F944" s="441">
        <f t="array" ref="F944">SUM(IF("156"&amp;B944=KHN&amp;MH,SL))</f>
        <v>14</v>
      </c>
      <c r="G944" s="441">
        <f t="array" ref="G944">SUM(IF("156"&amp;B944=KHN&amp;MH,TH))</f>
        <v>529956</v>
      </c>
      <c r="H944" s="441">
        <f t="array" ref="H944">SUM(IF("156"&amp;B944=KHC&amp;MH,SL))</f>
        <v>14</v>
      </c>
      <c r="I944" s="441">
        <f t="array" ref="I944">SUM(IF("156"&amp;B944=KHC&amp;MH,TH))</f>
        <v>529956</v>
      </c>
      <c r="J944" s="441">
        <f t="shared" si="43"/>
        <v>0</v>
      </c>
      <c r="K944" s="441">
        <f t="shared" si="44"/>
        <v>0</v>
      </c>
      <c r="L944" s="263"/>
    </row>
    <row r="945" spans="1:15" ht="19.5" customHeight="1">
      <c r="A945" s="438">
        <f t="shared" si="42"/>
        <v>934</v>
      </c>
      <c r="B945" s="445" t="s">
        <v>605</v>
      </c>
      <c r="C945" s="440" t="s">
        <v>286</v>
      </c>
      <c r="D945" s="441"/>
      <c r="E945" s="441"/>
      <c r="F945" s="441">
        <f t="array" ref="F945">SUM(IF("156"&amp;B945=KHN&amp;MH,SL))</f>
        <v>50</v>
      </c>
      <c r="G945" s="441">
        <f t="array" ref="G945">SUM(IF("156"&amp;B945=KHN&amp;MH,TH))</f>
        <v>3610700</v>
      </c>
      <c r="H945" s="441">
        <f t="array" ref="H945">SUM(IF("156"&amp;B945=KHC&amp;MH,SL))</f>
        <v>50</v>
      </c>
      <c r="I945" s="441">
        <f t="array" ref="I945">SUM(IF("156"&amp;B945=KHC&amp;MH,TH))</f>
        <v>3610700</v>
      </c>
      <c r="J945" s="441">
        <f t="shared" si="43"/>
        <v>0</v>
      </c>
      <c r="K945" s="441">
        <f t="shared" si="44"/>
        <v>0</v>
      </c>
      <c r="L945" s="263"/>
    </row>
    <row r="946" spans="1:15" ht="19.5" customHeight="1">
      <c r="A946" s="438">
        <f t="shared" si="42"/>
        <v>935</v>
      </c>
      <c r="B946" s="447" t="s">
        <v>540</v>
      </c>
      <c r="C946" s="440" t="s">
        <v>286</v>
      </c>
      <c r="D946" s="441"/>
      <c r="E946" s="441"/>
      <c r="F946" s="441">
        <f t="array" ref="F946">SUM(IF("156"&amp;B946=KHN&amp;MH,SL))</f>
        <v>65</v>
      </c>
      <c r="G946" s="441">
        <f t="array" ref="G946">SUM(IF("156"&amp;B946=KHN&amp;MH,TH))</f>
        <v>7389415</v>
      </c>
      <c r="H946" s="441">
        <f t="array" ref="H946">SUM(IF("156"&amp;B946=KHC&amp;MH,SL))</f>
        <v>65</v>
      </c>
      <c r="I946" s="441">
        <f t="array" ref="I946">SUM(IF("156"&amp;B946=KHC&amp;MH,TH))</f>
        <v>7389415</v>
      </c>
      <c r="J946" s="441">
        <f t="shared" si="43"/>
        <v>0</v>
      </c>
      <c r="K946" s="441">
        <f t="shared" si="44"/>
        <v>0</v>
      </c>
      <c r="L946" s="263"/>
    </row>
    <row r="947" spans="1:15" ht="19.5" customHeight="1">
      <c r="A947" s="438">
        <f t="shared" si="42"/>
        <v>936</v>
      </c>
      <c r="B947" s="447" t="s">
        <v>852</v>
      </c>
      <c r="C947" s="440" t="s">
        <v>286</v>
      </c>
      <c r="D947" s="441"/>
      <c r="E947" s="441"/>
      <c r="F947" s="441">
        <f t="array" ref="F947">SUM(IF("156"&amp;B947=KHN&amp;MH,SL))</f>
        <v>6</v>
      </c>
      <c r="G947" s="441">
        <f t="array" ref="G947">SUM(IF("156"&amp;B947=KHN&amp;MH,TH))</f>
        <v>426480</v>
      </c>
      <c r="H947" s="441">
        <f t="array" ref="H947">SUM(IF("156"&amp;B947=KHC&amp;MH,SL))</f>
        <v>6</v>
      </c>
      <c r="I947" s="441">
        <f t="array" ref="I947">SUM(IF("156"&amp;B947=KHC&amp;MH,TH))</f>
        <v>426480</v>
      </c>
      <c r="J947" s="441">
        <f t="shared" si="43"/>
        <v>0</v>
      </c>
      <c r="K947" s="441">
        <f t="shared" si="44"/>
        <v>0</v>
      </c>
      <c r="L947" s="263"/>
    </row>
    <row r="948" spans="1:15" ht="19.5" customHeight="1">
      <c r="A948" s="438">
        <f t="shared" si="42"/>
        <v>937</v>
      </c>
      <c r="B948" s="446" t="s">
        <v>1324</v>
      </c>
      <c r="C948" s="440" t="s">
        <v>286</v>
      </c>
      <c r="D948" s="441"/>
      <c r="E948" s="441"/>
      <c r="F948" s="441">
        <f t="array" ref="F948">SUM(IF("156"&amp;B948=KHN&amp;MH,SL))</f>
        <v>30</v>
      </c>
      <c r="G948" s="441">
        <f t="array" ref="G948">SUM(IF("156"&amp;B948=KHN&amp;MH,TH))</f>
        <v>2490000</v>
      </c>
      <c r="H948" s="441">
        <f t="array" ref="H948">SUM(IF("156"&amp;B948=KHC&amp;MH,SL))</f>
        <v>30</v>
      </c>
      <c r="I948" s="441">
        <f t="array" ref="I948">SUM(IF("156"&amp;B948=KHC&amp;MH,TH))</f>
        <v>2490000</v>
      </c>
      <c r="J948" s="441">
        <f t="shared" si="43"/>
        <v>0</v>
      </c>
      <c r="K948" s="441">
        <f t="shared" si="44"/>
        <v>0</v>
      </c>
      <c r="L948" s="263"/>
      <c r="N948" s="442"/>
      <c r="O948" s="442"/>
    </row>
    <row r="949" spans="1:15" ht="19.5" customHeight="1">
      <c r="A949" s="438">
        <f t="shared" si="42"/>
        <v>938</v>
      </c>
      <c r="B949" s="446" t="s">
        <v>1431</v>
      </c>
      <c r="C949" s="440" t="s">
        <v>286</v>
      </c>
      <c r="D949" s="441"/>
      <c r="E949" s="441"/>
      <c r="F949" s="441">
        <f t="array" ref="F949">SUM(IF("156"&amp;B949=KHN&amp;MH,SL))</f>
        <v>20</v>
      </c>
      <c r="G949" s="441">
        <f t="array" ref="G949">SUM(IF("156"&amp;B949=KHN&amp;MH,TH))</f>
        <v>1020000</v>
      </c>
      <c r="H949" s="441">
        <f t="array" ref="H949">SUM(IF("156"&amp;B949=KHC&amp;MH,SL))</f>
        <v>20</v>
      </c>
      <c r="I949" s="441">
        <f t="array" ref="I949">SUM(IF("156"&amp;B949=KHC&amp;MH,TH))</f>
        <v>1020000</v>
      </c>
      <c r="J949" s="441">
        <f t="shared" si="43"/>
        <v>0</v>
      </c>
      <c r="K949" s="441">
        <f t="shared" si="44"/>
        <v>0</v>
      </c>
      <c r="L949" s="263"/>
      <c r="N949" s="442"/>
      <c r="O949" s="442"/>
    </row>
    <row r="950" spans="1:15" ht="19.5" customHeight="1">
      <c r="A950" s="438">
        <f t="shared" si="42"/>
        <v>939</v>
      </c>
      <c r="B950" s="447" t="s">
        <v>1999</v>
      </c>
      <c r="C950" s="440" t="s">
        <v>286</v>
      </c>
      <c r="D950" s="441"/>
      <c r="E950" s="441"/>
      <c r="F950" s="441">
        <f t="array" ref="F950">SUM(IF("156"&amp;B950=KHN&amp;MH,SL))</f>
        <v>25</v>
      </c>
      <c r="G950" s="441">
        <f t="array" ref="G950">SUM(IF("156"&amp;B950=KHN&amp;MH,TH))</f>
        <v>1848750</v>
      </c>
      <c r="H950" s="441">
        <f t="array" ref="H950">SUM(IF("156"&amp;B950=KHC&amp;MH,SL))</f>
        <v>25</v>
      </c>
      <c r="I950" s="441">
        <f t="array" ref="I950">SUM(IF("156"&amp;B950=KHC&amp;MH,TH))</f>
        <v>1848750</v>
      </c>
      <c r="J950" s="441">
        <f t="shared" si="43"/>
        <v>0</v>
      </c>
      <c r="K950" s="441">
        <f t="shared" si="44"/>
        <v>0</v>
      </c>
      <c r="L950" s="263"/>
    </row>
    <row r="951" spans="1:15" ht="19.5" customHeight="1">
      <c r="A951" s="438">
        <f t="shared" si="42"/>
        <v>940</v>
      </c>
      <c r="B951" s="445" t="s">
        <v>1897</v>
      </c>
      <c r="C951" s="440" t="s">
        <v>286</v>
      </c>
      <c r="D951" s="441"/>
      <c r="E951" s="441"/>
      <c r="F951" s="441">
        <f t="array" ref="F951">SUM(IF("156"&amp;B951=KHN&amp;MH,SL))</f>
        <v>3</v>
      </c>
      <c r="G951" s="441">
        <f t="array" ref="G951">SUM(IF("156"&amp;B951=KHN&amp;MH,TH))</f>
        <v>290535</v>
      </c>
      <c r="H951" s="441">
        <f t="array" ref="H951">SUM(IF("156"&amp;B951=KHC&amp;MH,SL))</f>
        <v>3</v>
      </c>
      <c r="I951" s="441">
        <f t="array" ref="I951">SUM(IF("156"&amp;B951=KHC&amp;MH,TH))</f>
        <v>290535</v>
      </c>
      <c r="J951" s="441">
        <f t="shared" si="43"/>
        <v>0</v>
      </c>
      <c r="K951" s="441">
        <f t="shared" si="44"/>
        <v>0</v>
      </c>
      <c r="L951" s="263"/>
    </row>
    <row r="952" spans="1:15" ht="19.5" customHeight="1">
      <c r="A952" s="438">
        <f t="shared" si="42"/>
        <v>941</v>
      </c>
      <c r="B952" s="446" t="s">
        <v>1423</v>
      </c>
      <c r="C952" s="440" t="s">
        <v>286</v>
      </c>
      <c r="D952" s="441"/>
      <c r="E952" s="441"/>
      <c r="F952" s="441">
        <f t="array" ref="F952">SUM(IF("156"&amp;B952=KHN&amp;MH,SL))</f>
        <v>10</v>
      </c>
      <c r="G952" s="441">
        <f t="array" ref="G952">SUM(IF("156"&amp;B952=KHN&amp;MH,TH))</f>
        <v>270000</v>
      </c>
      <c r="H952" s="441">
        <f t="array" ref="H952">SUM(IF("156"&amp;B952=KHC&amp;MH,SL))</f>
        <v>10</v>
      </c>
      <c r="I952" s="441">
        <f t="array" ref="I952">SUM(IF("156"&amp;B952=KHC&amp;MH,TH))</f>
        <v>270000</v>
      </c>
      <c r="J952" s="441">
        <f t="shared" si="43"/>
        <v>0</v>
      </c>
      <c r="K952" s="441">
        <f t="shared" si="44"/>
        <v>0</v>
      </c>
      <c r="L952" s="263"/>
      <c r="N952" s="442"/>
      <c r="O952" s="442"/>
    </row>
    <row r="953" spans="1:15" ht="19.5" customHeight="1">
      <c r="A953" s="438">
        <f t="shared" si="42"/>
        <v>942</v>
      </c>
      <c r="B953" s="446" t="s">
        <v>1411</v>
      </c>
      <c r="C953" s="440" t="s">
        <v>286</v>
      </c>
      <c r="D953" s="441"/>
      <c r="E953" s="441"/>
      <c r="F953" s="441">
        <f t="array" ref="F953">SUM(IF("156"&amp;B953=KHN&amp;MH,SL))</f>
        <v>3</v>
      </c>
      <c r="G953" s="441">
        <f t="array" ref="G953">SUM(IF("156"&amp;B953=KHN&amp;MH,TH))</f>
        <v>151670</v>
      </c>
      <c r="H953" s="441">
        <f t="array" ref="H953">SUM(IF("156"&amp;B953=KHC&amp;MH,SL))</f>
        <v>3</v>
      </c>
      <c r="I953" s="441">
        <f t="array" ref="I953">SUM(IF("156"&amp;B953=KHC&amp;MH,TH))</f>
        <v>151670</v>
      </c>
      <c r="J953" s="441">
        <f t="shared" si="43"/>
        <v>0</v>
      </c>
      <c r="K953" s="441">
        <f t="shared" si="44"/>
        <v>0</v>
      </c>
      <c r="L953" s="263"/>
      <c r="N953" s="442"/>
      <c r="O953" s="442"/>
    </row>
    <row r="954" spans="1:15" ht="19.5" customHeight="1">
      <c r="A954" s="438">
        <f t="shared" si="42"/>
        <v>943</v>
      </c>
      <c r="B954" s="446" t="s">
        <v>1413</v>
      </c>
      <c r="C954" s="440" t="s">
        <v>286</v>
      </c>
      <c r="D954" s="441"/>
      <c r="E954" s="441"/>
      <c r="F954" s="441">
        <f t="array" ref="F954">SUM(IF("156"&amp;B954=KHN&amp;MH,SL))</f>
        <v>5</v>
      </c>
      <c r="G954" s="441">
        <f t="array" ref="G954">SUM(IF("156"&amp;B954=KHN&amp;MH,TH))</f>
        <v>300000</v>
      </c>
      <c r="H954" s="441">
        <f t="array" ref="H954">SUM(IF("156"&amp;B954=KHC&amp;MH,SL))</f>
        <v>5</v>
      </c>
      <c r="I954" s="441">
        <f t="array" ref="I954">SUM(IF("156"&amp;B954=KHC&amp;MH,TH))</f>
        <v>300000</v>
      </c>
      <c r="J954" s="441">
        <f t="shared" si="43"/>
        <v>0</v>
      </c>
      <c r="K954" s="441">
        <f t="shared" si="44"/>
        <v>0</v>
      </c>
      <c r="L954" s="263"/>
      <c r="N954" s="442"/>
      <c r="O954" s="442"/>
    </row>
    <row r="955" spans="1:15" ht="19.5" customHeight="1">
      <c r="A955" s="438">
        <f t="shared" si="42"/>
        <v>944</v>
      </c>
      <c r="B955" s="446" t="s">
        <v>1418</v>
      </c>
      <c r="C955" s="440" t="s">
        <v>286</v>
      </c>
      <c r="D955" s="441"/>
      <c r="E955" s="441"/>
      <c r="F955" s="441">
        <f t="array" ref="F955">SUM(IF("156"&amp;B955=KHN&amp;MH,SL))</f>
        <v>3</v>
      </c>
      <c r="G955" s="441">
        <f t="array" ref="G955">SUM(IF("156"&amp;B955=KHN&amp;MH,TH))</f>
        <v>258000</v>
      </c>
      <c r="H955" s="441">
        <f t="array" ref="H955">SUM(IF("156"&amp;B955=KHC&amp;MH,SL))</f>
        <v>3</v>
      </c>
      <c r="I955" s="441">
        <f t="array" ref="I955">SUM(IF("156"&amp;B955=KHC&amp;MH,TH))</f>
        <v>258000</v>
      </c>
      <c r="J955" s="441">
        <f t="shared" si="43"/>
        <v>0</v>
      </c>
      <c r="K955" s="441">
        <f t="shared" si="44"/>
        <v>0</v>
      </c>
      <c r="L955" s="263"/>
      <c r="N955" s="442"/>
      <c r="O955" s="442"/>
    </row>
    <row r="956" spans="1:15" ht="19.5" customHeight="1">
      <c r="A956" s="438">
        <f t="shared" si="42"/>
        <v>945</v>
      </c>
      <c r="B956" s="446" t="s">
        <v>1417</v>
      </c>
      <c r="C956" s="440" t="s">
        <v>286</v>
      </c>
      <c r="D956" s="441"/>
      <c r="E956" s="441"/>
      <c r="F956" s="441">
        <f t="array" ref="F956">SUM(IF("156"&amp;B956=KHN&amp;MH,SL))</f>
        <v>3</v>
      </c>
      <c r="G956" s="441">
        <f t="array" ref="G956">SUM(IF("156"&amp;B956=KHN&amp;MH,TH))</f>
        <v>51600</v>
      </c>
      <c r="H956" s="441">
        <f t="array" ref="H956">SUM(IF("156"&amp;B956=KHC&amp;MH,SL))</f>
        <v>3</v>
      </c>
      <c r="I956" s="441">
        <f t="array" ref="I956">SUM(IF("156"&amp;B956=KHC&amp;MH,TH))</f>
        <v>51600</v>
      </c>
      <c r="J956" s="441">
        <f t="shared" si="43"/>
        <v>0</v>
      </c>
      <c r="K956" s="441">
        <f t="shared" si="44"/>
        <v>0</v>
      </c>
      <c r="L956" s="263"/>
      <c r="N956" s="442"/>
      <c r="O956" s="442"/>
    </row>
    <row r="957" spans="1:15" ht="19.5" customHeight="1">
      <c r="A957" s="438">
        <f t="shared" si="42"/>
        <v>946</v>
      </c>
      <c r="B957" s="446" t="s">
        <v>1424</v>
      </c>
      <c r="C957" s="440" t="s">
        <v>286</v>
      </c>
      <c r="D957" s="441"/>
      <c r="E957" s="441"/>
      <c r="F957" s="441">
        <f t="array" ref="F957">SUM(IF("156"&amp;B957=KHN&amp;MH,SL))</f>
        <v>1</v>
      </c>
      <c r="G957" s="441">
        <f t="array" ref="G957">SUM(IF("156"&amp;B957=KHN&amp;MH,TH))</f>
        <v>60000</v>
      </c>
      <c r="H957" s="441">
        <f t="array" ref="H957">SUM(IF("156"&amp;B957=KHC&amp;MH,SL))</f>
        <v>1</v>
      </c>
      <c r="I957" s="441">
        <f t="array" ref="I957">SUM(IF("156"&amp;B957=KHC&amp;MH,TH))</f>
        <v>60000</v>
      </c>
      <c r="J957" s="441">
        <f t="shared" si="43"/>
        <v>0</v>
      </c>
      <c r="K957" s="441">
        <f t="shared" si="44"/>
        <v>0</v>
      </c>
      <c r="L957" s="263"/>
      <c r="N957" s="442"/>
      <c r="O957" s="442"/>
    </row>
    <row r="958" spans="1:15" ht="19.5" customHeight="1">
      <c r="A958" s="438">
        <f t="shared" si="42"/>
        <v>947</v>
      </c>
      <c r="B958" s="446" t="s">
        <v>1412</v>
      </c>
      <c r="C958" s="440" t="s">
        <v>286</v>
      </c>
      <c r="D958" s="441"/>
      <c r="E958" s="441"/>
      <c r="F958" s="441">
        <f t="array" ref="F958">SUM(IF("156"&amp;B958=KHN&amp;MH,SL))</f>
        <v>2</v>
      </c>
      <c r="G958" s="441">
        <f t="array" ref="G958">SUM(IF("156"&amp;B958=KHN&amp;MH,TH))</f>
        <v>185000</v>
      </c>
      <c r="H958" s="441">
        <f t="array" ref="H958">SUM(IF("156"&amp;B958=KHC&amp;MH,SL))</f>
        <v>2</v>
      </c>
      <c r="I958" s="441">
        <f t="array" ref="I958">SUM(IF("156"&amp;B958=KHC&amp;MH,TH))</f>
        <v>185000</v>
      </c>
      <c r="J958" s="441">
        <f t="shared" si="43"/>
        <v>0</v>
      </c>
      <c r="K958" s="441">
        <f t="shared" si="44"/>
        <v>0</v>
      </c>
      <c r="L958" s="263"/>
      <c r="N958" s="442"/>
      <c r="O958" s="442"/>
    </row>
    <row r="959" spans="1:15" ht="19.5" customHeight="1">
      <c r="A959" s="438">
        <f t="shared" si="42"/>
        <v>948</v>
      </c>
      <c r="B959" s="446" t="s">
        <v>1415</v>
      </c>
      <c r="C959" s="440" t="s">
        <v>286</v>
      </c>
      <c r="D959" s="441"/>
      <c r="E959" s="441"/>
      <c r="F959" s="441">
        <f t="array" ref="F959">SUM(IF("156"&amp;B959=KHN&amp;MH,SL))</f>
        <v>2</v>
      </c>
      <c r="G959" s="441">
        <f t="array" ref="G959">SUM(IF("156"&amp;B959=KHN&amp;MH,TH))</f>
        <v>222000</v>
      </c>
      <c r="H959" s="441">
        <f t="array" ref="H959">SUM(IF("156"&amp;B959=KHC&amp;MH,SL))</f>
        <v>2</v>
      </c>
      <c r="I959" s="441">
        <f t="array" ref="I959">SUM(IF("156"&amp;B959=KHC&amp;MH,TH))</f>
        <v>222000</v>
      </c>
      <c r="J959" s="441">
        <f t="shared" si="43"/>
        <v>0</v>
      </c>
      <c r="K959" s="441">
        <f t="shared" si="44"/>
        <v>0</v>
      </c>
      <c r="L959" s="263"/>
      <c r="N959" s="442"/>
      <c r="O959" s="442"/>
    </row>
    <row r="960" spans="1:15" ht="19.5" customHeight="1">
      <c r="A960" s="438">
        <f t="shared" si="42"/>
        <v>949</v>
      </c>
      <c r="B960" s="446" t="s">
        <v>1422</v>
      </c>
      <c r="C960" s="440" t="s">
        <v>286</v>
      </c>
      <c r="D960" s="441"/>
      <c r="E960" s="441"/>
      <c r="F960" s="441">
        <f t="array" ref="F960">SUM(IF("156"&amp;B960=KHN&amp;MH,SL))</f>
        <v>10</v>
      </c>
      <c r="G960" s="441">
        <f t="array" ref="G960">SUM(IF("156"&amp;B960=KHN&amp;MH,TH))</f>
        <v>1620000</v>
      </c>
      <c r="H960" s="441">
        <f t="array" ref="H960">SUM(IF("156"&amp;B960=KHC&amp;MH,SL))</f>
        <v>10</v>
      </c>
      <c r="I960" s="441">
        <f t="array" ref="I960">SUM(IF("156"&amp;B960=KHC&amp;MH,TH))</f>
        <v>1620000</v>
      </c>
      <c r="J960" s="441">
        <f t="shared" si="43"/>
        <v>0</v>
      </c>
      <c r="K960" s="441">
        <f t="shared" si="44"/>
        <v>0</v>
      </c>
      <c r="L960" s="263"/>
      <c r="N960" s="442"/>
      <c r="O960" s="442"/>
    </row>
    <row r="961" spans="1:15" ht="19.5" customHeight="1">
      <c r="A961" s="438">
        <f t="shared" si="42"/>
        <v>950</v>
      </c>
      <c r="B961" s="446" t="s">
        <v>1406</v>
      </c>
      <c r="C961" s="440" t="s">
        <v>286</v>
      </c>
      <c r="D961" s="441"/>
      <c r="E961" s="441"/>
      <c r="F961" s="441">
        <f t="array" ref="F961">SUM(IF("156"&amp;B961=KHN&amp;MH,SL))</f>
        <v>5</v>
      </c>
      <c r="G961" s="441">
        <f t="array" ref="G961">SUM(IF("156"&amp;B961=KHN&amp;MH,TH))</f>
        <v>535000</v>
      </c>
      <c r="H961" s="441">
        <f t="array" ref="H961">SUM(IF("156"&amp;B961=KHC&amp;MH,SL))</f>
        <v>5</v>
      </c>
      <c r="I961" s="441">
        <f t="array" ref="I961">SUM(IF("156"&amp;B961=KHC&amp;MH,TH))</f>
        <v>535000</v>
      </c>
      <c r="J961" s="441">
        <f t="shared" si="43"/>
        <v>0</v>
      </c>
      <c r="K961" s="441">
        <f t="shared" si="44"/>
        <v>0</v>
      </c>
      <c r="L961" s="263"/>
      <c r="N961" s="442"/>
      <c r="O961" s="442"/>
    </row>
    <row r="962" spans="1:15" ht="19.5" customHeight="1">
      <c r="A962" s="438">
        <f t="shared" si="42"/>
        <v>951</v>
      </c>
      <c r="B962" s="446" t="s">
        <v>1420</v>
      </c>
      <c r="C962" s="440" t="s">
        <v>286</v>
      </c>
      <c r="D962" s="441"/>
      <c r="E962" s="441"/>
      <c r="F962" s="441">
        <f t="array" ref="F962">SUM(IF("156"&amp;B962=KHN&amp;MH,SL))</f>
        <v>4</v>
      </c>
      <c r="G962" s="441">
        <f t="array" ref="G962">SUM(IF("156"&amp;B962=KHN&amp;MH,TH))</f>
        <v>188000</v>
      </c>
      <c r="H962" s="441">
        <f t="array" ref="H962">SUM(IF("156"&amp;B962=KHC&amp;MH,SL))</f>
        <v>4</v>
      </c>
      <c r="I962" s="441">
        <f t="array" ref="I962">SUM(IF("156"&amp;B962=KHC&amp;MH,TH))</f>
        <v>188000</v>
      </c>
      <c r="J962" s="441">
        <f t="shared" si="43"/>
        <v>0</v>
      </c>
      <c r="K962" s="441">
        <f t="shared" si="44"/>
        <v>0</v>
      </c>
      <c r="L962" s="263"/>
      <c r="N962" s="442"/>
      <c r="O962" s="442"/>
    </row>
    <row r="963" spans="1:15" ht="19.5" customHeight="1">
      <c r="A963" s="438">
        <f t="shared" si="42"/>
        <v>952</v>
      </c>
      <c r="B963" s="446" t="s">
        <v>1421</v>
      </c>
      <c r="C963" s="440" t="s">
        <v>286</v>
      </c>
      <c r="D963" s="441"/>
      <c r="E963" s="441"/>
      <c r="F963" s="441">
        <f t="array" ref="F963">SUM(IF("156"&amp;B963=KHN&amp;MH,SL))</f>
        <v>20</v>
      </c>
      <c r="G963" s="441">
        <f t="array" ref="G963">SUM(IF("156"&amp;B963=KHN&amp;MH,TH))</f>
        <v>950000</v>
      </c>
      <c r="H963" s="441">
        <f t="array" ref="H963">SUM(IF("156"&amp;B963=KHC&amp;MH,SL))</f>
        <v>20</v>
      </c>
      <c r="I963" s="441">
        <f t="array" ref="I963">SUM(IF("156"&amp;B963=KHC&amp;MH,TH))</f>
        <v>950000</v>
      </c>
      <c r="J963" s="441">
        <f t="shared" si="43"/>
        <v>0</v>
      </c>
      <c r="K963" s="441">
        <f t="shared" si="44"/>
        <v>0</v>
      </c>
      <c r="L963" s="263"/>
      <c r="N963" s="442"/>
      <c r="O963" s="442"/>
    </row>
    <row r="964" spans="1:15" ht="19.5" customHeight="1">
      <c r="A964" s="438">
        <f t="shared" si="42"/>
        <v>953</v>
      </c>
      <c r="B964" s="446" t="s">
        <v>1408</v>
      </c>
      <c r="C964" s="440" t="s">
        <v>286</v>
      </c>
      <c r="D964" s="441"/>
      <c r="E964" s="441"/>
      <c r="F964" s="441">
        <f t="array" ref="F964">SUM(IF("156"&amp;B964=KHN&amp;MH,SL))</f>
        <v>42</v>
      </c>
      <c r="G964" s="441">
        <f t="array" ref="G964">SUM(IF("156"&amp;B964=KHN&amp;MH,TH))</f>
        <v>1940400</v>
      </c>
      <c r="H964" s="441">
        <f t="array" ref="H964">SUM(IF("156"&amp;B964=KHC&amp;MH,SL))</f>
        <v>42</v>
      </c>
      <c r="I964" s="441">
        <f t="array" ref="I964">SUM(IF("156"&amp;B964=KHC&amp;MH,TH))</f>
        <v>1940400</v>
      </c>
      <c r="J964" s="441">
        <f t="shared" si="43"/>
        <v>0</v>
      </c>
      <c r="K964" s="441">
        <f t="shared" si="44"/>
        <v>0</v>
      </c>
      <c r="L964" s="263"/>
      <c r="N964" s="442"/>
      <c r="O964" s="442"/>
    </row>
    <row r="965" spans="1:15" ht="19.5" customHeight="1">
      <c r="A965" s="438">
        <f t="shared" si="42"/>
        <v>954</v>
      </c>
      <c r="B965" s="446" t="s">
        <v>1410</v>
      </c>
      <c r="C965" s="440" t="s">
        <v>286</v>
      </c>
      <c r="D965" s="441"/>
      <c r="E965" s="441"/>
      <c r="F965" s="441">
        <f t="array" ref="F965">SUM(IF("156"&amp;B965=KHN&amp;MH,SL))</f>
        <v>1</v>
      </c>
      <c r="G965" s="441">
        <f t="array" ref="G965">SUM(IF("156"&amp;B965=KHN&amp;MH,TH))</f>
        <v>36000</v>
      </c>
      <c r="H965" s="441">
        <f t="array" ref="H965">SUM(IF("156"&amp;B965=KHC&amp;MH,SL))</f>
        <v>1</v>
      </c>
      <c r="I965" s="441">
        <f t="array" ref="I965">SUM(IF("156"&amp;B965=KHC&amp;MH,TH))</f>
        <v>36000</v>
      </c>
      <c r="J965" s="441">
        <f t="shared" si="43"/>
        <v>0</v>
      </c>
      <c r="K965" s="441">
        <f t="shared" si="44"/>
        <v>0</v>
      </c>
      <c r="L965" s="263"/>
      <c r="N965" s="442"/>
      <c r="O965" s="442"/>
    </row>
    <row r="966" spans="1:15" ht="19.5" customHeight="1">
      <c r="A966" s="438">
        <f t="shared" si="42"/>
        <v>955</v>
      </c>
      <c r="B966" s="446" t="s">
        <v>1409</v>
      </c>
      <c r="C966" s="440" t="s">
        <v>286</v>
      </c>
      <c r="D966" s="441"/>
      <c r="E966" s="441"/>
      <c r="F966" s="441">
        <f t="array" ref="F966">SUM(IF("156"&amp;B966=KHN&amp;MH,SL))</f>
        <v>2</v>
      </c>
      <c r="G966" s="441">
        <f t="array" ref="G966">SUM(IF("156"&amp;B966=KHN&amp;MH,TH))</f>
        <v>78600</v>
      </c>
      <c r="H966" s="441">
        <f t="array" ref="H966">SUM(IF("156"&amp;B966=KHC&amp;MH,SL))</f>
        <v>2</v>
      </c>
      <c r="I966" s="441">
        <f t="array" ref="I966">SUM(IF("156"&amp;B966=KHC&amp;MH,TH))</f>
        <v>78600</v>
      </c>
      <c r="J966" s="441">
        <f t="shared" si="43"/>
        <v>0</v>
      </c>
      <c r="K966" s="441">
        <f t="shared" si="44"/>
        <v>0</v>
      </c>
      <c r="L966" s="263"/>
      <c r="N966" s="442"/>
      <c r="O966" s="442"/>
    </row>
    <row r="967" spans="1:15" ht="19.5" customHeight="1">
      <c r="A967" s="438">
        <f t="shared" si="42"/>
        <v>956</v>
      </c>
      <c r="B967" s="446" t="s">
        <v>1405</v>
      </c>
      <c r="C967" s="440" t="s">
        <v>286</v>
      </c>
      <c r="D967" s="441"/>
      <c r="E967" s="441"/>
      <c r="F967" s="441">
        <f t="array" ref="F967">SUM(IF("156"&amp;B967=KHN&amp;MH,SL))</f>
        <v>35</v>
      </c>
      <c r="G967" s="441">
        <f t="array" ref="G967">SUM(IF("156"&amp;B967=KHN&amp;MH,TH))</f>
        <v>1788500</v>
      </c>
      <c r="H967" s="441">
        <f t="array" ref="H967">SUM(IF("156"&amp;B967=KHC&amp;MH,SL))</f>
        <v>35</v>
      </c>
      <c r="I967" s="441">
        <f t="array" ref="I967">SUM(IF("156"&amp;B967=KHC&amp;MH,TH))</f>
        <v>1788500</v>
      </c>
      <c r="J967" s="441">
        <f t="shared" si="43"/>
        <v>0</v>
      </c>
      <c r="K967" s="441">
        <f t="shared" si="44"/>
        <v>0</v>
      </c>
      <c r="L967" s="263"/>
      <c r="N967" s="442"/>
      <c r="O967" s="442"/>
    </row>
    <row r="968" spans="1:15" ht="19.5" customHeight="1">
      <c r="A968" s="438">
        <f t="shared" si="42"/>
        <v>957</v>
      </c>
      <c r="B968" s="446" t="s">
        <v>1407</v>
      </c>
      <c r="C968" s="440" t="s">
        <v>286</v>
      </c>
      <c r="D968" s="441"/>
      <c r="E968" s="441"/>
      <c r="F968" s="441">
        <f t="array" ref="F968">SUM(IF("156"&amp;B968=KHN&amp;MH,SL))</f>
        <v>26</v>
      </c>
      <c r="G968" s="441">
        <f t="array" ref="G968">SUM(IF("156"&amp;B968=KHN&amp;MH,TH))</f>
        <v>1560000</v>
      </c>
      <c r="H968" s="441">
        <f t="array" ref="H968">SUM(IF("156"&amp;B968=KHC&amp;MH,SL))</f>
        <v>26</v>
      </c>
      <c r="I968" s="441">
        <f t="array" ref="I968">SUM(IF("156"&amp;B968=KHC&amp;MH,TH))</f>
        <v>1560000</v>
      </c>
      <c r="J968" s="441">
        <f t="shared" si="43"/>
        <v>0</v>
      </c>
      <c r="K968" s="441">
        <f t="shared" si="44"/>
        <v>0</v>
      </c>
      <c r="L968" s="263"/>
      <c r="N968" s="442"/>
      <c r="O968" s="442"/>
    </row>
    <row r="969" spans="1:15" ht="19.5" customHeight="1">
      <c r="A969" s="438">
        <f t="shared" si="42"/>
        <v>958</v>
      </c>
      <c r="B969" s="446" t="s">
        <v>1416</v>
      </c>
      <c r="C969" s="440" t="s">
        <v>286</v>
      </c>
      <c r="D969" s="441"/>
      <c r="E969" s="441"/>
      <c r="F969" s="441">
        <f t="array" ref="F969">SUM(IF("156"&amp;B969=KHN&amp;MH,SL))</f>
        <v>104</v>
      </c>
      <c r="G969" s="441">
        <f t="array" ref="G969">SUM(IF("156"&amp;B969=KHN&amp;MH,TH))</f>
        <v>4784000</v>
      </c>
      <c r="H969" s="441">
        <f t="array" ref="H969">SUM(IF("156"&amp;B969=KHC&amp;MH,SL))</f>
        <v>104</v>
      </c>
      <c r="I969" s="441">
        <f t="array" ref="I969">SUM(IF("156"&amp;B969=KHC&amp;MH,TH))</f>
        <v>4784000</v>
      </c>
      <c r="J969" s="441">
        <f t="shared" si="43"/>
        <v>0</v>
      </c>
      <c r="K969" s="441">
        <f t="shared" si="44"/>
        <v>0</v>
      </c>
      <c r="L969" s="263"/>
      <c r="N969" s="442"/>
      <c r="O969" s="442"/>
    </row>
    <row r="970" spans="1:15" ht="19.5" customHeight="1">
      <c r="A970" s="438">
        <f t="shared" si="42"/>
        <v>959</v>
      </c>
      <c r="B970" s="446" t="s">
        <v>1414</v>
      </c>
      <c r="C970" s="440" t="s">
        <v>286</v>
      </c>
      <c r="D970" s="441"/>
      <c r="E970" s="441"/>
      <c r="F970" s="441">
        <f t="array" ref="F970">SUM(IF("156"&amp;B970=KHN&amp;MH,SL))</f>
        <v>6</v>
      </c>
      <c r="G970" s="441">
        <f t="array" ref="G970">SUM(IF("156"&amp;B970=KHN&amp;MH,TH))</f>
        <v>351000</v>
      </c>
      <c r="H970" s="441">
        <f t="array" ref="H970">SUM(IF("156"&amp;B970=KHC&amp;MH,SL))</f>
        <v>6</v>
      </c>
      <c r="I970" s="441">
        <f t="array" ref="I970">SUM(IF("156"&amp;B970=KHC&amp;MH,TH))</f>
        <v>351000</v>
      </c>
      <c r="J970" s="441">
        <f t="shared" si="43"/>
        <v>0</v>
      </c>
      <c r="K970" s="441">
        <f t="shared" si="44"/>
        <v>0</v>
      </c>
      <c r="L970" s="263"/>
      <c r="N970" s="442"/>
      <c r="O970" s="442"/>
    </row>
    <row r="971" spans="1:15" ht="19.5" customHeight="1">
      <c r="A971" s="438">
        <f t="shared" si="42"/>
        <v>960</v>
      </c>
      <c r="B971" s="446" t="s">
        <v>1404</v>
      </c>
      <c r="C971" s="440" t="s">
        <v>286</v>
      </c>
      <c r="D971" s="441"/>
      <c r="E971" s="441"/>
      <c r="F971" s="441">
        <f t="array" ref="F971">SUM(IF("156"&amp;B971=KHN&amp;MH,SL))</f>
        <v>26</v>
      </c>
      <c r="G971" s="441">
        <f t="array" ref="G971">SUM(IF("156"&amp;B971=KHN&amp;MH,TH))</f>
        <v>2992600</v>
      </c>
      <c r="H971" s="441">
        <f t="array" ref="H971">SUM(IF("156"&amp;B971=KHC&amp;MH,SL))</f>
        <v>26</v>
      </c>
      <c r="I971" s="441">
        <f t="array" ref="I971">SUM(IF("156"&amp;B971=KHC&amp;MH,TH))</f>
        <v>2992600</v>
      </c>
      <c r="J971" s="441">
        <f t="shared" si="43"/>
        <v>0</v>
      </c>
      <c r="K971" s="441">
        <f t="shared" si="44"/>
        <v>0</v>
      </c>
      <c r="L971" s="263"/>
      <c r="N971" s="442"/>
      <c r="O971" s="442"/>
    </row>
    <row r="972" spans="1:15" ht="19.5" customHeight="1">
      <c r="A972" s="438">
        <f t="shared" ref="A972" si="45">IF(B972&lt;&gt;"",ROW()-11,"")</f>
        <v>961</v>
      </c>
      <c r="B972" s="446" t="s">
        <v>1419</v>
      </c>
      <c r="C972" s="440" t="s">
        <v>286</v>
      </c>
      <c r="D972" s="441"/>
      <c r="E972" s="441"/>
      <c r="F972" s="441">
        <f t="array" ref="F972">SUM(IF("156"&amp;B972=KHN&amp;MH,SL))</f>
        <v>4</v>
      </c>
      <c r="G972" s="441">
        <f t="array" ref="G972">SUM(IF("156"&amp;B972=KHN&amp;MH,TH))</f>
        <v>140000</v>
      </c>
      <c r="H972" s="441">
        <f t="array" ref="H972">SUM(IF("156"&amp;B972=KHC&amp;MH,SL))</f>
        <v>4</v>
      </c>
      <c r="I972" s="441">
        <f t="array" ref="I972">SUM(IF("156"&amp;B972=KHC&amp;MH,TH))</f>
        <v>140000</v>
      </c>
      <c r="J972" s="441">
        <f t="shared" si="43"/>
        <v>0</v>
      </c>
      <c r="K972" s="441">
        <f t="shared" si="44"/>
        <v>0</v>
      </c>
      <c r="L972" s="263"/>
      <c r="N972" s="442"/>
      <c r="O972" s="442"/>
    </row>
    <row r="973" spans="1:15" ht="19.5" customHeight="1">
      <c r="A973" s="438" t="str">
        <f t="shared" ref="A973" si="46">IF(B973&lt;&gt;"",ROW()-11,"")</f>
        <v/>
      </c>
      <c r="B973" s="439"/>
      <c r="C973" s="440"/>
      <c r="D973" s="441"/>
      <c r="E973" s="441"/>
      <c r="F973" s="441"/>
      <c r="G973" s="441"/>
      <c r="H973" s="441"/>
      <c r="I973" s="441"/>
      <c r="J973" s="441"/>
      <c r="K973" s="441"/>
      <c r="L973" s="263"/>
    </row>
    <row r="974" spans="1:15" ht="19.5" customHeight="1">
      <c r="A974" s="437"/>
      <c r="B974" s="450" t="s">
        <v>258</v>
      </c>
      <c r="C974" s="437"/>
      <c r="D974" s="451">
        <f t="shared" ref="D974:K974" si="47">SUM(D12:D973)</f>
        <v>25143</v>
      </c>
      <c r="E974" s="451">
        <f t="shared" si="47"/>
        <v>406645868</v>
      </c>
      <c r="F974" s="451">
        <f t="shared" si="47"/>
        <v>556533</v>
      </c>
      <c r="G974" s="451">
        <f t="shared" si="47"/>
        <v>8048827956</v>
      </c>
      <c r="H974" s="451">
        <f t="shared" si="47"/>
        <v>463082</v>
      </c>
      <c r="I974" s="451">
        <f t="shared" si="47"/>
        <v>6515862637</v>
      </c>
      <c r="J974" s="451">
        <f t="shared" si="47"/>
        <v>118594</v>
      </c>
      <c r="K974" s="451">
        <f t="shared" si="47"/>
        <v>1939611187</v>
      </c>
      <c r="L974" s="263"/>
    </row>
    <row r="975" spans="1:15" ht="19.5" hidden="1" customHeight="1">
      <c r="A975" s="452"/>
      <c r="B975" s="453"/>
      <c r="C975" s="452"/>
      <c r="D975" s="454"/>
      <c r="E975" s="454">
        <f>E974-CDPS!C20</f>
        <v>0</v>
      </c>
      <c r="F975" s="454"/>
      <c r="G975" s="454">
        <f>G974-CDPS!E20</f>
        <v>0</v>
      </c>
      <c r="H975" s="454"/>
      <c r="I975" s="454">
        <f>I974-CDPS!F20</f>
        <v>0</v>
      </c>
      <c r="J975" s="454"/>
      <c r="K975" s="454">
        <f>K974-CDPS!G20</f>
        <v>0</v>
      </c>
      <c r="L975" s="263"/>
    </row>
    <row r="976" spans="1:15" ht="11.25" customHeight="1"/>
    <row r="977" spans="2:11" ht="19.5" customHeight="1">
      <c r="B977" s="790"/>
      <c r="C977" s="790"/>
      <c r="D977" s="790"/>
      <c r="E977" s="141"/>
      <c r="F977" s="141"/>
      <c r="G977" s="141"/>
      <c r="H977" s="141"/>
      <c r="I977" s="790" t="str">
        <f>"Ngày  31  tháng   12  năm   "&amp;YEAR(TH!$C$10)</f>
        <v>Ngày  31  tháng   12  năm   2016</v>
      </c>
      <c r="J977" s="790"/>
      <c r="K977" s="790"/>
    </row>
    <row r="978" spans="2:11" ht="19.5" customHeight="1">
      <c r="B978" s="180"/>
      <c r="C978" s="180"/>
      <c r="D978" s="180"/>
      <c r="E978" s="790"/>
      <c r="F978" s="790"/>
      <c r="G978" s="790"/>
      <c r="H978" s="141"/>
      <c r="I978" s="790" t="s">
        <v>107</v>
      </c>
      <c r="J978" s="790"/>
      <c r="K978" s="790"/>
    </row>
    <row r="979" spans="2:11" ht="19.5" customHeight="1">
      <c r="B979" s="180"/>
      <c r="C979" s="180"/>
      <c r="D979" s="180"/>
      <c r="E979" s="790"/>
      <c r="F979" s="790"/>
      <c r="G979" s="790"/>
      <c r="H979" s="433"/>
      <c r="I979" s="790" t="s">
        <v>134</v>
      </c>
      <c r="J979" s="790"/>
      <c r="K979" s="790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979:G979"/>
    <mergeCell ref="I979:K979"/>
    <mergeCell ref="B977:D977"/>
    <mergeCell ref="I977:K977"/>
    <mergeCell ref="E978:G978"/>
    <mergeCell ref="I978:K978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12" t="str">
        <f>TH!A2</f>
        <v>Địa chỉ: Thửa đất số 144, tờ bản đồ số 12TĐH.1, tổ 1, khu phố Đông Tác, Phường Tân Đông Hiệp, Thị Xã Dĩ An, Tỉnh Bình Dương, Việt Nam</v>
      </c>
      <c r="B3" s="812"/>
      <c r="C3" s="812"/>
      <c r="D3" s="812"/>
      <c r="E3" s="812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12"/>
      <c r="B4" s="812"/>
      <c r="C4" s="812"/>
      <c r="D4" s="812"/>
      <c r="E4" s="812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13" t="s">
        <v>33</v>
      </c>
      <c r="B14" s="813" t="s">
        <v>177</v>
      </c>
      <c r="C14" s="813" t="s">
        <v>178</v>
      </c>
      <c r="D14" s="813" t="s">
        <v>170</v>
      </c>
      <c r="E14" s="815" t="s">
        <v>179</v>
      </c>
      <c r="F14" s="815"/>
      <c r="G14" s="813" t="s">
        <v>180</v>
      </c>
      <c r="H14" s="813" t="s">
        <v>181</v>
      </c>
    </row>
    <row r="15" spans="1:17" ht="12.75" customHeight="1">
      <c r="A15" s="814"/>
      <c r="B15" s="814"/>
      <c r="C15" s="814"/>
      <c r="D15" s="814"/>
      <c r="E15" s="244" t="s">
        <v>182</v>
      </c>
      <c r="F15" s="244" t="str">
        <f>IF(LEFT($D$7,1)="N","Thực nhập","Thực xuất")</f>
        <v>Thực nhập</v>
      </c>
      <c r="G15" s="814"/>
      <c r="H15" s="814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15" t="s">
        <v>183</v>
      </c>
      <c r="B30" s="815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79" customWidth="1"/>
    <col min="2" max="2" width="8.5703125" style="579" customWidth="1"/>
    <col min="3" max="3" width="9.5703125" style="579" customWidth="1"/>
    <col min="4" max="4" width="35" style="579" customWidth="1"/>
    <col min="5" max="5" width="7" style="583" customWidth="1"/>
    <col min="6" max="6" width="8" style="579" customWidth="1"/>
    <col min="7" max="7" width="9" style="579" customWidth="1"/>
    <col min="8" max="8" width="14.140625" style="579" customWidth="1"/>
    <col min="9" max="9" width="8.28515625" style="579" customWidth="1"/>
    <col min="10" max="10" width="13.28515625" style="579" customWidth="1"/>
    <col min="11" max="11" width="9.5703125" style="579" customWidth="1"/>
    <col min="12" max="12" width="12" style="579" customWidth="1"/>
    <col min="13" max="13" width="6.28515625" style="579" customWidth="1"/>
    <col min="14" max="14" width="2" style="579" customWidth="1"/>
    <col min="15" max="16384" width="23.85546875" style="579"/>
  </cols>
  <sheetData>
    <row r="1" spans="1:14">
      <c r="A1" s="578" t="s">
        <v>186</v>
      </c>
      <c r="E1" s="579"/>
    </row>
    <row r="2" spans="1:14" s="174" customFormat="1" ht="16.5" customHeight="1">
      <c r="B2" s="580" t="str">
        <f>TH!A1</f>
        <v>Đơn vị: CÔNG TY TNHH MỘT THÀNH VIÊN KHỞI NGUYÊN AN</v>
      </c>
      <c r="C2" s="135"/>
      <c r="D2" s="136"/>
      <c r="E2" s="581"/>
      <c r="F2" s="2"/>
      <c r="J2" s="816" t="s">
        <v>187</v>
      </c>
      <c r="K2" s="816"/>
      <c r="L2" s="816"/>
      <c r="M2" s="816"/>
      <c r="N2" s="425"/>
    </row>
    <row r="3" spans="1:14" s="174" customFormat="1" ht="16.5" customHeight="1">
      <c r="B3" s="821" t="str">
        <f>TH!A2</f>
        <v>Địa chỉ: Thửa đất số 144, tờ bản đồ số 12TĐH.1, tổ 1, khu phố Đông Tác, Phường Tân Đông Hiệp, Thị Xã Dĩ An, Tỉnh Bình Dương, Việt Nam</v>
      </c>
      <c r="C3" s="821"/>
      <c r="D3" s="821"/>
      <c r="E3" s="821"/>
      <c r="F3" s="821"/>
      <c r="G3" s="821"/>
      <c r="H3" s="821"/>
      <c r="I3" s="821"/>
      <c r="J3" s="817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17"/>
      <c r="L3" s="817"/>
      <c r="M3" s="817"/>
      <c r="N3" s="426"/>
    </row>
    <row r="4" spans="1:14" s="174" customFormat="1" ht="16.5" customHeight="1">
      <c r="B4" s="821"/>
      <c r="C4" s="821"/>
      <c r="D4" s="821"/>
      <c r="E4" s="821"/>
      <c r="F4" s="821"/>
      <c r="G4" s="821"/>
      <c r="H4" s="821"/>
      <c r="I4" s="821"/>
      <c r="J4" s="817"/>
      <c r="K4" s="817"/>
      <c r="L4" s="817"/>
      <c r="M4" s="817"/>
      <c r="N4" s="426"/>
    </row>
    <row r="5" spans="1:14" ht="32.25" customHeight="1">
      <c r="B5" s="818" t="s">
        <v>188</v>
      </c>
      <c r="C5" s="818"/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582"/>
    </row>
    <row r="6" spans="1:14">
      <c r="B6" s="819" t="s">
        <v>189</v>
      </c>
      <c r="C6" s="819"/>
      <c r="D6" s="819"/>
      <c r="E6" s="819"/>
      <c r="F6" s="819"/>
      <c r="G6" s="819"/>
      <c r="H6" s="819"/>
      <c r="I6" s="819"/>
      <c r="J6" s="819"/>
      <c r="K6" s="819"/>
      <c r="L6" s="819"/>
      <c r="M6" s="819"/>
      <c r="N6" s="583"/>
    </row>
    <row r="7" spans="1:14">
      <c r="F7" s="584" t="s">
        <v>249</v>
      </c>
      <c r="G7" s="583">
        <v>156</v>
      </c>
      <c r="H7" s="584" t="s">
        <v>190</v>
      </c>
      <c r="I7" s="579" t="s">
        <v>2185</v>
      </c>
      <c r="N7" s="583"/>
    </row>
    <row r="8" spans="1:14">
      <c r="B8" s="583"/>
      <c r="F8" s="583" t="s">
        <v>191</v>
      </c>
      <c r="J8" s="820" t="s">
        <v>321</v>
      </c>
      <c r="K8" s="820"/>
      <c r="L8" s="820"/>
    </row>
    <row r="9" spans="1:14">
      <c r="D9" s="585"/>
      <c r="E9" s="586"/>
      <c r="F9" s="585"/>
      <c r="G9" s="585"/>
      <c r="H9" s="585"/>
      <c r="I9" s="585"/>
      <c r="J9" s="585"/>
      <c r="K9" s="585" t="s">
        <v>121</v>
      </c>
      <c r="M9" s="587"/>
      <c r="N9" s="588"/>
    </row>
    <row r="10" spans="1:14" ht="15.75" customHeight="1">
      <c r="A10" s="823" t="s">
        <v>33</v>
      </c>
      <c r="B10" s="823" t="s">
        <v>1</v>
      </c>
      <c r="C10" s="823"/>
      <c r="D10" s="824" t="s">
        <v>0</v>
      </c>
      <c r="E10" s="824" t="s">
        <v>192</v>
      </c>
      <c r="F10" s="824" t="s">
        <v>180</v>
      </c>
      <c r="G10" s="825" t="s">
        <v>193</v>
      </c>
      <c r="H10" s="826"/>
      <c r="I10" s="825" t="s">
        <v>194</v>
      </c>
      <c r="J10" s="826"/>
      <c r="K10" s="825" t="s">
        <v>195</v>
      </c>
      <c r="L10" s="826"/>
      <c r="M10" s="824" t="s">
        <v>125</v>
      </c>
      <c r="N10" s="151"/>
    </row>
    <row r="11" spans="1:14" ht="48.75" customHeight="1">
      <c r="A11" s="823"/>
      <c r="B11" s="152" t="s">
        <v>15</v>
      </c>
      <c r="C11" s="152" t="s">
        <v>31</v>
      </c>
      <c r="D11" s="824"/>
      <c r="E11" s="824"/>
      <c r="F11" s="824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24"/>
      <c r="N11" s="151"/>
    </row>
    <row r="12" spans="1:14" s="583" customFormat="1">
      <c r="A12" s="589"/>
      <c r="B12" s="424" t="s">
        <v>2</v>
      </c>
      <c r="C12" s="590" t="s">
        <v>3</v>
      </c>
      <c r="D12" s="590" t="s">
        <v>4</v>
      </c>
      <c r="E12" s="424" t="s">
        <v>5</v>
      </c>
      <c r="F12" s="424">
        <v>1</v>
      </c>
      <c r="G12" s="424">
        <v>2</v>
      </c>
      <c r="H12" s="424" t="s">
        <v>196</v>
      </c>
      <c r="I12" s="424">
        <v>4</v>
      </c>
      <c r="J12" s="424" t="s">
        <v>197</v>
      </c>
      <c r="K12" s="424">
        <v>6</v>
      </c>
      <c r="L12" s="424" t="s">
        <v>198</v>
      </c>
      <c r="M12" s="424"/>
      <c r="N12" s="591"/>
    </row>
    <row r="13" spans="1:14">
      <c r="A13" s="506"/>
      <c r="B13" s="506"/>
      <c r="C13" s="506"/>
      <c r="D13" s="486" t="s">
        <v>142</v>
      </c>
      <c r="E13" s="522"/>
      <c r="F13" s="592">
        <f>L13/K13</f>
        <v>15675</v>
      </c>
      <c r="G13" s="592"/>
      <c r="H13" s="592"/>
      <c r="I13" s="592"/>
      <c r="J13" s="592"/>
      <c r="K13" s="593">
        <f>VLOOKUP($J$8,NXT!$B$12:$K$975,3,0)</f>
        <v>1000</v>
      </c>
      <c r="L13" s="593">
        <f>VLOOKUP($J$8,NXT!$B$12:$K$975,4,0)</f>
        <v>15675000</v>
      </c>
      <c r="M13" s="592"/>
      <c r="N13" s="591"/>
    </row>
    <row r="14" spans="1:14">
      <c r="A14" s="577">
        <f ca="1">IF(B14="","",ROW()-13)</f>
        <v>1</v>
      </c>
      <c r="B14" s="594" t="str">
        <f ca="1">IF(ROWS($1:1)&gt;COUNT(Dong11),"",OFFSET(TH!D$1,SMALL(Dong11,ROWS($1:1)),))</f>
        <v>N01</v>
      </c>
      <c r="C14" s="595">
        <f ca="1">IF(ROWS($1:1)&gt;COUNT(Dong11),"",OFFSET(TH!E$1,SMALL(Dong11,ROWS($1:1)),))</f>
        <v>42371</v>
      </c>
      <c r="D14" s="596" t="str">
        <f ca="1">IF(ROWS($1:1)&gt;COUNT(Dong11),"",OFFSET(TH!H$1,SMALL(Dong11,ROWS($1:1)),))</f>
        <v>Cty TNHH TM DV Sản Xuất Bao Bì Royal</v>
      </c>
      <c r="E14" s="594" t="str">
        <f ca="1">IF(ROWS($1:1)&gt;COUNT(Dong11),"",IF(OFFSET(TH!L$1,SMALL(Dong11,ROWS($1:1)),)=$G$7,OFFSET(TH!M$1,SMALL(Dong11,ROWS($1:1)),),OFFSET(TH!L$1,SMALL(Dong11,ROWS($1:1)),)))</f>
        <v>156</v>
      </c>
      <c r="F14" s="597">
        <f ca="1">IF(ROWS($1:1)&gt;COUNT(Dong11),0,OFFSET(TH!J$1,SMALL(Dong11,ROWS($1:1)),))</f>
        <v>15675</v>
      </c>
      <c r="G14" s="597">
        <f ca="1">IF(ROWS($1:1)&gt;COUNT(Dong11),0,IF(LEFT(OFFSET(TH!D$1,SMALL(Dong11,ROWS($1:1)),),1)="N",OFFSET(TH!I$1,SMALL(Dong11,ROWS($1:1)),),0))</f>
        <v>2000</v>
      </c>
      <c r="H14" s="598">
        <f ca="1">ROUND(F14*G14,0)</f>
        <v>31350000</v>
      </c>
      <c r="I14" s="597">
        <f ca="1">IF(ROWS($1:1)&gt;COUNT(Dong11),0,IF(LEFT(OFFSET(TH!D$1,SMALL(Dong11,ROWS($1:1)),),1)="X",OFFSET(TH!I$1,SMALL(Dong11,ROWS($1:1)),),0))</f>
        <v>0</v>
      </c>
      <c r="J14" s="598">
        <f ca="1">ROUND(F14*I14,0)</f>
        <v>0</v>
      </c>
      <c r="K14" s="598">
        <f ca="1">IF(D14&lt;&gt;"",K13+G14-I14,0)</f>
        <v>3000</v>
      </c>
      <c r="L14" s="598">
        <f ca="1">IF(D14&lt;&gt;"",L13+H14-J14,0)</f>
        <v>47025000</v>
      </c>
      <c r="M14" s="598"/>
      <c r="N14" s="591"/>
    </row>
    <row r="15" spans="1:14">
      <c r="A15" s="577">
        <f t="shared" ref="A15:A24" ca="1" si="0">IF(B15="","",A14+1)</f>
        <v>2</v>
      </c>
      <c r="B15" s="594" t="str">
        <f ca="1">IF(ROWS($1:2)&gt;COUNT(Dong11),"",OFFSET(TH!D$1,SMALL(Dong11,ROWS($1:2)),))</f>
        <v>N20</v>
      </c>
      <c r="C15" s="595">
        <f ca="1">IF(ROWS($1:2)&gt;COUNT(Dong11),"",OFFSET(TH!E$1,SMALL(Dong11,ROWS($1:2)),))</f>
        <v>42420</v>
      </c>
      <c r="D15" s="596" t="str">
        <f ca="1">IF(ROWS($1:2)&gt;COUNT(Dong11),"",OFFSET(TH!H$1,SMALL(Dong11,ROWS($1:2)),))</f>
        <v>Cty TNHH TM DV Sản Xuất Bao Bì Royal</v>
      </c>
      <c r="E15" s="594" t="str">
        <f ca="1">IF(ROWS($1:2)&gt;COUNT(Dong11),"",IF(OFFSET(TH!L$1,SMALL(Dong11,ROWS($1:2)),)=$G$7,OFFSET(TH!M$1,SMALL(Dong11,ROWS($1:2)),),OFFSET(TH!L$1,SMALL(Dong11,ROWS($1:2)),)))</f>
        <v>156</v>
      </c>
      <c r="F15" s="597">
        <f ca="1">IF(ROWS($1:2)&gt;COUNT(Dong11),0,OFFSET(TH!J$1,SMALL(Dong11,ROWS($1:2)),))</f>
        <v>15675</v>
      </c>
      <c r="G15" s="597">
        <f ca="1">IF(ROWS($1:2)&gt;COUNT(Dong11),0,IF(LEFT(OFFSET(TH!D$1,SMALL(Dong11,ROWS($1:2)),),1)="N",OFFSET(TH!I$1,SMALL(Dong11,ROWS($1:2)),),0))</f>
        <v>3000</v>
      </c>
      <c r="H15" s="598">
        <f t="shared" ref="H15:H44" ca="1" si="1">ROUND(F15*G15,0)</f>
        <v>47025000</v>
      </c>
      <c r="I15" s="597">
        <f ca="1">IF(ROWS($1:2)&gt;COUNT(Dong11),0,IF(LEFT(OFFSET(TH!D$1,SMALL(Dong11,ROWS($1:2)),),1)="X",OFFSET(TH!I$1,SMALL(Dong11,ROWS($1:2)),),0))</f>
        <v>0</v>
      </c>
      <c r="J15" s="598">
        <f t="shared" ref="J15:J44" ca="1" si="2">ROUND(F15*I15,0)</f>
        <v>0</v>
      </c>
      <c r="K15" s="598">
        <f t="shared" ref="K15:K24" ca="1" si="3">IF(D15&lt;&gt;"",K14+G15-I15,0)</f>
        <v>6000</v>
      </c>
      <c r="L15" s="598">
        <f t="shared" ref="L15:L24" ca="1" si="4">IF(D15&lt;&gt;"",L14+H15-J15,0)</f>
        <v>94050000</v>
      </c>
      <c r="M15" s="598"/>
      <c r="N15" s="591"/>
    </row>
    <row r="16" spans="1:14">
      <c r="A16" s="577">
        <f t="shared" ca="1" si="0"/>
        <v>3</v>
      </c>
      <c r="B16" s="594" t="str">
        <f ca="1">IF(ROWS($1:3)&gt;COUNT(Dong11),"",OFFSET(TH!D$1,SMALL(Dong11,ROWS($1:3)),))</f>
        <v>N32</v>
      </c>
      <c r="C16" s="595">
        <f ca="1">IF(ROWS($1:3)&gt;COUNT(Dong11),"",OFFSET(TH!E$1,SMALL(Dong11,ROWS($1:3)),))</f>
        <v>42447</v>
      </c>
      <c r="D16" s="596" t="str">
        <f ca="1">IF(ROWS($1:3)&gt;COUNT(Dong11),"",OFFSET(TH!H$1,SMALL(Dong11,ROWS($1:3)),))</f>
        <v>Cty TNHH TM DV Sản Xuất Bao Bì Royal</v>
      </c>
      <c r="E16" s="594" t="str">
        <f ca="1">IF(ROWS($1:3)&gt;COUNT(Dong11),"",IF(OFFSET(TH!L$1,SMALL(Dong11,ROWS($1:3)),)=$G$7,OFFSET(TH!M$1,SMALL(Dong11,ROWS($1:3)),),OFFSET(TH!L$1,SMALL(Dong11,ROWS($1:3)),)))</f>
        <v>156</v>
      </c>
      <c r="F16" s="597">
        <f ca="1">IF(ROWS($1:3)&gt;COUNT(Dong11),0,OFFSET(TH!J$1,SMALL(Dong11,ROWS($1:3)),))</f>
        <v>15675</v>
      </c>
      <c r="G16" s="597">
        <f ca="1">IF(ROWS($1:3)&gt;COUNT(Dong11),0,IF(LEFT(OFFSET(TH!D$1,SMALL(Dong11,ROWS($1:3)),),1)="N",OFFSET(TH!I$1,SMALL(Dong11,ROWS($1:3)),),0))</f>
        <v>3200</v>
      </c>
      <c r="H16" s="598">
        <f t="shared" ca="1" si="1"/>
        <v>50160000</v>
      </c>
      <c r="I16" s="597">
        <f ca="1">IF(ROWS($1:3)&gt;COUNT(Dong11),0,IF(LEFT(OFFSET(TH!D$1,SMALL(Dong11,ROWS($1:3)),),1)="X",OFFSET(TH!I$1,SMALL(Dong11,ROWS($1:3)),),0))</f>
        <v>0</v>
      </c>
      <c r="J16" s="598">
        <f t="shared" ca="1" si="2"/>
        <v>0</v>
      </c>
      <c r="K16" s="598">
        <f t="shared" ca="1" si="3"/>
        <v>9200</v>
      </c>
      <c r="L16" s="598">
        <f t="shared" ca="1" si="4"/>
        <v>144210000</v>
      </c>
      <c r="M16" s="598"/>
      <c r="N16" s="591"/>
    </row>
    <row r="17" spans="1:14">
      <c r="A17" s="577">
        <f t="shared" ca="1" si="0"/>
        <v>4</v>
      </c>
      <c r="B17" s="594" t="str">
        <f ca="1">IF(ROWS($1:4)&gt;COUNT(Dong11),"",OFFSET(TH!D$1,SMALL(Dong11,ROWS($1:4)),))</f>
        <v>N03</v>
      </c>
      <c r="C17" s="595">
        <f ca="1">IF(ROWS($1:4)&gt;COUNT(Dong11),"",OFFSET(TH!E$1,SMALL(Dong11,ROWS($1:4)),))</f>
        <v>42480</v>
      </c>
      <c r="D17" s="596" t="str">
        <f ca="1">IF(ROWS($1:4)&gt;COUNT(Dong11),"",OFFSET(TH!H$1,SMALL(Dong11,ROWS($1:4)),))</f>
        <v>Cty TNHH TM DV Sản Xuất Bao Bì Royal</v>
      </c>
      <c r="E17" s="594" t="str">
        <f ca="1">IF(ROWS($1:4)&gt;COUNT(Dong11),"",IF(OFFSET(TH!L$1,SMALL(Dong11,ROWS($1:4)),)=$G$7,OFFSET(TH!M$1,SMALL(Dong11,ROWS($1:4)),),OFFSET(TH!L$1,SMALL(Dong11,ROWS($1:4)),)))</f>
        <v>156</v>
      </c>
      <c r="F17" s="597">
        <f ca="1">IF(ROWS($1:4)&gt;COUNT(Dong11),0,OFFSET(TH!J$1,SMALL(Dong11,ROWS($1:4)),))</f>
        <v>15675</v>
      </c>
      <c r="G17" s="597">
        <f ca="1">IF(ROWS($1:4)&gt;COUNT(Dong11),0,IF(LEFT(OFFSET(TH!D$1,SMALL(Dong11,ROWS($1:4)),),1)="N",OFFSET(TH!I$1,SMALL(Dong11,ROWS($1:4)),),0))</f>
        <v>3200</v>
      </c>
      <c r="H17" s="598">
        <f t="shared" ca="1" si="1"/>
        <v>50160000</v>
      </c>
      <c r="I17" s="597">
        <f ca="1">IF(ROWS($1:4)&gt;COUNT(Dong11),0,IF(LEFT(OFFSET(TH!D$1,SMALL(Dong11,ROWS($1:4)),),1)="X",OFFSET(TH!I$1,SMALL(Dong11,ROWS($1:4)),),0))</f>
        <v>0</v>
      </c>
      <c r="J17" s="598">
        <f t="shared" ca="1" si="2"/>
        <v>0</v>
      </c>
      <c r="K17" s="598">
        <f t="shared" ca="1" si="3"/>
        <v>12400</v>
      </c>
      <c r="L17" s="598">
        <f t="shared" ca="1" si="4"/>
        <v>194370000</v>
      </c>
      <c r="M17" s="598"/>
      <c r="N17" s="591"/>
    </row>
    <row r="18" spans="1:14">
      <c r="A18" s="577">
        <f t="shared" ca="1" si="0"/>
        <v>5</v>
      </c>
      <c r="B18" s="594" t="str">
        <f ca="1">IF(ROWS($1:5)&gt;COUNT(Dong11),"",OFFSET(TH!D$1,SMALL(Dong11,ROWS($1:5)),))</f>
        <v>N14</v>
      </c>
      <c r="C18" s="595">
        <f ca="1">IF(ROWS($1:5)&gt;COUNT(Dong11),"",OFFSET(TH!E$1,SMALL(Dong11,ROWS($1:5)),))</f>
        <v>42502</v>
      </c>
      <c r="D18" s="596" t="str">
        <f ca="1">IF(ROWS($1:5)&gt;COUNT(Dong11),"",OFFSET(TH!H$1,SMALL(Dong11,ROWS($1:5)),))</f>
        <v>Cty TNHH TM DV Sản Xuất Bao Bì Royal</v>
      </c>
      <c r="E18" s="594" t="str">
        <f ca="1">IF(ROWS($1:5)&gt;COUNT(Dong11),"",IF(OFFSET(TH!L$1,SMALL(Dong11,ROWS($1:5)),)=$G$7,OFFSET(TH!M$1,SMALL(Dong11,ROWS($1:5)),),OFFSET(TH!L$1,SMALL(Dong11,ROWS($1:5)),)))</f>
        <v>156</v>
      </c>
      <c r="F18" s="597">
        <f ca="1">IF(ROWS($1:5)&gt;COUNT(Dong11),0,OFFSET(TH!J$1,SMALL(Dong11,ROWS($1:5)),))</f>
        <v>15675</v>
      </c>
      <c r="G18" s="597">
        <f ca="1">IF(ROWS($1:5)&gt;COUNT(Dong11),0,IF(LEFT(OFFSET(TH!D$1,SMALL(Dong11,ROWS($1:5)),),1)="N",OFFSET(TH!I$1,SMALL(Dong11,ROWS($1:5)),),0))</f>
        <v>3500</v>
      </c>
      <c r="H18" s="598">
        <f t="shared" ca="1" si="1"/>
        <v>54862500</v>
      </c>
      <c r="I18" s="597">
        <f ca="1">IF(ROWS($1:5)&gt;COUNT(Dong11),0,IF(LEFT(OFFSET(TH!D$1,SMALL(Dong11,ROWS($1:5)),),1)="X",OFFSET(TH!I$1,SMALL(Dong11,ROWS($1:5)),),0))</f>
        <v>0</v>
      </c>
      <c r="J18" s="598">
        <f t="shared" ca="1" si="2"/>
        <v>0</v>
      </c>
      <c r="K18" s="598">
        <f t="shared" ca="1" si="3"/>
        <v>15900</v>
      </c>
      <c r="L18" s="598">
        <f t="shared" ca="1" si="4"/>
        <v>249232500</v>
      </c>
      <c r="M18" s="598"/>
      <c r="N18" s="591"/>
    </row>
    <row r="19" spans="1:14">
      <c r="A19" s="577">
        <f t="shared" ca="1" si="0"/>
        <v>6</v>
      </c>
      <c r="B19" s="594" t="str">
        <f ca="1">IF(ROWS($1:6)&gt;COUNT(Dong11),"",OFFSET(TH!D$1,SMALL(Dong11,ROWS($1:6)),))</f>
        <v>N31</v>
      </c>
      <c r="C19" s="595">
        <f ca="1">IF(ROWS($1:6)&gt;COUNT(Dong11),"",OFFSET(TH!E$1,SMALL(Dong11,ROWS($1:6)),))</f>
        <v>42535</v>
      </c>
      <c r="D19" s="596" t="str">
        <f ca="1">IF(ROWS($1:6)&gt;COUNT(Dong11),"",OFFSET(TH!H$1,SMALL(Dong11,ROWS($1:6)),))</f>
        <v>Cty TNHH TM DV Sản Xuất Bao Bì Royal</v>
      </c>
      <c r="E19" s="594" t="str">
        <f ca="1">IF(ROWS($1:6)&gt;COUNT(Dong11),"",IF(OFFSET(TH!L$1,SMALL(Dong11,ROWS($1:6)),)=$G$7,OFFSET(TH!M$1,SMALL(Dong11,ROWS($1:6)),),OFFSET(TH!L$1,SMALL(Dong11,ROWS($1:6)),)))</f>
        <v>156</v>
      </c>
      <c r="F19" s="597">
        <f ca="1">IF(ROWS($1:6)&gt;COUNT(Dong11),0,OFFSET(TH!J$1,SMALL(Dong11,ROWS($1:6)),))</f>
        <v>17760</v>
      </c>
      <c r="G19" s="597">
        <f ca="1">IF(ROWS($1:6)&gt;COUNT(Dong11),0,IF(LEFT(OFFSET(TH!D$1,SMALL(Dong11,ROWS($1:6)),),1)="N",OFFSET(TH!I$1,SMALL(Dong11,ROWS($1:6)),),0))</f>
        <v>3500</v>
      </c>
      <c r="H19" s="598">
        <f t="shared" ca="1" si="1"/>
        <v>62160000</v>
      </c>
      <c r="I19" s="597">
        <f ca="1">IF(ROWS($1:6)&gt;COUNT(Dong11),0,IF(LEFT(OFFSET(TH!D$1,SMALL(Dong11,ROWS($1:6)),),1)="X",OFFSET(TH!I$1,SMALL(Dong11,ROWS($1:6)),),0))</f>
        <v>0</v>
      </c>
      <c r="J19" s="598">
        <f t="shared" ca="1" si="2"/>
        <v>0</v>
      </c>
      <c r="K19" s="598">
        <f t="shared" ca="1" si="3"/>
        <v>19400</v>
      </c>
      <c r="L19" s="598">
        <f t="shared" ca="1" si="4"/>
        <v>311392500</v>
      </c>
      <c r="M19" s="598"/>
      <c r="N19" s="591"/>
    </row>
    <row r="20" spans="1:14">
      <c r="A20" s="577">
        <f t="shared" ca="1" si="0"/>
        <v>7</v>
      </c>
      <c r="B20" s="594" t="str">
        <f ca="1">IF(ROWS($1:7)&gt;COUNT(Dong11),"",OFFSET(TH!D$1,SMALL(Dong11,ROWS($1:7)),))</f>
        <v>N35</v>
      </c>
      <c r="C20" s="595">
        <f ca="1">IF(ROWS($1:7)&gt;COUNT(Dong11),"",OFFSET(TH!E$1,SMALL(Dong11,ROWS($1:7)),))</f>
        <v>42546</v>
      </c>
      <c r="D20" s="596" t="str">
        <f ca="1">IF(ROWS($1:7)&gt;COUNT(Dong11),"",OFFSET(TH!H$1,SMALL(Dong11,ROWS($1:7)),))</f>
        <v>Cty TNHH TM DV Sản Xuất Bao Bì Royal</v>
      </c>
      <c r="E20" s="594" t="str">
        <f ca="1">IF(ROWS($1:7)&gt;COUNT(Dong11),"",IF(OFFSET(TH!L$1,SMALL(Dong11,ROWS($1:7)),)=$G$7,OFFSET(TH!M$1,SMALL(Dong11,ROWS($1:7)),),OFFSET(TH!L$1,SMALL(Dong11,ROWS($1:7)),)))</f>
        <v>156</v>
      </c>
      <c r="F20" s="597">
        <f ca="1">IF(ROWS($1:7)&gt;COUNT(Dong11),0,OFFSET(TH!J$1,SMALL(Dong11,ROWS($1:7)),))</f>
        <v>17760</v>
      </c>
      <c r="G20" s="597">
        <f ca="1">IF(ROWS($1:7)&gt;COUNT(Dong11),0,IF(LEFT(OFFSET(TH!D$1,SMALL(Dong11,ROWS($1:7)),),1)="N",OFFSET(TH!I$1,SMALL(Dong11,ROWS($1:7)),),0))</f>
        <v>1150</v>
      </c>
      <c r="H20" s="598">
        <f t="shared" ca="1" si="1"/>
        <v>20424000</v>
      </c>
      <c r="I20" s="597">
        <f ca="1">IF(ROWS($1:7)&gt;COUNT(Dong11),0,IF(LEFT(OFFSET(TH!D$1,SMALL(Dong11,ROWS($1:7)),),1)="X",OFFSET(TH!I$1,SMALL(Dong11,ROWS($1:7)),),0))</f>
        <v>0</v>
      </c>
      <c r="J20" s="598">
        <f t="shared" ca="1" si="2"/>
        <v>0</v>
      </c>
      <c r="K20" s="598">
        <f t="shared" ca="1" si="3"/>
        <v>20550</v>
      </c>
      <c r="L20" s="598">
        <f t="shared" ca="1" si="4"/>
        <v>331816500</v>
      </c>
      <c r="M20" s="598"/>
      <c r="N20" s="591"/>
    </row>
    <row r="21" spans="1:14">
      <c r="A21" s="577">
        <f t="shared" ca="1" si="0"/>
        <v>8</v>
      </c>
      <c r="B21" s="594" t="str">
        <f ca="1">IF(ROWS($1:8)&gt;COUNT(Dong11),"",OFFSET(TH!D$1,SMALL(Dong11,ROWS($1:8)),))</f>
        <v>N04</v>
      </c>
      <c r="C21" s="595">
        <f ca="1">IF(ROWS($1:8)&gt;COUNT(Dong11),"",OFFSET(TH!E$1,SMALL(Dong11,ROWS($1:8)),))</f>
        <v>42576</v>
      </c>
      <c r="D21" s="596" t="str">
        <f ca="1">IF(ROWS($1:8)&gt;COUNT(Dong11),"",OFFSET(TH!H$1,SMALL(Dong11,ROWS($1:8)),))</f>
        <v>Cty TNHH TM DV Sản Xuất Bao Bì Royal</v>
      </c>
      <c r="E21" s="594" t="str">
        <f ca="1">IF(ROWS($1:8)&gt;COUNT(Dong11),"",IF(OFFSET(TH!L$1,SMALL(Dong11,ROWS($1:8)),)=$G$7,OFFSET(TH!M$1,SMALL(Dong11,ROWS($1:8)),),OFFSET(TH!L$1,SMALL(Dong11,ROWS($1:8)),)))</f>
        <v>156</v>
      </c>
      <c r="F21" s="597">
        <f ca="1">IF(ROWS($1:8)&gt;COUNT(Dong11),0,OFFSET(TH!J$1,SMALL(Dong11,ROWS($1:8)),))</f>
        <v>17575</v>
      </c>
      <c r="G21" s="597">
        <f ca="1">IF(ROWS($1:8)&gt;COUNT(Dong11),0,IF(LEFT(OFFSET(TH!D$1,SMALL(Dong11,ROWS($1:8)),),1)="N",OFFSET(TH!I$1,SMALL(Dong11,ROWS($1:8)),),0))</f>
        <v>2850</v>
      </c>
      <c r="H21" s="598">
        <f t="shared" ca="1" si="1"/>
        <v>50088750</v>
      </c>
      <c r="I21" s="597">
        <f ca="1">IF(ROWS($1:8)&gt;COUNT(Dong11),0,IF(LEFT(OFFSET(TH!D$1,SMALL(Dong11,ROWS($1:8)),),1)="X",OFFSET(TH!I$1,SMALL(Dong11,ROWS($1:8)),),0))</f>
        <v>0</v>
      </c>
      <c r="J21" s="598">
        <f t="shared" ca="1" si="2"/>
        <v>0</v>
      </c>
      <c r="K21" s="598">
        <f t="shared" ca="1" si="3"/>
        <v>23400</v>
      </c>
      <c r="L21" s="598">
        <f t="shared" ca="1" si="4"/>
        <v>381905250</v>
      </c>
      <c r="M21" s="598"/>
      <c r="N21" s="591"/>
    </row>
    <row r="22" spans="1:14">
      <c r="A22" s="577">
        <f t="shared" ca="1" si="0"/>
        <v>9</v>
      </c>
      <c r="B22" s="594" t="str">
        <f ca="1">IF(ROWS($1:9)&gt;COUNT(Dong11),"",OFFSET(TH!D$1,SMALL(Dong11,ROWS($1:9)),))</f>
        <v>N18</v>
      </c>
      <c r="C22" s="595">
        <f ca="1">IF(ROWS($1:9)&gt;COUNT(Dong11),"",OFFSET(TH!E$1,SMALL(Dong11,ROWS($1:9)),))</f>
        <v>42602</v>
      </c>
      <c r="D22" s="596" t="str">
        <f ca="1">IF(ROWS($1:9)&gt;COUNT(Dong11),"",OFFSET(TH!H$1,SMALL(Dong11,ROWS($1:9)),))</f>
        <v>Cty TNHH TM DV Sản Xuất Bao Bì Royal</v>
      </c>
      <c r="E22" s="594" t="str">
        <f ca="1">IF(ROWS($1:9)&gt;COUNT(Dong11),"",IF(OFFSET(TH!L$1,SMALL(Dong11,ROWS($1:9)),)=$G$7,OFFSET(TH!M$1,SMALL(Dong11,ROWS($1:9)),),OFFSET(TH!L$1,SMALL(Dong11,ROWS($1:9)),)))</f>
        <v>156</v>
      </c>
      <c r="F22" s="597">
        <f ca="1">IF(ROWS($1:9)&gt;COUNT(Dong11),0,OFFSET(TH!J$1,SMALL(Dong11,ROWS($1:9)),))</f>
        <v>17575</v>
      </c>
      <c r="G22" s="597">
        <f ca="1">IF(ROWS($1:9)&gt;COUNT(Dong11),0,IF(LEFT(OFFSET(TH!D$1,SMALL(Dong11,ROWS($1:9)),),1)="N",OFFSET(TH!I$1,SMALL(Dong11,ROWS($1:9)),),0))</f>
        <v>4100</v>
      </c>
      <c r="H22" s="598">
        <f t="shared" ca="1" si="1"/>
        <v>72057500</v>
      </c>
      <c r="I22" s="597">
        <f ca="1">IF(ROWS($1:9)&gt;COUNT(Dong11),0,IF(LEFT(OFFSET(TH!D$1,SMALL(Dong11,ROWS($1:9)),),1)="X",OFFSET(TH!I$1,SMALL(Dong11,ROWS($1:9)),),0))</f>
        <v>0</v>
      </c>
      <c r="J22" s="598">
        <f t="shared" ca="1" si="2"/>
        <v>0</v>
      </c>
      <c r="K22" s="598">
        <f t="shared" ca="1" si="3"/>
        <v>27500</v>
      </c>
      <c r="L22" s="598">
        <f t="shared" ca="1" si="4"/>
        <v>453962750</v>
      </c>
      <c r="M22" s="598"/>
      <c r="N22" s="591"/>
    </row>
    <row r="23" spans="1:14">
      <c r="A23" s="577">
        <f t="shared" ca="1" si="0"/>
        <v>10</v>
      </c>
      <c r="B23" s="594" t="str">
        <f ca="1">IF(ROWS($1:10)&gt;COUNT(Dong11),"",OFFSET(TH!D$1,SMALL(Dong11,ROWS($1:10)),))</f>
        <v>N34</v>
      </c>
      <c r="C23" s="595">
        <f ca="1">IF(ROWS($1:10)&gt;COUNT(Dong11),"",OFFSET(TH!E$1,SMALL(Dong11,ROWS($1:10)),))</f>
        <v>42633</v>
      </c>
      <c r="D23" s="596" t="str">
        <f ca="1">IF(ROWS($1:10)&gt;COUNT(Dong11),"",OFFSET(TH!H$1,SMALL(Dong11,ROWS($1:10)),))</f>
        <v>Cty TNHH TM DV Sản Xuất Bao Bì Royal</v>
      </c>
      <c r="E23" s="594" t="str">
        <f ca="1">IF(ROWS($1:10)&gt;COUNT(Dong11),"",IF(OFFSET(TH!L$1,SMALL(Dong11,ROWS($1:10)),)=$G$7,OFFSET(TH!M$1,SMALL(Dong11,ROWS($1:10)),),OFFSET(TH!L$1,SMALL(Dong11,ROWS($1:10)),)))</f>
        <v>156</v>
      </c>
      <c r="F23" s="597">
        <f ca="1">IF(ROWS($1:10)&gt;COUNT(Dong11),0,OFFSET(TH!J$1,SMALL(Dong11,ROWS($1:10)),))</f>
        <v>17575</v>
      </c>
      <c r="G23" s="597">
        <f ca="1">IF(ROWS($1:10)&gt;COUNT(Dong11),0,IF(LEFT(OFFSET(TH!D$1,SMALL(Dong11,ROWS($1:10)),),1)="N",OFFSET(TH!I$1,SMALL(Dong11,ROWS($1:10)),),0))</f>
        <v>4200</v>
      </c>
      <c r="H23" s="598">
        <f t="shared" ca="1" si="1"/>
        <v>73815000</v>
      </c>
      <c r="I23" s="597">
        <f ca="1">IF(ROWS($1:10)&gt;COUNT(Dong11),0,IF(LEFT(OFFSET(TH!D$1,SMALL(Dong11,ROWS($1:10)),),1)="X",OFFSET(TH!I$1,SMALL(Dong11,ROWS($1:10)),),0))</f>
        <v>0</v>
      </c>
      <c r="J23" s="598">
        <f t="shared" ca="1" si="2"/>
        <v>0</v>
      </c>
      <c r="K23" s="598">
        <f t="shared" ca="1" si="3"/>
        <v>31700</v>
      </c>
      <c r="L23" s="598">
        <f t="shared" ca="1" si="4"/>
        <v>527777750</v>
      </c>
      <c r="M23" s="598"/>
      <c r="N23" s="591"/>
    </row>
    <row r="24" spans="1:14">
      <c r="A24" s="577">
        <f t="shared" ca="1" si="0"/>
        <v>11</v>
      </c>
      <c r="B24" s="594" t="str">
        <f ca="1">IF(ROWS($1:11)&gt;COUNT(Dong11),"",OFFSET(TH!D$1,SMALL(Dong11,ROWS($1:11)),))</f>
        <v>N04</v>
      </c>
      <c r="C24" s="595">
        <f ca="1">IF(ROWS($1:11)&gt;COUNT(Dong11),"",OFFSET(TH!E$1,SMALL(Dong11,ROWS($1:11)),))</f>
        <v>42655</v>
      </c>
      <c r="D24" s="596" t="str">
        <f ca="1">IF(ROWS($1:11)&gt;COUNT(Dong11),"",OFFSET(TH!H$1,SMALL(Dong11,ROWS($1:11)),))</f>
        <v>Cty TNHH TM DV Sản Xuất Bao Bì Royal</v>
      </c>
      <c r="E24" s="594" t="str">
        <f ca="1">IF(ROWS($1:11)&gt;COUNT(Dong11),"",IF(OFFSET(TH!L$1,SMALL(Dong11,ROWS($1:11)),)=$G$7,OFFSET(TH!M$1,SMALL(Dong11,ROWS($1:11)),),OFFSET(TH!L$1,SMALL(Dong11,ROWS($1:11)),)))</f>
        <v>156</v>
      </c>
      <c r="F24" s="597">
        <f ca="1">IF(ROWS($1:11)&gt;COUNT(Dong11),0,OFFSET(TH!J$1,SMALL(Dong11,ROWS($1:11)),))</f>
        <v>18500</v>
      </c>
      <c r="G24" s="597">
        <f ca="1">IF(ROWS($1:11)&gt;COUNT(Dong11),0,IF(LEFT(OFFSET(TH!D$1,SMALL(Dong11,ROWS($1:11)),),1)="N",OFFSET(TH!I$1,SMALL(Dong11,ROWS($1:11)),),0))</f>
        <v>4125</v>
      </c>
      <c r="H24" s="598">
        <f t="shared" ca="1" si="1"/>
        <v>76312500</v>
      </c>
      <c r="I24" s="597">
        <f ca="1">IF(ROWS($1:11)&gt;COUNT(Dong11),0,IF(LEFT(OFFSET(TH!D$1,SMALL(Dong11,ROWS($1:11)),),1)="X",OFFSET(TH!I$1,SMALL(Dong11,ROWS($1:11)),),0))</f>
        <v>0</v>
      </c>
      <c r="J24" s="598">
        <f t="shared" ca="1" si="2"/>
        <v>0</v>
      </c>
      <c r="K24" s="598">
        <f t="shared" ca="1" si="3"/>
        <v>35825</v>
      </c>
      <c r="L24" s="598">
        <f t="shared" ca="1" si="4"/>
        <v>604090250</v>
      </c>
      <c r="M24" s="598"/>
      <c r="N24" s="591"/>
    </row>
    <row r="25" spans="1:14">
      <c r="A25" s="577">
        <f t="shared" ref="A25:A38" ca="1" si="5">IF(B25="","",A24+1)</f>
        <v>12</v>
      </c>
      <c r="B25" s="594" t="str">
        <f ca="1">IF(ROWS($1:12)&gt;COUNT(Dong11),"",OFFSET(TH!D$1,SMALL(Dong11,ROWS($1:12)),))</f>
        <v>N23</v>
      </c>
      <c r="C25" s="595">
        <f ca="1">IF(ROWS($1:12)&gt;COUNT(Dong11),"",OFFSET(TH!E$1,SMALL(Dong11,ROWS($1:12)),))</f>
        <v>42700</v>
      </c>
      <c r="D25" s="596" t="str">
        <f ca="1">IF(ROWS($1:12)&gt;COUNT(Dong11),"",OFFSET(TH!H$1,SMALL(Dong11,ROWS($1:12)),))</f>
        <v>Cty TNHH TM DV Sản Xuất Bao Bì Royal</v>
      </c>
      <c r="E25" s="594" t="str">
        <f ca="1">IF(ROWS($1:12)&gt;COUNT(Dong11),"",IF(OFFSET(TH!L$1,SMALL(Dong11,ROWS($1:12)),)=$G$7,OFFSET(TH!M$1,SMALL(Dong11,ROWS($1:12)),),OFFSET(TH!L$1,SMALL(Dong11,ROWS($1:12)),)))</f>
        <v>156</v>
      </c>
      <c r="F25" s="597">
        <f ca="1">IF(ROWS($1:12)&gt;COUNT(Dong11),0,OFFSET(TH!J$1,SMALL(Dong11,ROWS($1:12)),))</f>
        <v>17575</v>
      </c>
      <c r="G25" s="597">
        <f ca="1">IF(ROWS($1:12)&gt;COUNT(Dong11),0,IF(LEFT(OFFSET(TH!D$1,SMALL(Dong11,ROWS($1:12)),),1)="N",OFFSET(TH!I$1,SMALL(Dong11,ROWS($1:12)),),0))</f>
        <v>4125</v>
      </c>
      <c r="H25" s="598">
        <f t="shared" ca="1" si="1"/>
        <v>72496875</v>
      </c>
      <c r="I25" s="597">
        <f ca="1">IF(ROWS($1:12)&gt;COUNT(Dong11),0,IF(LEFT(OFFSET(TH!D$1,SMALL(Dong11,ROWS($1:12)),),1)="X",OFFSET(TH!I$1,SMALL(Dong11,ROWS($1:12)),),0))</f>
        <v>0</v>
      </c>
      <c r="J25" s="598">
        <f t="shared" ca="1" si="2"/>
        <v>0</v>
      </c>
      <c r="K25" s="598">
        <f t="shared" ref="K25:K38" ca="1" si="6">IF(D25&lt;&gt;"",K24+G25-I25,0)</f>
        <v>39950</v>
      </c>
      <c r="L25" s="598">
        <f t="shared" ref="L25:L38" ca="1" si="7">IF(D25&lt;&gt;"",L24+H25-J25,0)</f>
        <v>676587125</v>
      </c>
      <c r="M25" s="598"/>
      <c r="N25" s="591"/>
    </row>
    <row r="26" spans="1:14">
      <c r="A26" s="577">
        <f t="shared" ca="1" si="5"/>
        <v>13</v>
      </c>
      <c r="B26" s="594" t="str">
        <f ca="1">IF(ROWS($1:13)&gt;COUNT(Dong11),"",OFFSET(TH!D$1,SMALL(Dong11,ROWS($1:13)),))</f>
        <v>N41</v>
      </c>
      <c r="C26" s="595">
        <f ca="1">IF(ROWS($1:13)&gt;COUNT(Dong11),"",OFFSET(TH!E$1,SMALL(Dong11,ROWS($1:13)),))</f>
        <v>42727</v>
      </c>
      <c r="D26" s="596" t="str">
        <f ca="1">IF(ROWS($1:13)&gt;COUNT(Dong11),"",OFFSET(TH!H$1,SMALL(Dong11,ROWS($1:13)),))</f>
        <v>Cty TNHH SX Bao Bì Nhựa Giấy Minh Long</v>
      </c>
      <c r="E26" s="594" t="str">
        <f ca="1">IF(ROWS($1:13)&gt;COUNT(Dong11),"",IF(OFFSET(TH!L$1,SMALL(Dong11,ROWS($1:13)),)=$G$7,OFFSET(TH!M$1,SMALL(Dong11,ROWS($1:13)),),OFFSET(TH!L$1,SMALL(Dong11,ROWS($1:13)),)))</f>
        <v>156</v>
      </c>
      <c r="F26" s="597">
        <f ca="1">IF(ROWS($1:13)&gt;COUNT(Dong11),0,OFFSET(TH!J$1,SMALL(Dong11,ROWS($1:13)),))</f>
        <v>17575</v>
      </c>
      <c r="G26" s="597">
        <f ca="1">IF(ROWS($1:13)&gt;COUNT(Dong11),0,IF(LEFT(OFFSET(TH!D$1,SMALL(Dong11,ROWS($1:13)),),1)="N",OFFSET(TH!I$1,SMALL(Dong11,ROWS($1:13)),),0))</f>
        <v>4200</v>
      </c>
      <c r="H26" s="598">
        <f t="shared" ca="1" si="1"/>
        <v>73815000</v>
      </c>
      <c r="I26" s="597">
        <f ca="1">IF(ROWS($1:13)&gt;COUNT(Dong11),0,IF(LEFT(OFFSET(TH!D$1,SMALL(Dong11,ROWS($1:13)),),1)="X",OFFSET(TH!I$1,SMALL(Dong11,ROWS($1:13)),),0))</f>
        <v>0</v>
      </c>
      <c r="J26" s="598">
        <f t="shared" ca="1" si="2"/>
        <v>0</v>
      </c>
      <c r="K26" s="598">
        <f t="shared" ca="1" si="6"/>
        <v>44150</v>
      </c>
      <c r="L26" s="598">
        <f t="shared" ca="1" si="7"/>
        <v>750402125</v>
      </c>
      <c r="M26" s="598"/>
      <c r="N26" s="591"/>
    </row>
    <row r="27" spans="1:14">
      <c r="A27" s="577">
        <f t="shared" ca="1" si="5"/>
        <v>14</v>
      </c>
      <c r="B27" s="594" t="str">
        <f ca="1">IF(ROWS($1:14)&gt;COUNT(Dong11),"",OFFSET(TH!D$1,SMALL(Dong11,ROWS($1:14)),))</f>
        <v>XB/GV</v>
      </c>
      <c r="C27" s="595">
        <f ca="1">IF(ROWS($1:14)&gt;COUNT(Dong11),"",OFFSET(TH!E$1,SMALL(Dong11,ROWS($1:14)),))</f>
        <v>42373</v>
      </c>
      <c r="D27" s="596" t="str">
        <f ca="1">IF(ROWS($1:14)&gt;COUNT(Dong11),"",OFFSET(TH!H$1,SMALL(Dong11,ROWS($1:14)),))</f>
        <v>Xuất bán</v>
      </c>
      <c r="E27" s="594" t="str">
        <f ca="1">IF(ROWS($1:14)&gt;COUNT(Dong11),"",IF(OFFSET(TH!L$1,SMALL(Dong11,ROWS($1:14)),)=$G$7,OFFSET(TH!M$1,SMALL(Dong11,ROWS($1:14)),),OFFSET(TH!L$1,SMALL(Dong11,ROWS($1:14)),)))</f>
        <v>632</v>
      </c>
      <c r="F27" s="597">
        <f ca="1">IF(ROWS($1:14)&gt;COUNT(Dong11),0,OFFSET(TH!J$1,SMALL(Dong11,ROWS($1:14)),))</f>
        <v>15675</v>
      </c>
      <c r="G27" s="597">
        <f ca="1">IF(ROWS($1:14)&gt;COUNT(Dong11),0,IF(LEFT(OFFSET(TH!D$1,SMALL(Dong11,ROWS($1:14)),),1)="N",OFFSET(TH!I$1,SMALL(Dong11,ROWS($1:14)),),0))</f>
        <v>0</v>
      </c>
      <c r="H27" s="598">
        <f t="shared" ca="1" si="1"/>
        <v>0</v>
      </c>
      <c r="I27" s="597">
        <f ca="1">IF(ROWS($1:14)&gt;COUNT(Dong11),0,IF(LEFT(OFFSET(TH!D$1,SMALL(Dong11,ROWS($1:14)),),1)="X",OFFSET(TH!I$1,SMALL(Dong11,ROWS($1:14)),),0))</f>
        <v>3000</v>
      </c>
      <c r="J27" s="598">
        <f t="shared" ca="1" si="2"/>
        <v>47025000</v>
      </c>
      <c r="K27" s="598">
        <f t="shared" ca="1" si="6"/>
        <v>41150</v>
      </c>
      <c r="L27" s="598">
        <f t="shared" ca="1" si="7"/>
        <v>703377125</v>
      </c>
      <c r="M27" s="598"/>
      <c r="N27" s="591"/>
    </row>
    <row r="28" spans="1:14">
      <c r="A28" s="577">
        <f t="shared" ca="1" si="5"/>
        <v>15</v>
      </c>
      <c r="B28" s="594" t="str">
        <f ca="1">IF(ROWS($1:15)&gt;COUNT(Dong11),"",OFFSET(TH!D$1,SMALL(Dong11,ROWS($1:15)),))</f>
        <v>XB/GV</v>
      </c>
      <c r="C28" s="595">
        <f ca="1">IF(ROWS($1:15)&gt;COUNT(Dong11),"",OFFSET(TH!E$1,SMALL(Dong11,ROWS($1:15)),))</f>
        <v>42422</v>
      </c>
      <c r="D28" s="596" t="str">
        <f ca="1">IF(ROWS($1:15)&gt;COUNT(Dong11),"",OFFSET(TH!H$1,SMALL(Dong11,ROWS($1:15)),))</f>
        <v>Xuất bán</v>
      </c>
      <c r="E28" s="594" t="str">
        <f ca="1">IF(ROWS($1:15)&gt;COUNT(Dong11),"",IF(OFFSET(TH!L$1,SMALL(Dong11,ROWS($1:15)),)=$G$7,OFFSET(TH!M$1,SMALL(Dong11,ROWS($1:15)),),OFFSET(TH!L$1,SMALL(Dong11,ROWS($1:15)),)))</f>
        <v>632</v>
      </c>
      <c r="F28" s="597">
        <f ca="1">IF(ROWS($1:15)&gt;COUNT(Dong11),0,OFFSET(TH!J$1,SMALL(Dong11,ROWS($1:15)),))</f>
        <v>15675</v>
      </c>
      <c r="G28" s="597">
        <f ca="1">IF(ROWS($1:15)&gt;COUNT(Dong11),0,IF(LEFT(OFFSET(TH!D$1,SMALL(Dong11,ROWS($1:15)),),1)="N",OFFSET(TH!I$1,SMALL(Dong11,ROWS($1:15)),),0))</f>
        <v>0</v>
      </c>
      <c r="H28" s="598">
        <f t="shared" ca="1" si="1"/>
        <v>0</v>
      </c>
      <c r="I28" s="597">
        <f ca="1">IF(ROWS($1:15)&gt;COUNT(Dong11),0,IF(LEFT(OFFSET(TH!D$1,SMALL(Dong11,ROWS($1:15)),),1)="X",OFFSET(TH!I$1,SMALL(Dong11,ROWS($1:15)),),0))</f>
        <v>3000</v>
      </c>
      <c r="J28" s="598">
        <f t="shared" ca="1" si="2"/>
        <v>47025000</v>
      </c>
      <c r="K28" s="598">
        <f t="shared" ca="1" si="6"/>
        <v>38150</v>
      </c>
      <c r="L28" s="598">
        <f t="shared" ca="1" si="7"/>
        <v>656352125</v>
      </c>
      <c r="M28" s="598"/>
      <c r="N28" s="591"/>
    </row>
    <row r="29" spans="1:14">
      <c r="A29" s="577">
        <f t="shared" ca="1" si="5"/>
        <v>16</v>
      </c>
      <c r="B29" s="594" t="str">
        <f ca="1">IF(ROWS($1:16)&gt;COUNT(Dong11),"",OFFSET(TH!D$1,SMALL(Dong11,ROWS($1:16)),))</f>
        <v>XB/GV</v>
      </c>
      <c r="C29" s="595">
        <f ca="1">IF(ROWS($1:16)&gt;COUNT(Dong11),"",OFFSET(TH!E$1,SMALL(Dong11,ROWS($1:16)),))</f>
        <v>42449</v>
      </c>
      <c r="D29" s="596" t="str">
        <f ca="1">IF(ROWS($1:16)&gt;COUNT(Dong11),"",OFFSET(TH!H$1,SMALL(Dong11,ROWS($1:16)),))</f>
        <v>Xuất bán</v>
      </c>
      <c r="E29" s="594" t="str">
        <f ca="1">IF(ROWS($1:16)&gt;COUNT(Dong11),"",IF(OFFSET(TH!L$1,SMALL(Dong11,ROWS($1:16)),)=$G$7,OFFSET(TH!M$1,SMALL(Dong11,ROWS($1:16)),),OFFSET(TH!L$1,SMALL(Dong11,ROWS($1:16)),)))</f>
        <v>632</v>
      </c>
      <c r="F29" s="597">
        <f ca="1">IF(ROWS($1:16)&gt;COUNT(Dong11),0,OFFSET(TH!J$1,SMALL(Dong11,ROWS($1:16)),))</f>
        <v>15675</v>
      </c>
      <c r="G29" s="597">
        <f ca="1">IF(ROWS($1:16)&gt;COUNT(Dong11),0,IF(LEFT(OFFSET(TH!D$1,SMALL(Dong11,ROWS($1:16)),),1)="N",OFFSET(TH!I$1,SMALL(Dong11,ROWS($1:16)),),0))</f>
        <v>0</v>
      </c>
      <c r="H29" s="598">
        <f t="shared" ca="1" si="1"/>
        <v>0</v>
      </c>
      <c r="I29" s="597">
        <f ca="1">IF(ROWS($1:16)&gt;COUNT(Dong11),0,IF(LEFT(OFFSET(TH!D$1,SMALL(Dong11,ROWS($1:16)),),1)="X",OFFSET(TH!I$1,SMALL(Dong11,ROWS($1:16)),),0))</f>
        <v>3100</v>
      </c>
      <c r="J29" s="598">
        <f t="shared" ca="1" si="2"/>
        <v>48592500</v>
      </c>
      <c r="K29" s="598">
        <f t="shared" ca="1" si="6"/>
        <v>35050</v>
      </c>
      <c r="L29" s="598">
        <f t="shared" ca="1" si="7"/>
        <v>607759625</v>
      </c>
      <c r="M29" s="598"/>
      <c r="N29" s="591"/>
    </row>
    <row r="30" spans="1:14">
      <c r="A30" s="577">
        <f t="shared" ca="1" si="5"/>
        <v>17</v>
      </c>
      <c r="B30" s="594" t="str">
        <f ca="1">IF(ROWS($1:17)&gt;COUNT(Dong11),"",OFFSET(TH!D$1,SMALL(Dong11,ROWS($1:17)),))</f>
        <v>XB/GV</v>
      </c>
      <c r="C30" s="595">
        <f ca="1">IF(ROWS($1:17)&gt;COUNT(Dong11),"",OFFSET(TH!E$1,SMALL(Dong11,ROWS($1:17)),))</f>
        <v>42485</v>
      </c>
      <c r="D30" s="596" t="str">
        <f ca="1">IF(ROWS($1:17)&gt;COUNT(Dong11),"",OFFSET(TH!H$1,SMALL(Dong11,ROWS($1:17)),))</f>
        <v>Xuất bán</v>
      </c>
      <c r="E30" s="594" t="str">
        <f ca="1">IF(ROWS($1:17)&gt;COUNT(Dong11),"",IF(OFFSET(TH!L$1,SMALL(Dong11,ROWS($1:17)),)=$G$7,OFFSET(TH!M$1,SMALL(Dong11,ROWS($1:17)),),OFFSET(TH!L$1,SMALL(Dong11,ROWS($1:17)),)))</f>
        <v>632</v>
      </c>
      <c r="F30" s="597">
        <f ca="1">IF(ROWS($1:17)&gt;COUNT(Dong11),0,OFFSET(TH!J$1,SMALL(Dong11,ROWS($1:17)),))</f>
        <v>15675</v>
      </c>
      <c r="G30" s="597">
        <f ca="1">IF(ROWS($1:17)&gt;COUNT(Dong11),0,IF(LEFT(OFFSET(TH!D$1,SMALL(Dong11,ROWS($1:17)),),1)="N",OFFSET(TH!I$1,SMALL(Dong11,ROWS($1:17)),),0))</f>
        <v>0</v>
      </c>
      <c r="H30" s="598">
        <f t="shared" ca="1" si="1"/>
        <v>0</v>
      </c>
      <c r="I30" s="597">
        <f ca="1">IF(ROWS($1:17)&gt;COUNT(Dong11),0,IF(LEFT(OFFSET(TH!D$1,SMALL(Dong11,ROWS($1:17)),),1)="X",OFFSET(TH!I$1,SMALL(Dong11,ROWS($1:17)),),0))</f>
        <v>3200</v>
      </c>
      <c r="J30" s="598">
        <f t="shared" ca="1" si="2"/>
        <v>50160000</v>
      </c>
      <c r="K30" s="598">
        <f t="shared" ca="1" si="6"/>
        <v>31850</v>
      </c>
      <c r="L30" s="598">
        <f t="shared" ca="1" si="7"/>
        <v>557599625</v>
      </c>
      <c r="M30" s="598"/>
      <c r="N30" s="591"/>
    </row>
    <row r="31" spans="1:14">
      <c r="A31" s="577">
        <f t="shared" ca="1" si="5"/>
        <v>18</v>
      </c>
      <c r="B31" s="594" t="str">
        <f ca="1">IF(ROWS($1:18)&gt;COUNT(Dong11),"",OFFSET(TH!D$1,SMALL(Dong11,ROWS($1:18)),))</f>
        <v>XB/GV</v>
      </c>
      <c r="C31" s="595">
        <f ca="1">IF(ROWS($1:18)&gt;COUNT(Dong11),"",OFFSET(TH!E$1,SMALL(Dong11,ROWS($1:18)),))</f>
        <v>42516</v>
      </c>
      <c r="D31" s="596" t="str">
        <f ca="1">IF(ROWS($1:18)&gt;COUNT(Dong11),"",OFFSET(TH!H$1,SMALL(Dong11,ROWS($1:18)),))</f>
        <v>Xuất bán</v>
      </c>
      <c r="E31" s="594" t="str">
        <f ca="1">IF(ROWS($1:18)&gt;COUNT(Dong11),"",IF(OFFSET(TH!L$1,SMALL(Dong11,ROWS($1:18)),)=$G$7,OFFSET(TH!M$1,SMALL(Dong11,ROWS($1:18)),),OFFSET(TH!L$1,SMALL(Dong11,ROWS($1:18)),)))</f>
        <v>632</v>
      </c>
      <c r="F31" s="597">
        <f ca="1">IF(ROWS($1:18)&gt;COUNT(Dong11),0,OFFSET(TH!J$1,SMALL(Dong11,ROWS($1:18)),))</f>
        <v>15675</v>
      </c>
      <c r="G31" s="597">
        <f ca="1">IF(ROWS($1:18)&gt;COUNT(Dong11),0,IF(LEFT(OFFSET(TH!D$1,SMALL(Dong11,ROWS($1:18)),),1)="N",OFFSET(TH!I$1,SMALL(Dong11,ROWS($1:18)),),0))</f>
        <v>0</v>
      </c>
      <c r="H31" s="598">
        <f t="shared" ca="1" si="1"/>
        <v>0</v>
      </c>
      <c r="I31" s="597">
        <f ca="1">IF(ROWS($1:18)&gt;COUNT(Dong11),0,IF(LEFT(OFFSET(TH!D$1,SMALL(Dong11,ROWS($1:18)),),1)="X",OFFSET(TH!I$1,SMALL(Dong11,ROWS($1:18)),),0))</f>
        <v>3500</v>
      </c>
      <c r="J31" s="598">
        <f t="shared" ca="1" si="2"/>
        <v>54862500</v>
      </c>
      <c r="K31" s="598">
        <f t="shared" ca="1" si="6"/>
        <v>28350</v>
      </c>
      <c r="L31" s="598">
        <f t="shared" ca="1" si="7"/>
        <v>502737125</v>
      </c>
      <c r="M31" s="598"/>
      <c r="N31" s="591"/>
    </row>
    <row r="32" spans="1:14">
      <c r="A32" s="577">
        <f t="shared" ca="1" si="5"/>
        <v>19</v>
      </c>
      <c r="B32" s="594" t="str">
        <f ca="1">IF(ROWS($1:19)&gt;COUNT(Dong11),"",OFFSET(TH!D$1,SMALL(Dong11,ROWS($1:19)),))</f>
        <v>XB/GV</v>
      </c>
      <c r="C32" s="595">
        <f ca="1">IF(ROWS($1:19)&gt;COUNT(Dong11),"",OFFSET(TH!E$1,SMALL(Dong11,ROWS($1:19)),))</f>
        <v>42535</v>
      </c>
      <c r="D32" s="596" t="str">
        <f ca="1">IF(ROWS($1:19)&gt;COUNT(Dong11),"",OFFSET(TH!H$1,SMALL(Dong11,ROWS($1:19)),))</f>
        <v>Xuất bán</v>
      </c>
      <c r="E32" s="594" t="str">
        <f ca="1">IF(ROWS($1:19)&gt;COUNT(Dong11),"",IF(OFFSET(TH!L$1,SMALL(Dong11,ROWS($1:19)),)=$G$7,OFFSET(TH!M$1,SMALL(Dong11,ROWS($1:19)),),OFFSET(TH!L$1,SMALL(Dong11,ROWS($1:19)),)))</f>
        <v>632</v>
      </c>
      <c r="F32" s="597">
        <f ca="1">IF(ROWS($1:19)&gt;COUNT(Dong11),0,OFFSET(TH!J$1,SMALL(Dong11,ROWS($1:19)),))</f>
        <v>17760</v>
      </c>
      <c r="G32" s="597">
        <f ca="1">IF(ROWS($1:19)&gt;COUNT(Dong11),0,IF(LEFT(OFFSET(TH!D$1,SMALL(Dong11,ROWS($1:19)),),1)="N",OFFSET(TH!I$1,SMALL(Dong11,ROWS($1:19)),),0))</f>
        <v>0</v>
      </c>
      <c r="H32" s="598">
        <f t="shared" ca="1" si="1"/>
        <v>0</v>
      </c>
      <c r="I32" s="597">
        <f ca="1">IF(ROWS($1:19)&gt;COUNT(Dong11),0,IF(LEFT(OFFSET(TH!D$1,SMALL(Dong11,ROWS($1:19)),),1)="X",OFFSET(TH!I$1,SMALL(Dong11,ROWS($1:19)),),0))</f>
        <v>3500</v>
      </c>
      <c r="J32" s="598">
        <f t="shared" ca="1" si="2"/>
        <v>62160000</v>
      </c>
      <c r="K32" s="598">
        <f t="shared" ca="1" si="6"/>
        <v>24850</v>
      </c>
      <c r="L32" s="598">
        <f t="shared" ca="1" si="7"/>
        <v>440577125</v>
      </c>
      <c r="M32" s="598"/>
      <c r="N32" s="591"/>
    </row>
    <row r="33" spans="1:14">
      <c r="A33" s="577">
        <f t="shared" ca="1" si="5"/>
        <v>20</v>
      </c>
      <c r="B33" s="594" t="str">
        <f ca="1">IF(ROWS($1:20)&gt;COUNT(Dong11),"",OFFSET(TH!D$1,SMALL(Dong11,ROWS($1:20)),))</f>
        <v>XB/GV</v>
      </c>
      <c r="C33" s="595">
        <f ca="1">IF(ROWS($1:20)&gt;COUNT(Dong11),"",OFFSET(TH!E$1,SMALL(Dong11,ROWS($1:20)),))</f>
        <v>42580</v>
      </c>
      <c r="D33" s="596" t="str">
        <f ca="1">IF(ROWS($1:20)&gt;COUNT(Dong11),"",OFFSET(TH!H$1,SMALL(Dong11,ROWS($1:20)),))</f>
        <v>Xuất bán</v>
      </c>
      <c r="E33" s="594" t="str">
        <f ca="1">IF(ROWS($1:20)&gt;COUNT(Dong11),"",IF(OFFSET(TH!L$1,SMALL(Dong11,ROWS($1:20)),)=$G$7,OFFSET(TH!M$1,SMALL(Dong11,ROWS($1:20)),),OFFSET(TH!L$1,SMALL(Dong11,ROWS($1:20)),)))</f>
        <v>632</v>
      </c>
      <c r="F33" s="597">
        <f ca="1">IF(ROWS($1:20)&gt;COUNT(Dong11),0,OFFSET(TH!J$1,SMALL(Dong11,ROWS($1:20)),))</f>
        <v>17760</v>
      </c>
      <c r="G33" s="597">
        <f ca="1">IF(ROWS($1:20)&gt;COUNT(Dong11),0,IF(LEFT(OFFSET(TH!D$1,SMALL(Dong11,ROWS($1:20)),),1)="N",OFFSET(TH!I$1,SMALL(Dong11,ROWS($1:20)),),0))</f>
        <v>0</v>
      </c>
      <c r="H33" s="598">
        <f t="shared" ca="1" si="1"/>
        <v>0</v>
      </c>
      <c r="I33" s="597">
        <f ca="1">IF(ROWS($1:20)&gt;COUNT(Dong11),0,IF(LEFT(OFFSET(TH!D$1,SMALL(Dong11,ROWS($1:20)),),1)="X",OFFSET(TH!I$1,SMALL(Dong11,ROWS($1:20)),),0))</f>
        <v>1150</v>
      </c>
      <c r="J33" s="598">
        <f t="shared" ca="1" si="2"/>
        <v>20424000</v>
      </c>
      <c r="K33" s="598">
        <f t="shared" ca="1" si="6"/>
        <v>23700</v>
      </c>
      <c r="L33" s="598">
        <f t="shared" ca="1" si="7"/>
        <v>420153125</v>
      </c>
      <c r="M33" s="598"/>
      <c r="N33" s="591"/>
    </row>
    <row r="34" spans="1:14">
      <c r="A34" s="577">
        <f t="shared" ca="1" si="5"/>
        <v>21</v>
      </c>
      <c r="B34" s="594" t="str">
        <f ca="1">IF(ROWS($1:21)&gt;COUNT(Dong11),"",OFFSET(TH!D$1,SMALL(Dong11,ROWS($1:21)),))</f>
        <v>XB/GV</v>
      </c>
      <c r="C34" s="595">
        <f ca="1">IF(ROWS($1:21)&gt;COUNT(Dong11),"",OFFSET(TH!E$1,SMALL(Dong11,ROWS($1:21)),))</f>
        <v>42580</v>
      </c>
      <c r="D34" s="596" t="str">
        <f ca="1">IF(ROWS($1:21)&gt;COUNT(Dong11),"",OFFSET(TH!H$1,SMALL(Dong11,ROWS($1:21)),))</f>
        <v>Xuất bán</v>
      </c>
      <c r="E34" s="594" t="str">
        <f ca="1">IF(ROWS($1:21)&gt;COUNT(Dong11),"",IF(OFFSET(TH!L$1,SMALL(Dong11,ROWS($1:21)),)=$G$7,OFFSET(TH!M$1,SMALL(Dong11,ROWS($1:21)),),OFFSET(TH!L$1,SMALL(Dong11,ROWS($1:21)),)))</f>
        <v>632</v>
      </c>
      <c r="F34" s="597">
        <f ca="1">IF(ROWS($1:21)&gt;COUNT(Dong11),0,OFFSET(TH!J$1,SMALL(Dong11,ROWS($1:21)),))</f>
        <v>17575</v>
      </c>
      <c r="G34" s="597">
        <f ca="1">IF(ROWS($1:21)&gt;COUNT(Dong11),0,IF(LEFT(OFFSET(TH!D$1,SMALL(Dong11,ROWS($1:21)),),1)="N",OFFSET(TH!I$1,SMALL(Dong11,ROWS($1:21)),),0))</f>
        <v>0</v>
      </c>
      <c r="H34" s="598">
        <f t="shared" ca="1" si="1"/>
        <v>0</v>
      </c>
      <c r="I34" s="597">
        <f ca="1">IF(ROWS($1:21)&gt;COUNT(Dong11),0,IF(LEFT(OFFSET(TH!D$1,SMALL(Dong11,ROWS($1:21)),),1)="X",OFFSET(TH!I$1,SMALL(Dong11,ROWS($1:21)),),0))</f>
        <v>2850</v>
      </c>
      <c r="J34" s="598">
        <f t="shared" ca="1" si="2"/>
        <v>50088750</v>
      </c>
      <c r="K34" s="598">
        <f t="shared" ca="1" si="6"/>
        <v>20850</v>
      </c>
      <c r="L34" s="598">
        <f t="shared" ca="1" si="7"/>
        <v>370064375</v>
      </c>
      <c r="M34" s="598"/>
      <c r="N34" s="591"/>
    </row>
    <row r="35" spans="1:14">
      <c r="A35" s="577">
        <f t="shared" ca="1" si="5"/>
        <v>22</v>
      </c>
      <c r="B35" s="594" t="str">
        <f ca="1">IF(ROWS($1:22)&gt;COUNT(Dong11),"",OFFSET(TH!D$1,SMALL(Dong11,ROWS($1:22)),))</f>
        <v>XB/GV</v>
      </c>
      <c r="C35" s="595">
        <f ca="1">IF(ROWS($1:22)&gt;COUNT(Dong11),"",OFFSET(TH!E$1,SMALL(Dong11,ROWS($1:22)),))</f>
        <v>42604</v>
      </c>
      <c r="D35" s="596" t="str">
        <f ca="1">IF(ROWS($1:22)&gt;COUNT(Dong11),"",OFFSET(TH!H$1,SMALL(Dong11,ROWS($1:22)),))</f>
        <v>Xuất bán</v>
      </c>
      <c r="E35" s="594" t="str">
        <f ca="1">IF(ROWS($1:22)&gt;COUNT(Dong11),"",IF(OFFSET(TH!L$1,SMALL(Dong11,ROWS($1:22)),)=$G$7,OFFSET(TH!M$1,SMALL(Dong11,ROWS($1:22)),),OFFSET(TH!L$1,SMALL(Dong11,ROWS($1:22)),)))</f>
        <v>632</v>
      </c>
      <c r="F35" s="597">
        <f ca="1">IF(ROWS($1:22)&gt;COUNT(Dong11),0,OFFSET(TH!J$1,SMALL(Dong11,ROWS($1:22)),))</f>
        <v>17575</v>
      </c>
      <c r="G35" s="597">
        <f ca="1">IF(ROWS($1:22)&gt;COUNT(Dong11),0,IF(LEFT(OFFSET(TH!D$1,SMALL(Dong11,ROWS($1:22)),),1)="N",OFFSET(TH!I$1,SMALL(Dong11,ROWS($1:22)),),0))</f>
        <v>0</v>
      </c>
      <c r="H35" s="598">
        <f t="shared" ca="1" si="1"/>
        <v>0</v>
      </c>
      <c r="I35" s="597">
        <f ca="1">IF(ROWS($1:22)&gt;COUNT(Dong11),0,IF(LEFT(OFFSET(TH!D$1,SMALL(Dong11,ROWS($1:22)),),1)="X",OFFSET(TH!I$1,SMALL(Dong11,ROWS($1:22)),),0))</f>
        <v>4100</v>
      </c>
      <c r="J35" s="598">
        <f t="shared" ca="1" si="2"/>
        <v>72057500</v>
      </c>
      <c r="K35" s="598">
        <f t="shared" ca="1" si="6"/>
        <v>16750</v>
      </c>
      <c r="L35" s="598">
        <f t="shared" ca="1" si="7"/>
        <v>298006875</v>
      </c>
      <c r="M35" s="598"/>
      <c r="N35" s="591"/>
    </row>
    <row r="36" spans="1:14">
      <c r="A36" s="577">
        <f t="shared" ca="1" si="5"/>
        <v>23</v>
      </c>
      <c r="B36" s="594" t="str">
        <f ca="1">IF(ROWS($1:23)&gt;COUNT(Dong11),"",OFFSET(TH!D$1,SMALL(Dong11,ROWS($1:23)),))</f>
        <v>XB/GV</v>
      </c>
      <c r="C36" s="595">
        <f ca="1">IF(ROWS($1:23)&gt;COUNT(Dong11),"",OFFSET(TH!E$1,SMALL(Dong11,ROWS($1:23)),))</f>
        <v>42634</v>
      </c>
      <c r="D36" s="596" t="str">
        <f ca="1">IF(ROWS($1:23)&gt;COUNT(Dong11),"",OFFSET(TH!H$1,SMALL(Dong11,ROWS($1:23)),))</f>
        <v>Xuất bán</v>
      </c>
      <c r="E36" s="594" t="str">
        <f ca="1">IF(ROWS($1:23)&gt;COUNT(Dong11),"",IF(OFFSET(TH!L$1,SMALL(Dong11,ROWS($1:23)),)=$G$7,OFFSET(TH!M$1,SMALL(Dong11,ROWS($1:23)),),OFFSET(TH!L$1,SMALL(Dong11,ROWS($1:23)),)))</f>
        <v>632</v>
      </c>
      <c r="F36" s="597">
        <f ca="1">IF(ROWS($1:23)&gt;COUNT(Dong11),0,OFFSET(TH!J$1,SMALL(Dong11,ROWS($1:23)),))</f>
        <v>17575</v>
      </c>
      <c r="G36" s="597">
        <f ca="1">IF(ROWS($1:23)&gt;COUNT(Dong11),0,IF(LEFT(OFFSET(TH!D$1,SMALL(Dong11,ROWS($1:23)),),1)="N",OFFSET(TH!I$1,SMALL(Dong11,ROWS($1:23)),),0))</f>
        <v>0</v>
      </c>
      <c r="H36" s="598">
        <f t="shared" ca="1" si="1"/>
        <v>0</v>
      </c>
      <c r="I36" s="597">
        <f ca="1">IF(ROWS($1:23)&gt;COUNT(Dong11),0,IF(LEFT(OFFSET(TH!D$1,SMALL(Dong11,ROWS($1:23)),),1)="X",OFFSET(TH!I$1,SMALL(Dong11,ROWS($1:23)),),0))</f>
        <v>4200</v>
      </c>
      <c r="J36" s="598">
        <f t="shared" ca="1" si="2"/>
        <v>73815000</v>
      </c>
      <c r="K36" s="598">
        <f t="shared" ca="1" si="6"/>
        <v>12550</v>
      </c>
      <c r="L36" s="598">
        <f t="shared" ca="1" si="7"/>
        <v>224191875</v>
      </c>
      <c r="M36" s="598"/>
      <c r="N36" s="591"/>
    </row>
    <row r="37" spans="1:14">
      <c r="A37" s="577">
        <f t="shared" ca="1" si="5"/>
        <v>24</v>
      </c>
      <c r="B37" s="594" t="str">
        <f ca="1">IF(ROWS($1:24)&gt;COUNT(Dong11),"",OFFSET(TH!D$1,SMALL(Dong11,ROWS($1:24)),))</f>
        <v>XB/GV</v>
      </c>
      <c r="C37" s="595">
        <f ca="1">IF(ROWS($1:24)&gt;COUNT(Dong11),"",OFFSET(TH!E$1,SMALL(Dong11,ROWS($1:24)),))</f>
        <v>42662</v>
      </c>
      <c r="D37" s="596" t="str">
        <f ca="1">IF(ROWS($1:24)&gt;COUNT(Dong11),"",OFFSET(TH!H$1,SMALL(Dong11,ROWS($1:24)),))</f>
        <v>Xuất bán</v>
      </c>
      <c r="E37" s="594" t="str">
        <f ca="1">IF(ROWS($1:24)&gt;COUNT(Dong11),"",IF(OFFSET(TH!L$1,SMALL(Dong11,ROWS($1:24)),)=$G$7,OFFSET(TH!M$1,SMALL(Dong11,ROWS($1:24)),),OFFSET(TH!L$1,SMALL(Dong11,ROWS($1:24)),)))</f>
        <v>632</v>
      </c>
      <c r="F37" s="597">
        <f ca="1">IF(ROWS($1:24)&gt;COUNT(Dong11),0,OFFSET(TH!J$1,SMALL(Dong11,ROWS($1:24)),))</f>
        <v>18500</v>
      </c>
      <c r="G37" s="597">
        <f ca="1">IF(ROWS($1:24)&gt;COUNT(Dong11),0,IF(LEFT(OFFSET(TH!D$1,SMALL(Dong11,ROWS($1:24)),),1)="N",OFFSET(TH!I$1,SMALL(Dong11,ROWS($1:24)),),0))</f>
        <v>0</v>
      </c>
      <c r="H37" s="598">
        <f t="shared" ca="1" si="1"/>
        <v>0</v>
      </c>
      <c r="I37" s="597">
        <f ca="1">IF(ROWS($1:24)&gt;COUNT(Dong11),0,IF(LEFT(OFFSET(TH!D$1,SMALL(Dong11,ROWS($1:24)),),1)="X",OFFSET(TH!I$1,SMALL(Dong11,ROWS($1:24)),),0))</f>
        <v>4125</v>
      </c>
      <c r="J37" s="598">
        <f t="shared" ca="1" si="2"/>
        <v>76312500</v>
      </c>
      <c r="K37" s="598">
        <f t="shared" ca="1" si="6"/>
        <v>8425</v>
      </c>
      <c r="L37" s="598">
        <f t="shared" ca="1" si="7"/>
        <v>147879375</v>
      </c>
      <c r="M37" s="598"/>
      <c r="N37" s="591"/>
    </row>
    <row r="38" spans="1:14">
      <c r="A38" s="577">
        <f t="shared" ca="1" si="5"/>
        <v>25</v>
      </c>
      <c r="B38" s="594" t="str">
        <f ca="1">IF(ROWS($1:25)&gt;COUNT(Dong11),"",OFFSET(TH!D$1,SMALL(Dong11,ROWS($1:25)),))</f>
        <v>XB/GV</v>
      </c>
      <c r="C38" s="595">
        <f ca="1">IF(ROWS($1:25)&gt;COUNT(Dong11),"",OFFSET(TH!E$1,SMALL(Dong11,ROWS($1:25)),))</f>
        <v>42703</v>
      </c>
      <c r="D38" s="596" t="str">
        <f ca="1">IF(ROWS($1:25)&gt;COUNT(Dong11),"",OFFSET(TH!H$1,SMALL(Dong11,ROWS($1:25)),))</f>
        <v>Xuất bán</v>
      </c>
      <c r="E38" s="594" t="str">
        <f ca="1">IF(ROWS($1:25)&gt;COUNT(Dong11),"",IF(OFFSET(TH!L$1,SMALL(Dong11,ROWS($1:25)),)=$G$7,OFFSET(TH!M$1,SMALL(Dong11,ROWS($1:25)),),OFFSET(TH!L$1,SMALL(Dong11,ROWS($1:25)),)))</f>
        <v>632</v>
      </c>
      <c r="F38" s="597">
        <f ca="1">IF(ROWS($1:25)&gt;COUNT(Dong11),0,OFFSET(TH!J$1,SMALL(Dong11,ROWS($1:25)),))</f>
        <v>17575</v>
      </c>
      <c r="G38" s="597">
        <f ca="1">IF(ROWS($1:25)&gt;COUNT(Dong11),0,IF(LEFT(OFFSET(TH!D$1,SMALL(Dong11,ROWS($1:25)),),1)="N",OFFSET(TH!I$1,SMALL(Dong11,ROWS($1:25)),),0))</f>
        <v>0</v>
      </c>
      <c r="H38" s="598">
        <f t="shared" ca="1" si="1"/>
        <v>0</v>
      </c>
      <c r="I38" s="597">
        <f ca="1">IF(ROWS($1:25)&gt;COUNT(Dong11),0,IF(LEFT(OFFSET(TH!D$1,SMALL(Dong11,ROWS($1:25)),),1)="X",OFFSET(TH!I$1,SMALL(Dong11,ROWS($1:25)),),0))</f>
        <v>4125</v>
      </c>
      <c r="J38" s="598">
        <f t="shared" ca="1" si="2"/>
        <v>72496875</v>
      </c>
      <c r="K38" s="598">
        <f t="shared" ca="1" si="6"/>
        <v>4300</v>
      </c>
      <c r="L38" s="598">
        <f t="shared" ca="1" si="7"/>
        <v>75382500</v>
      </c>
      <c r="M38" s="598"/>
      <c r="N38" s="591"/>
    </row>
    <row r="39" spans="1:14">
      <c r="A39" s="577">
        <f t="shared" ref="A39:A44" ca="1" si="8">IF(B39="","",A38+1)</f>
        <v>26</v>
      </c>
      <c r="B39" s="594" t="str">
        <f ca="1">IF(ROWS($1:26)&gt;COUNT(Dong11),"",OFFSET(TH!D$1,SMALL(Dong11,ROWS($1:26)),))</f>
        <v>XB/GV</v>
      </c>
      <c r="C39" s="595">
        <f ca="1">IF(ROWS($1:26)&gt;COUNT(Dong11),"",OFFSET(TH!E$1,SMALL(Dong11,ROWS($1:26)),))</f>
        <v>42727</v>
      </c>
      <c r="D39" s="596" t="str">
        <f ca="1">IF(ROWS($1:26)&gt;COUNT(Dong11),"",OFFSET(TH!H$1,SMALL(Dong11,ROWS($1:26)),))</f>
        <v>Xuất bán</v>
      </c>
      <c r="E39" s="594" t="str">
        <f ca="1">IF(ROWS($1:26)&gt;COUNT(Dong11),"",IF(OFFSET(TH!L$1,SMALL(Dong11,ROWS($1:26)),)=$G$7,OFFSET(TH!M$1,SMALL(Dong11,ROWS($1:26)),),OFFSET(TH!L$1,SMALL(Dong11,ROWS($1:26)),)))</f>
        <v>632</v>
      </c>
      <c r="F39" s="597">
        <f ca="1">IF(ROWS($1:26)&gt;COUNT(Dong11),0,OFFSET(TH!J$1,SMALL(Dong11,ROWS($1:26)),))</f>
        <v>17530.81395348837</v>
      </c>
      <c r="G39" s="597">
        <f ca="1">IF(ROWS($1:26)&gt;COUNT(Dong11),0,IF(LEFT(OFFSET(TH!D$1,SMALL(Dong11,ROWS($1:26)),),1)="N",OFFSET(TH!I$1,SMALL(Dong11,ROWS($1:26)),),0))</f>
        <v>0</v>
      </c>
      <c r="H39" s="598">
        <f t="shared" ca="1" si="1"/>
        <v>0</v>
      </c>
      <c r="I39" s="597">
        <f ca="1">IF(ROWS($1:26)&gt;COUNT(Dong11),0,IF(LEFT(OFFSET(TH!D$1,SMALL(Dong11,ROWS($1:26)),),1)="X",OFFSET(TH!I$1,SMALL(Dong11,ROWS($1:26)),),0))</f>
        <v>4300</v>
      </c>
      <c r="J39" s="598">
        <f t="shared" ca="1" si="2"/>
        <v>75382500</v>
      </c>
      <c r="K39" s="598">
        <f t="shared" ref="K39:K44" ca="1" si="9">IF(D39&lt;&gt;"",K38+G39-I39,0)</f>
        <v>0</v>
      </c>
      <c r="L39" s="598">
        <f t="shared" ref="L39:L44" ca="1" si="10">IF(D39&lt;&gt;"",L38+H39-J39,0)</f>
        <v>0</v>
      </c>
      <c r="M39" s="598"/>
      <c r="N39" s="591"/>
    </row>
    <row r="40" spans="1:14">
      <c r="A40" s="577" t="str">
        <f t="shared" ca="1" si="8"/>
        <v/>
      </c>
      <c r="B40" s="594" t="str">
        <f ca="1">IF(ROWS($1:27)&gt;COUNT(Dong11),"",OFFSET(TH!D$1,SMALL(Dong11,ROWS($1:27)),))</f>
        <v/>
      </c>
      <c r="C40" s="595" t="str">
        <f ca="1">IF(ROWS($1:27)&gt;COUNT(Dong11),"",OFFSET(TH!E$1,SMALL(Dong11,ROWS($1:27)),))</f>
        <v/>
      </c>
      <c r="D40" s="596" t="str">
        <f ca="1">IF(ROWS($1:27)&gt;COUNT(Dong11),"",OFFSET(TH!H$1,SMALL(Dong11,ROWS($1:27)),))</f>
        <v/>
      </c>
      <c r="E40" s="594" t="str">
        <f ca="1">IF(ROWS($1:27)&gt;COUNT(Dong11),"",IF(OFFSET(TH!L$1,SMALL(Dong11,ROWS($1:27)),)=$G$7,OFFSET(TH!M$1,SMALL(Dong11,ROWS($1:27)),),OFFSET(TH!L$1,SMALL(Dong11,ROWS($1:27)),)))</f>
        <v/>
      </c>
      <c r="F40" s="597">
        <f ca="1">IF(ROWS($1:27)&gt;COUNT(Dong11),0,OFFSET(TH!J$1,SMALL(Dong11,ROWS($1:27)),))</f>
        <v>0</v>
      </c>
      <c r="G40" s="597">
        <f ca="1">IF(ROWS($1:27)&gt;COUNT(Dong11),0,IF(LEFT(OFFSET(TH!D$1,SMALL(Dong11,ROWS($1:27)),),1)="N",OFFSET(TH!I$1,SMALL(Dong11,ROWS($1:27)),),0))</f>
        <v>0</v>
      </c>
      <c r="H40" s="598">
        <f t="shared" ca="1" si="1"/>
        <v>0</v>
      </c>
      <c r="I40" s="597">
        <f ca="1">IF(ROWS($1:27)&gt;COUNT(Dong11),0,IF(LEFT(OFFSET(TH!D$1,SMALL(Dong11,ROWS($1:27)),),1)="X",OFFSET(TH!I$1,SMALL(Dong11,ROWS($1:27)),),0))</f>
        <v>0</v>
      </c>
      <c r="J40" s="598">
        <f t="shared" ca="1" si="2"/>
        <v>0</v>
      </c>
      <c r="K40" s="598">
        <f t="shared" ca="1" si="9"/>
        <v>0</v>
      </c>
      <c r="L40" s="598">
        <f t="shared" ca="1" si="10"/>
        <v>0</v>
      </c>
      <c r="M40" s="598"/>
      <c r="N40" s="591"/>
    </row>
    <row r="41" spans="1:14">
      <c r="A41" s="577" t="str">
        <f t="shared" ca="1" si="8"/>
        <v/>
      </c>
      <c r="B41" s="594" t="str">
        <f ca="1">IF(ROWS($1:28)&gt;COUNT(Dong11),"",OFFSET(TH!D$1,SMALL(Dong11,ROWS($1:28)),))</f>
        <v/>
      </c>
      <c r="C41" s="595" t="str">
        <f ca="1">IF(ROWS($1:28)&gt;COUNT(Dong11),"",OFFSET(TH!E$1,SMALL(Dong11,ROWS($1:28)),))</f>
        <v/>
      </c>
      <c r="D41" s="596" t="str">
        <f ca="1">IF(ROWS($1:28)&gt;COUNT(Dong11),"",OFFSET(TH!H$1,SMALL(Dong11,ROWS($1:28)),))</f>
        <v/>
      </c>
      <c r="E41" s="594" t="str">
        <f ca="1">IF(ROWS($1:28)&gt;COUNT(Dong11),"",IF(OFFSET(TH!L$1,SMALL(Dong11,ROWS($1:28)),)=$G$7,OFFSET(TH!M$1,SMALL(Dong11,ROWS($1:28)),),OFFSET(TH!L$1,SMALL(Dong11,ROWS($1:28)),)))</f>
        <v/>
      </c>
      <c r="F41" s="597">
        <f ca="1">IF(ROWS($1:28)&gt;COUNT(Dong11),0,OFFSET(TH!J$1,SMALL(Dong11,ROWS($1:28)),))</f>
        <v>0</v>
      </c>
      <c r="G41" s="597">
        <f ca="1">IF(ROWS($1:28)&gt;COUNT(Dong11),0,IF(LEFT(OFFSET(TH!D$1,SMALL(Dong11,ROWS($1:28)),),1)="N",OFFSET(TH!I$1,SMALL(Dong11,ROWS($1:28)),),0))</f>
        <v>0</v>
      </c>
      <c r="H41" s="598">
        <f t="shared" ca="1" si="1"/>
        <v>0</v>
      </c>
      <c r="I41" s="597">
        <f ca="1">IF(ROWS($1:28)&gt;COUNT(Dong11),0,IF(LEFT(OFFSET(TH!D$1,SMALL(Dong11,ROWS($1:28)),),1)="X",OFFSET(TH!I$1,SMALL(Dong11,ROWS($1:28)),),0))</f>
        <v>0</v>
      </c>
      <c r="J41" s="598">
        <f t="shared" ca="1" si="2"/>
        <v>0</v>
      </c>
      <c r="K41" s="598">
        <f t="shared" ca="1" si="9"/>
        <v>0</v>
      </c>
      <c r="L41" s="598">
        <f t="shared" ca="1" si="10"/>
        <v>0</v>
      </c>
      <c r="M41" s="598"/>
      <c r="N41" s="591"/>
    </row>
    <row r="42" spans="1:14">
      <c r="A42" s="577" t="str">
        <f t="shared" ca="1" si="8"/>
        <v/>
      </c>
      <c r="B42" s="594" t="str">
        <f ca="1">IF(ROWS($1:29)&gt;COUNT(Dong11),"",OFFSET(TH!D$1,SMALL(Dong11,ROWS($1:29)),))</f>
        <v/>
      </c>
      <c r="C42" s="595" t="str">
        <f ca="1">IF(ROWS($1:29)&gt;COUNT(Dong11),"",OFFSET(TH!E$1,SMALL(Dong11,ROWS($1:29)),))</f>
        <v/>
      </c>
      <c r="D42" s="596" t="str">
        <f ca="1">IF(ROWS($1:29)&gt;COUNT(Dong11),"",OFFSET(TH!H$1,SMALL(Dong11,ROWS($1:29)),))</f>
        <v/>
      </c>
      <c r="E42" s="594" t="str">
        <f ca="1">IF(ROWS($1:29)&gt;COUNT(Dong11),"",IF(OFFSET(TH!L$1,SMALL(Dong11,ROWS($1:29)),)=$G$7,OFFSET(TH!M$1,SMALL(Dong11,ROWS($1:29)),),OFFSET(TH!L$1,SMALL(Dong11,ROWS($1:29)),)))</f>
        <v/>
      </c>
      <c r="F42" s="597">
        <f ca="1">IF(ROWS($1:29)&gt;COUNT(Dong11),0,OFFSET(TH!J$1,SMALL(Dong11,ROWS($1:29)),))</f>
        <v>0</v>
      </c>
      <c r="G42" s="597">
        <f ca="1">IF(ROWS($1:29)&gt;COUNT(Dong11),0,IF(LEFT(OFFSET(TH!D$1,SMALL(Dong11,ROWS($1:29)),),1)="N",OFFSET(TH!I$1,SMALL(Dong11,ROWS($1:29)),),0))</f>
        <v>0</v>
      </c>
      <c r="H42" s="598">
        <f t="shared" ca="1" si="1"/>
        <v>0</v>
      </c>
      <c r="I42" s="597">
        <f ca="1">IF(ROWS($1:29)&gt;COUNT(Dong11),0,IF(LEFT(OFFSET(TH!D$1,SMALL(Dong11,ROWS($1:29)),),1)="X",OFFSET(TH!I$1,SMALL(Dong11,ROWS($1:29)),),0))</f>
        <v>0</v>
      </c>
      <c r="J42" s="598">
        <f t="shared" ca="1" si="2"/>
        <v>0</v>
      </c>
      <c r="K42" s="598">
        <f t="shared" ca="1" si="9"/>
        <v>0</v>
      </c>
      <c r="L42" s="598">
        <f t="shared" ca="1" si="10"/>
        <v>0</v>
      </c>
      <c r="M42" s="598"/>
      <c r="N42" s="591"/>
    </row>
    <row r="43" spans="1:14">
      <c r="A43" s="577" t="str">
        <f t="shared" ca="1" si="8"/>
        <v/>
      </c>
      <c r="B43" s="594" t="str">
        <f ca="1">IF(ROWS($1:30)&gt;COUNT(Dong11),"",OFFSET(TH!D$1,SMALL(Dong11,ROWS($1:30)),))</f>
        <v/>
      </c>
      <c r="C43" s="595" t="str">
        <f ca="1">IF(ROWS($1:30)&gt;COUNT(Dong11),"",OFFSET(TH!E$1,SMALL(Dong11,ROWS($1:30)),))</f>
        <v/>
      </c>
      <c r="D43" s="596" t="str">
        <f ca="1">IF(ROWS($1:30)&gt;COUNT(Dong11),"",OFFSET(TH!H$1,SMALL(Dong11,ROWS($1:30)),))</f>
        <v/>
      </c>
      <c r="E43" s="594" t="str">
        <f ca="1">IF(ROWS($1:30)&gt;COUNT(Dong11),"",IF(OFFSET(TH!L$1,SMALL(Dong11,ROWS($1:30)),)=$G$7,OFFSET(TH!M$1,SMALL(Dong11,ROWS($1:30)),),OFFSET(TH!L$1,SMALL(Dong11,ROWS($1:30)),)))</f>
        <v/>
      </c>
      <c r="F43" s="597">
        <f ca="1">IF(ROWS($1:30)&gt;COUNT(Dong11),0,OFFSET(TH!J$1,SMALL(Dong11,ROWS($1:30)),))</f>
        <v>0</v>
      </c>
      <c r="G43" s="597">
        <f ca="1">IF(ROWS($1:30)&gt;COUNT(Dong11),0,IF(LEFT(OFFSET(TH!D$1,SMALL(Dong11,ROWS($1:30)),),1)="N",OFFSET(TH!I$1,SMALL(Dong11,ROWS($1:30)),),0))</f>
        <v>0</v>
      </c>
      <c r="H43" s="598">
        <f t="shared" ca="1" si="1"/>
        <v>0</v>
      </c>
      <c r="I43" s="597">
        <f ca="1">IF(ROWS($1:30)&gt;COUNT(Dong11),0,IF(LEFT(OFFSET(TH!D$1,SMALL(Dong11,ROWS($1:30)),),1)="X",OFFSET(TH!I$1,SMALL(Dong11,ROWS($1:30)),),0))</f>
        <v>0</v>
      </c>
      <c r="J43" s="598">
        <f t="shared" ca="1" si="2"/>
        <v>0</v>
      </c>
      <c r="K43" s="598">
        <f t="shared" ca="1" si="9"/>
        <v>0</v>
      </c>
      <c r="L43" s="598">
        <f t="shared" ca="1" si="10"/>
        <v>0</v>
      </c>
      <c r="M43" s="598"/>
      <c r="N43" s="591"/>
    </row>
    <row r="44" spans="1:14">
      <c r="A44" s="577" t="str">
        <f t="shared" ca="1" si="8"/>
        <v/>
      </c>
      <c r="B44" s="594" t="str">
        <f ca="1">IF(ROWS($1:31)&gt;COUNT(Dong11),"",OFFSET(TH!D$1,SMALL(Dong11,ROWS($1:31)),))</f>
        <v/>
      </c>
      <c r="C44" s="595" t="str">
        <f ca="1">IF(ROWS($1:31)&gt;COUNT(Dong11),"",OFFSET(TH!E$1,SMALL(Dong11,ROWS($1:31)),))</f>
        <v/>
      </c>
      <c r="D44" s="596" t="str">
        <f ca="1">IF(ROWS($1:31)&gt;COUNT(Dong11),"",OFFSET(TH!H$1,SMALL(Dong11,ROWS($1:31)),))</f>
        <v/>
      </c>
      <c r="E44" s="594" t="str">
        <f ca="1">IF(ROWS($1:31)&gt;COUNT(Dong11),"",IF(OFFSET(TH!L$1,SMALL(Dong11,ROWS($1:31)),)=$G$7,OFFSET(TH!M$1,SMALL(Dong11,ROWS($1:31)),),OFFSET(TH!L$1,SMALL(Dong11,ROWS($1:31)),)))</f>
        <v/>
      </c>
      <c r="F44" s="597">
        <f ca="1">IF(ROWS($1:31)&gt;COUNT(Dong11),0,OFFSET(TH!J$1,SMALL(Dong11,ROWS($1:31)),))</f>
        <v>0</v>
      </c>
      <c r="G44" s="597">
        <f ca="1">IF(ROWS($1:31)&gt;COUNT(Dong11),0,IF(LEFT(OFFSET(TH!D$1,SMALL(Dong11,ROWS($1:31)),),1)="N",OFFSET(TH!I$1,SMALL(Dong11,ROWS($1:31)),),0))</f>
        <v>0</v>
      </c>
      <c r="H44" s="598">
        <f t="shared" ca="1" si="1"/>
        <v>0</v>
      </c>
      <c r="I44" s="597">
        <f ca="1">IF(ROWS($1:31)&gt;COUNT(Dong11),0,IF(LEFT(OFFSET(TH!D$1,SMALL(Dong11,ROWS($1:31)),),1)="X",OFFSET(TH!I$1,SMALL(Dong11,ROWS($1:31)),),0))</f>
        <v>0</v>
      </c>
      <c r="J44" s="598">
        <f t="shared" ca="1" si="2"/>
        <v>0</v>
      </c>
      <c r="K44" s="598">
        <f t="shared" ca="1" si="9"/>
        <v>0</v>
      </c>
      <c r="L44" s="598">
        <f t="shared" ca="1" si="10"/>
        <v>0</v>
      </c>
      <c r="M44" s="598"/>
      <c r="N44" s="591"/>
    </row>
    <row r="45" spans="1:14">
      <c r="A45" s="589"/>
      <c r="B45" s="589"/>
      <c r="C45" s="589"/>
      <c r="D45" s="589" t="s">
        <v>199</v>
      </c>
      <c r="E45" s="424" t="s">
        <v>19</v>
      </c>
      <c r="F45" s="424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89"/>
      <c r="N45" s="591"/>
    </row>
    <row r="46" spans="1:14">
      <c r="B46" s="599" t="s">
        <v>200</v>
      </c>
      <c r="G46" s="263"/>
      <c r="N46" s="591"/>
    </row>
    <row r="47" spans="1:14">
      <c r="B47" s="53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1"/>
    </row>
    <row r="48" spans="1:14">
      <c r="G48" s="263"/>
      <c r="H48" s="583"/>
      <c r="I48" s="262"/>
      <c r="J48" s="819" t="str">
        <f ca="1">"Ngày 31 tháng  12  năm  "&amp;YEAR($C$14)</f>
        <v>Ngày 31 tháng  12  năm  2016</v>
      </c>
      <c r="K48" s="819"/>
      <c r="L48" s="819"/>
      <c r="M48" s="819"/>
      <c r="N48" s="591"/>
    </row>
    <row r="49" spans="4:14">
      <c r="D49" s="583" t="s">
        <v>11</v>
      </c>
      <c r="E49" s="819" t="s">
        <v>12</v>
      </c>
      <c r="F49" s="819"/>
      <c r="G49" s="819"/>
      <c r="H49" s="819"/>
      <c r="I49" s="819"/>
      <c r="J49" s="819" t="s">
        <v>107</v>
      </c>
      <c r="K49" s="819"/>
      <c r="L49" s="819"/>
      <c r="M49" s="819"/>
      <c r="N49" s="591"/>
    </row>
    <row r="50" spans="4:14">
      <c r="D50" s="583" t="s">
        <v>13</v>
      </c>
      <c r="E50" s="819" t="s">
        <v>13</v>
      </c>
      <c r="F50" s="819"/>
      <c r="G50" s="819"/>
      <c r="H50" s="819" t="s">
        <v>134</v>
      </c>
      <c r="I50" s="819"/>
      <c r="J50" s="819" t="s">
        <v>134</v>
      </c>
      <c r="K50" s="819"/>
      <c r="L50" s="819"/>
      <c r="M50" s="819"/>
      <c r="N50" s="591"/>
    </row>
    <row r="51" spans="4:14">
      <c r="N51" s="600"/>
    </row>
    <row r="52" spans="4:14">
      <c r="E52" s="579"/>
    </row>
    <row r="54" spans="4:14" s="601" customFormat="1" ht="14.25">
      <c r="E54" s="602"/>
    </row>
    <row r="59" spans="4:14">
      <c r="D59" s="197" t="s">
        <v>149</v>
      </c>
      <c r="E59" s="197"/>
      <c r="J59" s="822" t="s">
        <v>101</v>
      </c>
      <c r="K59" s="822"/>
      <c r="L59" s="822"/>
      <c r="M59" s="822"/>
      <c r="N59" s="423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28" customWidth="1"/>
    <col min="2" max="2" width="9.140625" style="528"/>
    <col min="3" max="3" width="9.140625" style="574" customWidth="1"/>
    <col min="4" max="4" width="10.85546875" style="574" customWidth="1"/>
    <col min="5" max="5" width="39.42578125" style="575" customWidth="1"/>
    <col min="6" max="6" width="10.85546875" style="576" customWidth="1"/>
    <col min="7" max="7" width="9" style="564" customWidth="1"/>
    <col min="8" max="8" width="9.5703125" style="564" customWidth="1"/>
    <col min="9" max="9" width="10" style="564" customWidth="1"/>
    <col min="10" max="10" width="8" style="528" customWidth="1"/>
    <col min="11" max="16384" width="9.140625" style="528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38" t="s">
        <v>201</v>
      </c>
      <c r="G1" s="838"/>
      <c r="H1" s="838"/>
      <c r="I1" s="838"/>
      <c r="J1" s="838"/>
    </row>
    <row r="2" spans="1:10" ht="15" customHeight="1">
      <c r="A2" s="847" t="str">
        <f>TH!A2</f>
        <v>Địa chỉ: Thửa đất số 144, tờ bản đồ số 12TĐH.1, tổ 1, khu phố Đông Tác, Phường Tân Đông Hiệp, Thị Xã Dĩ An, Tỉnh Bình Dương, Việt Nam</v>
      </c>
      <c r="B2" s="847"/>
      <c r="C2" s="847"/>
      <c r="D2" s="847"/>
      <c r="E2" s="847"/>
      <c r="F2" s="837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37"/>
      <c r="H2" s="837"/>
      <c r="I2" s="837"/>
      <c r="J2" s="837"/>
    </row>
    <row r="3" spans="1:10">
      <c r="A3" s="847"/>
      <c r="B3" s="847"/>
      <c r="C3" s="847"/>
      <c r="D3" s="847"/>
      <c r="E3" s="847"/>
      <c r="F3" s="837"/>
      <c r="G3" s="837"/>
      <c r="H3" s="837"/>
      <c r="I3" s="837"/>
      <c r="J3" s="837"/>
    </row>
    <row r="4" spans="1:10" ht="33" customHeight="1">
      <c r="A4" s="529"/>
      <c r="B4" s="529"/>
      <c r="C4" s="529"/>
      <c r="D4" s="529"/>
      <c r="E4" s="524" t="s">
        <v>202</v>
      </c>
      <c r="F4" s="529"/>
      <c r="G4" s="529"/>
      <c r="H4" s="529"/>
      <c r="I4" s="529"/>
      <c r="J4" s="530"/>
    </row>
    <row r="5" spans="1:10" ht="15">
      <c r="A5" s="530"/>
      <c r="B5" s="530"/>
      <c r="C5" s="530"/>
      <c r="D5" s="530"/>
      <c r="E5" s="53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0"/>
      <c r="G5" s="530"/>
      <c r="H5" s="530"/>
      <c r="I5" s="530"/>
      <c r="J5" s="530"/>
    </row>
    <row r="6" spans="1:10" ht="15">
      <c r="A6" s="530"/>
      <c r="B6" s="530"/>
      <c r="C6" s="530"/>
      <c r="D6" s="530"/>
      <c r="E6" s="531" t="s">
        <v>203</v>
      </c>
      <c r="F6" s="530"/>
      <c r="G6" s="530"/>
      <c r="H6" s="530"/>
      <c r="I6" s="530"/>
      <c r="J6" s="530"/>
    </row>
    <row r="7" spans="1:10" ht="15">
      <c r="A7" s="532" t="s">
        <v>204</v>
      </c>
      <c r="B7" s="532"/>
      <c r="C7" s="533"/>
      <c r="D7" s="533"/>
      <c r="E7" s="534" t="s">
        <v>322</v>
      </c>
      <c r="F7" s="535"/>
      <c r="G7" s="536"/>
      <c r="H7" s="536"/>
      <c r="I7" s="536"/>
      <c r="J7" s="530"/>
    </row>
    <row r="8" spans="1:10" ht="15">
      <c r="A8" s="532" t="s">
        <v>205</v>
      </c>
      <c r="B8" s="532"/>
      <c r="C8" s="530" t="str">
        <f>VLOOKUP($E$7,NXT!$B$12:$K$975,2,0)</f>
        <v>kg</v>
      </c>
      <c r="D8" s="532"/>
      <c r="E8" s="534"/>
      <c r="F8" s="535"/>
      <c r="G8" s="536"/>
      <c r="H8" s="536"/>
      <c r="I8" s="536"/>
      <c r="J8" s="530"/>
    </row>
    <row r="9" spans="1:10" ht="15">
      <c r="A9" s="839" t="s">
        <v>206</v>
      </c>
      <c r="B9" s="840"/>
      <c r="C9" s="840"/>
      <c r="D9" s="840"/>
      <c r="E9" s="534"/>
      <c r="F9" s="535"/>
      <c r="G9" s="536"/>
      <c r="H9" s="536"/>
      <c r="I9" s="536"/>
      <c r="J9" s="537"/>
    </row>
    <row r="10" spans="1:10" ht="19.5" customHeight="1">
      <c r="A10" s="841" t="s">
        <v>207</v>
      </c>
      <c r="B10" s="842" t="s">
        <v>208</v>
      </c>
      <c r="C10" s="844" t="s">
        <v>15</v>
      </c>
      <c r="D10" s="829"/>
      <c r="E10" s="845" t="s">
        <v>0</v>
      </c>
      <c r="F10" s="835" t="s">
        <v>209</v>
      </c>
      <c r="G10" s="828" t="s">
        <v>179</v>
      </c>
      <c r="H10" s="828"/>
      <c r="I10" s="829"/>
      <c r="J10" s="830" t="s">
        <v>210</v>
      </c>
    </row>
    <row r="11" spans="1:10" ht="19.5" customHeight="1">
      <c r="A11" s="841"/>
      <c r="B11" s="843"/>
      <c r="C11" s="156" t="s">
        <v>193</v>
      </c>
      <c r="D11" s="156" t="s">
        <v>194</v>
      </c>
      <c r="E11" s="846"/>
      <c r="F11" s="836"/>
      <c r="G11" s="157" t="s">
        <v>193</v>
      </c>
      <c r="H11" s="157" t="s">
        <v>194</v>
      </c>
      <c r="I11" s="157" t="s">
        <v>195</v>
      </c>
      <c r="J11" s="831"/>
    </row>
    <row r="12" spans="1:10" ht="15">
      <c r="A12" s="538" t="s">
        <v>2</v>
      </c>
      <c r="B12" s="429" t="s">
        <v>3</v>
      </c>
      <c r="C12" s="428" t="s">
        <v>4</v>
      </c>
      <c r="D12" s="428" t="s">
        <v>5</v>
      </c>
      <c r="E12" s="427" t="s">
        <v>6</v>
      </c>
      <c r="F12" s="429" t="s">
        <v>128</v>
      </c>
      <c r="G12" s="539">
        <v>1</v>
      </c>
      <c r="H12" s="539">
        <v>2</v>
      </c>
      <c r="I12" s="539">
        <v>3</v>
      </c>
      <c r="J12" s="428" t="s">
        <v>129</v>
      </c>
    </row>
    <row r="13" spans="1:10" ht="16.5" customHeight="1">
      <c r="A13" s="540"/>
      <c r="B13" s="541"/>
      <c r="C13" s="542"/>
      <c r="D13" s="542"/>
      <c r="E13" s="543" t="s">
        <v>171</v>
      </c>
      <c r="F13" s="541"/>
      <c r="G13" s="544"/>
      <c r="H13" s="544"/>
      <c r="I13" s="545">
        <f>VLOOKUP($E$7,NXT!$B$12:$K$975,3,0)</f>
        <v>3500</v>
      </c>
      <c r="J13" s="540"/>
    </row>
    <row r="14" spans="1:10" ht="16.5" customHeight="1">
      <c r="A14" s="525">
        <f ca="1">IF(B14&lt;&gt;"",ROW()-(ROW()-1),"")</f>
        <v>1</v>
      </c>
      <c r="B14" s="546">
        <f ca="1">IF(ROWS($1:1)&gt;COUNT(Dong12),"",OFFSET(TH!E$1,SMALL(Dong12,ROWS($1:1)),))</f>
        <v>42420</v>
      </c>
      <c r="C14" s="547" t="str">
        <f ca="1">IF(ROWS($1:1)&gt;COUNT(Dong12),"",IF(LEFT(OFFSET(TH!D$1,SMALL(Dong12,ROWS($1:1)),),1)="N",OFFSET(TH!D$1,SMALL(Dong12,ROWS($1:1)),),""))</f>
        <v>N20</v>
      </c>
      <c r="D14" s="546" t="str">
        <f ca="1">IF(ROWS($1:1)&gt;COUNT(Dong12),"",IF(LEFT(OFFSET(TH!D$1,SMALL(Dong12,ROWS($1:1)),),1)="X",OFFSET(TH!D$1,SMALL(Dong12,ROWS($1:1)),),""))</f>
        <v/>
      </c>
      <c r="E14" s="548" t="str">
        <f ca="1">IF(ROWS($1:1)&gt;COUNT(Dong12),"",OFFSET(TH!H$1,SMALL(Dong12,ROWS($1:1)),))</f>
        <v>Cty TNHH TM DV Sản Xuất Bao Bì Royal</v>
      </c>
      <c r="F14" s="546">
        <f ca="1">B14</f>
        <v>42420</v>
      </c>
      <c r="G14" s="549">
        <f ca="1">IF(ROWS($1:1)&gt;COUNT(Dong12),0,IF(LEFT(OFFSET(TH!D$1,SMALL(Dong12,ROWS($1:1)),),1)="N",OFFSET(TH!I$1,SMALL(Dong12,ROWS($1:1)),),0))</f>
        <v>2500</v>
      </c>
      <c r="H14" s="549">
        <f ca="1">IF(ROWS($1:1)&gt;COUNT(Dong12),0,IF(LEFT(OFFSET(TH!D$1,SMALL(Dong12,ROWS($1:1)),),1)="X",OFFSET(TH!I$1,SMALL(Dong12,ROWS($1:1)),),0))</f>
        <v>0</v>
      </c>
      <c r="I14" s="550">
        <f ca="1">IF(E14&lt;&gt;"",I13+G14-H14,0)</f>
        <v>6000</v>
      </c>
      <c r="J14" s="551"/>
    </row>
    <row r="15" spans="1:10" ht="16.5" customHeight="1">
      <c r="A15" s="526">
        <f ca="1">IF(B15&lt;&gt;"",A14+1,"")</f>
        <v>2</v>
      </c>
      <c r="B15" s="546">
        <f ca="1">IF(ROWS($1:2)&gt;COUNT(Dong12),"",OFFSET(TH!E$1,SMALL(Dong12,ROWS($1:2)),))</f>
        <v>42447</v>
      </c>
      <c r="C15" s="547" t="str">
        <f ca="1">IF(ROWS($1:2)&gt;COUNT(Dong12),"",IF(LEFT(OFFSET(TH!D$1,SMALL(Dong12,ROWS($1:2)),),1)="N",OFFSET(TH!D$1,SMALL(Dong12,ROWS($1:2)),),""))</f>
        <v>N32</v>
      </c>
      <c r="D15" s="546" t="str">
        <f ca="1">IF(ROWS($1:2)&gt;COUNT(Dong12),"",IF(LEFT(OFFSET(TH!D$1,SMALL(Dong12,ROWS($1:2)),),1)="X",OFFSET(TH!D$1,SMALL(Dong12,ROWS($1:2)),),""))</f>
        <v/>
      </c>
      <c r="E15" s="548" t="str">
        <f ca="1">IF(ROWS($1:2)&gt;COUNT(Dong12),"",OFFSET(TH!H$1,SMALL(Dong12,ROWS($1:2)),))</f>
        <v>Cty TNHH TM DV Sản Xuất Bao Bì Royal</v>
      </c>
      <c r="F15" s="546">
        <f t="shared" ref="F15:F30" ca="1" si="0">B15</f>
        <v>42447</v>
      </c>
      <c r="G15" s="549">
        <f ca="1">IF(ROWS($1:2)&gt;COUNT(Dong12),0,IF(LEFT(OFFSET(TH!D$1,SMALL(Dong12,ROWS($1:2)),),1)="N",OFFSET(TH!I$1,SMALL(Dong12,ROWS($1:2)),),0))</f>
        <v>3100</v>
      </c>
      <c r="H15" s="549">
        <f ca="1">IF(ROWS($1:2)&gt;COUNT(Dong12),0,IF(LEFT(OFFSET(TH!D$1,SMALL(Dong12,ROWS($1:2)),),1)="X",OFFSET(TH!I$1,SMALL(Dong12,ROWS($1:2)),),0))</f>
        <v>0</v>
      </c>
      <c r="I15" s="550">
        <f t="shared" ref="I15:I30" ca="1" si="1">IF(E15&lt;&gt;"",I14+G15-H15,0)</f>
        <v>9100</v>
      </c>
      <c r="J15" s="551"/>
    </row>
    <row r="16" spans="1:10" ht="16.5" customHeight="1">
      <c r="A16" s="526">
        <f t="shared" ref="A16:A30" ca="1" si="2">IF(B16&lt;&gt;"",A15+1,"")</f>
        <v>3</v>
      </c>
      <c r="B16" s="546">
        <f ca="1">IF(ROWS($1:3)&gt;COUNT(Dong12),"",OFFSET(TH!E$1,SMALL(Dong12,ROWS($1:3)),))</f>
        <v>42463</v>
      </c>
      <c r="C16" s="547" t="str">
        <f ca="1">IF(ROWS($1:3)&gt;COUNT(Dong12),"",IF(LEFT(OFFSET(TH!D$1,SMALL(Dong12,ROWS($1:3)),),1)="N",OFFSET(TH!D$1,SMALL(Dong12,ROWS($1:3)),),""))</f>
        <v>N01</v>
      </c>
      <c r="D16" s="546" t="str">
        <f ca="1">IF(ROWS($1:3)&gt;COUNT(Dong12),"",IF(LEFT(OFFSET(TH!D$1,SMALL(Dong12,ROWS($1:3)),),1)="X",OFFSET(TH!D$1,SMALL(Dong12,ROWS($1:3)),),""))</f>
        <v/>
      </c>
      <c r="E16" s="548" t="str">
        <f ca="1">IF(ROWS($1:3)&gt;COUNT(Dong12),"",OFFSET(TH!H$1,SMALL(Dong12,ROWS($1:3)),))</f>
        <v>Cty TNHH TM DV Sản Xuất Bao Bì Royal</v>
      </c>
      <c r="F16" s="546">
        <f t="shared" ca="1" si="0"/>
        <v>42463</v>
      </c>
      <c r="G16" s="549">
        <f ca="1">IF(ROWS($1:3)&gt;COUNT(Dong12),0,IF(LEFT(OFFSET(TH!D$1,SMALL(Dong12,ROWS($1:3)),),1)="N",OFFSET(TH!I$1,SMALL(Dong12,ROWS($1:3)),),0))</f>
        <v>2817</v>
      </c>
      <c r="H16" s="549">
        <f ca="1">IF(ROWS($1:3)&gt;COUNT(Dong12),0,IF(LEFT(OFFSET(TH!D$1,SMALL(Dong12,ROWS($1:3)),),1)="X",OFFSET(TH!I$1,SMALL(Dong12,ROWS($1:3)),),0))</f>
        <v>0</v>
      </c>
      <c r="I16" s="550">
        <f t="shared" ca="1" si="1"/>
        <v>11917</v>
      </c>
      <c r="J16" s="551"/>
    </row>
    <row r="17" spans="1:10" ht="16.5" customHeight="1">
      <c r="A17" s="526">
        <f t="shared" ca="1" si="2"/>
        <v>4</v>
      </c>
      <c r="B17" s="546">
        <f ca="1">IF(ROWS($1:4)&gt;COUNT(Dong12),"",OFFSET(TH!E$1,SMALL(Dong12,ROWS($1:4)),))</f>
        <v>42480</v>
      </c>
      <c r="C17" s="547" t="str">
        <f ca="1">IF(ROWS($1:4)&gt;COUNT(Dong12),"",IF(LEFT(OFFSET(TH!D$1,SMALL(Dong12,ROWS($1:4)),),1)="N",OFFSET(TH!D$1,SMALL(Dong12,ROWS($1:4)),),""))</f>
        <v>N03</v>
      </c>
      <c r="D17" s="546" t="str">
        <f ca="1">IF(ROWS($1:4)&gt;COUNT(Dong12),"",IF(LEFT(OFFSET(TH!D$1,SMALL(Dong12,ROWS($1:4)),),1)="X",OFFSET(TH!D$1,SMALL(Dong12,ROWS($1:4)),),""))</f>
        <v/>
      </c>
      <c r="E17" s="548" t="str">
        <f ca="1">IF(ROWS($1:4)&gt;COUNT(Dong12),"",OFFSET(TH!H$1,SMALL(Dong12,ROWS($1:4)),))</f>
        <v>Cty TNHH TM DV Sản Xuất Bao Bì Royal</v>
      </c>
      <c r="F17" s="546">
        <f t="shared" ca="1" si="0"/>
        <v>42480</v>
      </c>
      <c r="G17" s="549">
        <f ca="1">IF(ROWS($1:4)&gt;COUNT(Dong12),0,IF(LEFT(OFFSET(TH!D$1,SMALL(Dong12,ROWS($1:4)),),1)="N",OFFSET(TH!I$1,SMALL(Dong12,ROWS($1:4)),),0))</f>
        <v>3500</v>
      </c>
      <c r="H17" s="549">
        <f ca="1">IF(ROWS($1:4)&gt;COUNT(Dong12),0,IF(LEFT(OFFSET(TH!D$1,SMALL(Dong12,ROWS($1:4)),),1)="X",OFFSET(TH!I$1,SMALL(Dong12,ROWS($1:4)),),0))</f>
        <v>0</v>
      </c>
      <c r="I17" s="550">
        <f t="shared" ca="1" si="1"/>
        <v>15417</v>
      </c>
      <c r="J17" s="551"/>
    </row>
    <row r="18" spans="1:10" ht="16.5" customHeight="1">
      <c r="A18" s="526">
        <f t="shared" ca="1" si="2"/>
        <v>5</v>
      </c>
      <c r="B18" s="546">
        <f ca="1">IF(ROWS($1:5)&gt;COUNT(Dong12),"",OFFSET(TH!E$1,SMALL(Dong12,ROWS($1:5)),))</f>
        <v>42502</v>
      </c>
      <c r="C18" s="547" t="str">
        <f ca="1">IF(ROWS($1:5)&gt;COUNT(Dong12),"",IF(LEFT(OFFSET(TH!D$1,SMALL(Dong12,ROWS($1:5)),),1)="N",OFFSET(TH!D$1,SMALL(Dong12,ROWS($1:5)),),""))</f>
        <v>N14</v>
      </c>
      <c r="D18" s="546" t="str">
        <f ca="1">IF(ROWS($1:5)&gt;COUNT(Dong12),"",IF(LEFT(OFFSET(TH!D$1,SMALL(Dong12,ROWS($1:5)),),1)="X",OFFSET(TH!D$1,SMALL(Dong12,ROWS($1:5)),),""))</f>
        <v/>
      </c>
      <c r="E18" s="548" t="str">
        <f ca="1">IF(ROWS($1:5)&gt;COUNT(Dong12),"",OFFSET(TH!H$1,SMALL(Dong12,ROWS($1:5)),))</f>
        <v>Cty TNHH TM DV Sản Xuất Bao Bì Royal</v>
      </c>
      <c r="F18" s="546">
        <f t="shared" ca="1" si="0"/>
        <v>42502</v>
      </c>
      <c r="G18" s="549">
        <f ca="1">IF(ROWS($1:5)&gt;COUNT(Dong12),0,IF(LEFT(OFFSET(TH!D$1,SMALL(Dong12,ROWS($1:5)),),1)="N",OFFSET(TH!I$1,SMALL(Dong12,ROWS($1:5)),),0))</f>
        <v>3900</v>
      </c>
      <c r="H18" s="549">
        <f ca="1">IF(ROWS($1:5)&gt;COUNT(Dong12),0,IF(LEFT(OFFSET(TH!D$1,SMALL(Dong12,ROWS($1:5)),),1)="X",OFFSET(TH!I$1,SMALL(Dong12,ROWS($1:5)),),0))</f>
        <v>0</v>
      </c>
      <c r="I18" s="550">
        <f t="shared" ca="1" si="1"/>
        <v>19317</v>
      </c>
      <c r="J18" s="551"/>
    </row>
    <row r="19" spans="1:10" ht="16.5" customHeight="1">
      <c r="A19" s="526">
        <f t="shared" ca="1" si="2"/>
        <v>6</v>
      </c>
      <c r="B19" s="546">
        <f ca="1">IF(ROWS($1:6)&gt;COUNT(Dong12),"",OFFSET(TH!E$1,SMALL(Dong12,ROWS($1:6)),))</f>
        <v>42535</v>
      </c>
      <c r="C19" s="547" t="str">
        <f ca="1">IF(ROWS($1:6)&gt;COUNT(Dong12),"",IF(LEFT(OFFSET(TH!D$1,SMALL(Dong12,ROWS($1:6)),),1)="N",OFFSET(TH!D$1,SMALL(Dong12,ROWS($1:6)),),""))</f>
        <v>N31</v>
      </c>
      <c r="D19" s="546" t="str">
        <f ca="1">IF(ROWS($1:6)&gt;COUNT(Dong12),"",IF(LEFT(OFFSET(TH!D$1,SMALL(Dong12,ROWS($1:6)),),1)="X",OFFSET(TH!D$1,SMALL(Dong12,ROWS($1:6)),),""))</f>
        <v/>
      </c>
      <c r="E19" s="548" t="str">
        <f ca="1">IF(ROWS($1:6)&gt;COUNT(Dong12),"",OFFSET(TH!H$1,SMALL(Dong12,ROWS($1:6)),))</f>
        <v>Cty TNHH TM DV Sản Xuất Bao Bì Royal</v>
      </c>
      <c r="F19" s="546">
        <f t="shared" ca="1" si="0"/>
        <v>42535</v>
      </c>
      <c r="G19" s="549">
        <f ca="1">IF(ROWS($1:6)&gt;COUNT(Dong12),0,IF(LEFT(OFFSET(TH!D$1,SMALL(Dong12,ROWS($1:6)),),1)="N",OFFSET(TH!I$1,SMALL(Dong12,ROWS($1:6)),),0))</f>
        <v>3900</v>
      </c>
      <c r="H19" s="549">
        <f ca="1">IF(ROWS($1:6)&gt;COUNT(Dong12),0,IF(LEFT(OFFSET(TH!D$1,SMALL(Dong12,ROWS($1:6)),),1)="X",OFFSET(TH!I$1,SMALL(Dong12,ROWS($1:6)),),0))</f>
        <v>0</v>
      </c>
      <c r="I19" s="550">
        <f t="shared" ca="1" si="1"/>
        <v>23217</v>
      </c>
      <c r="J19" s="551"/>
    </row>
    <row r="20" spans="1:10" ht="16.5" customHeight="1">
      <c r="A20" s="526">
        <f t="shared" ca="1" si="2"/>
        <v>7</v>
      </c>
      <c r="B20" s="546">
        <f ca="1">IF(ROWS($1:7)&gt;COUNT(Dong12),"",OFFSET(TH!E$1,SMALL(Dong12,ROWS($1:7)),))</f>
        <v>42535</v>
      </c>
      <c r="C20" s="547" t="str">
        <f ca="1">IF(ROWS($1:7)&gt;COUNT(Dong12),"",IF(LEFT(OFFSET(TH!D$1,SMALL(Dong12,ROWS($1:7)),),1)="N",OFFSET(TH!D$1,SMALL(Dong12,ROWS($1:7)),),""))</f>
        <v>N31</v>
      </c>
      <c r="D20" s="546" t="str">
        <f ca="1">IF(ROWS($1:7)&gt;COUNT(Dong12),"",IF(LEFT(OFFSET(TH!D$1,SMALL(Dong12,ROWS($1:7)),),1)="X",OFFSET(TH!D$1,SMALL(Dong12,ROWS($1:7)),),""))</f>
        <v/>
      </c>
      <c r="E20" s="548" t="str">
        <f ca="1">IF(ROWS($1:7)&gt;COUNT(Dong12),"",OFFSET(TH!H$1,SMALL(Dong12,ROWS($1:7)),))</f>
        <v>Cty TNHH TM DV Sản Xuất Bao Bì Royal</v>
      </c>
      <c r="F20" s="546">
        <f t="shared" ca="1" si="0"/>
        <v>42535</v>
      </c>
      <c r="G20" s="549">
        <f ca="1">IF(ROWS($1:7)&gt;COUNT(Dong12),0,IF(LEFT(OFFSET(TH!D$1,SMALL(Dong12,ROWS($1:7)),),1)="N",OFFSET(TH!I$1,SMALL(Dong12,ROWS($1:7)),),0))</f>
        <v>1000</v>
      </c>
      <c r="H20" s="549">
        <f ca="1">IF(ROWS($1:7)&gt;COUNT(Dong12),0,IF(LEFT(OFFSET(TH!D$1,SMALL(Dong12,ROWS($1:7)),),1)="X",OFFSET(TH!I$1,SMALL(Dong12,ROWS($1:7)),),0))</f>
        <v>0</v>
      </c>
      <c r="I20" s="550">
        <f t="shared" ca="1" si="1"/>
        <v>24217</v>
      </c>
      <c r="J20" s="551"/>
    </row>
    <row r="21" spans="1:10" ht="16.5" customHeight="1">
      <c r="A21" s="526">
        <f t="shared" ca="1" si="2"/>
        <v>8</v>
      </c>
      <c r="B21" s="546">
        <f ca="1">IF(ROWS($1:8)&gt;COUNT(Dong12),"",OFFSET(TH!E$1,SMALL(Dong12,ROWS($1:8)),))</f>
        <v>42546</v>
      </c>
      <c r="C21" s="547" t="str">
        <f ca="1">IF(ROWS($1:8)&gt;COUNT(Dong12),"",IF(LEFT(OFFSET(TH!D$1,SMALL(Dong12,ROWS($1:8)),),1)="N",OFFSET(TH!D$1,SMALL(Dong12,ROWS($1:8)),),""))</f>
        <v>N35</v>
      </c>
      <c r="D21" s="546" t="str">
        <f ca="1">IF(ROWS($1:8)&gt;COUNT(Dong12),"",IF(LEFT(OFFSET(TH!D$1,SMALL(Dong12,ROWS($1:8)),),1)="X",OFFSET(TH!D$1,SMALL(Dong12,ROWS($1:8)),),""))</f>
        <v/>
      </c>
      <c r="E21" s="548" t="str">
        <f ca="1">IF(ROWS($1:8)&gt;COUNT(Dong12),"",OFFSET(TH!H$1,SMALL(Dong12,ROWS($1:8)),))</f>
        <v>Cty TNHH TM DV Sản Xuất Bao Bì Royal</v>
      </c>
      <c r="F21" s="546">
        <f t="shared" ca="1" si="0"/>
        <v>42546</v>
      </c>
      <c r="G21" s="549">
        <f ca="1">IF(ROWS($1:8)&gt;COUNT(Dong12),0,IF(LEFT(OFFSET(TH!D$1,SMALL(Dong12,ROWS($1:8)),),1)="N",OFFSET(TH!I$1,SMALL(Dong12,ROWS($1:8)),),0))</f>
        <v>1400</v>
      </c>
      <c r="H21" s="549">
        <f ca="1">IF(ROWS($1:8)&gt;COUNT(Dong12),0,IF(LEFT(OFFSET(TH!D$1,SMALL(Dong12,ROWS($1:8)),),1)="X",OFFSET(TH!I$1,SMALL(Dong12,ROWS($1:8)),),0))</f>
        <v>0</v>
      </c>
      <c r="I21" s="550">
        <f t="shared" ca="1" si="1"/>
        <v>25617</v>
      </c>
      <c r="J21" s="551"/>
    </row>
    <row r="22" spans="1:10" ht="16.5" customHeight="1">
      <c r="A22" s="526">
        <f t="shared" ca="1" si="2"/>
        <v>9</v>
      </c>
      <c r="B22" s="546">
        <f ca="1">IF(ROWS($1:9)&gt;COUNT(Dong12),"",OFFSET(TH!E$1,SMALL(Dong12,ROWS($1:9)),))</f>
        <v>42549</v>
      </c>
      <c r="C22" s="547" t="str">
        <f ca="1">IF(ROWS($1:9)&gt;COUNT(Dong12),"",IF(LEFT(OFFSET(TH!D$1,SMALL(Dong12,ROWS($1:9)),),1)="N",OFFSET(TH!D$1,SMALL(Dong12,ROWS($1:9)),),""))</f>
        <v>N36</v>
      </c>
      <c r="D22" s="546" t="str">
        <f ca="1">IF(ROWS($1:9)&gt;COUNT(Dong12),"",IF(LEFT(OFFSET(TH!D$1,SMALL(Dong12,ROWS($1:9)),),1)="X",OFFSET(TH!D$1,SMALL(Dong12,ROWS($1:9)),),""))</f>
        <v/>
      </c>
      <c r="E22" s="548" t="str">
        <f ca="1">IF(ROWS($1:9)&gt;COUNT(Dong12),"",OFFSET(TH!H$1,SMALL(Dong12,ROWS($1:9)),))</f>
        <v>Cty TNHH TM DV Sản Xuất Bao Bì Royal</v>
      </c>
      <c r="F22" s="546">
        <f t="shared" ca="1" si="0"/>
        <v>42549</v>
      </c>
      <c r="G22" s="549">
        <f ca="1">IF(ROWS($1:9)&gt;COUNT(Dong12),0,IF(LEFT(OFFSET(TH!D$1,SMALL(Dong12,ROWS($1:9)),),1)="N",OFFSET(TH!I$1,SMALL(Dong12,ROWS($1:9)),),0))</f>
        <v>1500</v>
      </c>
      <c r="H22" s="549">
        <f ca="1">IF(ROWS($1:9)&gt;COUNT(Dong12),0,IF(LEFT(OFFSET(TH!D$1,SMALL(Dong12,ROWS($1:9)),),1)="X",OFFSET(TH!I$1,SMALL(Dong12,ROWS($1:9)),),0))</f>
        <v>0</v>
      </c>
      <c r="I22" s="550">
        <f t="shared" ca="1" si="1"/>
        <v>27117</v>
      </c>
      <c r="J22" s="551"/>
    </row>
    <row r="23" spans="1:10" ht="16.5" customHeight="1">
      <c r="A23" s="526">
        <f t="shared" ca="1" si="2"/>
        <v>10</v>
      </c>
      <c r="B23" s="546">
        <f ca="1">IF(ROWS($1:10)&gt;COUNT(Dong12),"",OFFSET(TH!E$1,SMALL(Dong12,ROWS($1:10)),))</f>
        <v>42576</v>
      </c>
      <c r="C23" s="547" t="str">
        <f ca="1">IF(ROWS($1:10)&gt;COUNT(Dong12),"",IF(LEFT(OFFSET(TH!D$1,SMALL(Dong12,ROWS($1:10)),),1)="N",OFFSET(TH!D$1,SMALL(Dong12,ROWS($1:10)),),""))</f>
        <v>N04</v>
      </c>
      <c r="D23" s="546" t="str">
        <f ca="1">IF(ROWS($1:10)&gt;COUNT(Dong12),"",IF(LEFT(OFFSET(TH!D$1,SMALL(Dong12,ROWS($1:10)),),1)="X",OFFSET(TH!D$1,SMALL(Dong12,ROWS($1:10)),),""))</f>
        <v/>
      </c>
      <c r="E23" s="548" t="str">
        <f ca="1">IF(ROWS($1:10)&gt;COUNT(Dong12),"",OFFSET(TH!H$1,SMALL(Dong12,ROWS($1:10)),))</f>
        <v>Cty TNHH TM DV Sản Xuất Bao Bì Royal</v>
      </c>
      <c r="F23" s="546">
        <f t="shared" ca="1" si="0"/>
        <v>42576</v>
      </c>
      <c r="G23" s="549">
        <f ca="1">IF(ROWS($1:10)&gt;COUNT(Dong12),0,IF(LEFT(OFFSET(TH!D$1,SMALL(Dong12,ROWS($1:10)),),1)="N",OFFSET(TH!I$1,SMALL(Dong12,ROWS($1:10)),),0))</f>
        <v>2900</v>
      </c>
      <c r="H23" s="549">
        <f ca="1">IF(ROWS($1:10)&gt;COUNT(Dong12),0,IF(LEFT(OFFSET(TH!D$1,SMALL(Dong12,ROWS($1:10)),),1)="X",OFFSET(TH!I$1,SMALL(Dong12,ROWS($1:10)),),0))</f>
        <v>0</v>
      </c>
      <c r="I23" s="550">
        <f t="shared" ca="1" si="1"/>
        <v>30017</v>
      </c>
      <c r="J23" s="551"/>
    </row>
    <row r="24" spans="1:10" ht="16.5" customHeight="1">
      <c r="A24" s="526">
        <f t="shared" ca="1" si="2"/>
        <v>11</v>
      </c>
      <c r="B24" s="546">
        <f ca="1">IF(ROWS($1:11)&gt;COUNT(Dong12),"",OFFSET(TH!E$1,SMALL(Dong12,ROWS($1:11)),))</f>
        <v>42579</v>
      </c>
      <c r="C24" s="547" t="str">
        <f ca="1">IF(ROWS($1:11)&gt;COUNT(Dong12),"",IF(LEFT(OFFSET(TH!D$1,SMALL(Dong12,ROWS($1:11)),),1)="N",OFFSET(TH!D$1,SMALL(Dong12,ROWS($1:11)),),""))</f>
        <v>N06</v>
      </c>
      <c r="D24" s="546" t="str">
        <f ca="1">IF(ROWS($1:11)&gt;COUNT(Dong12),"",IF(LEFT(OFFSET(TH!D$1,SMALL(Dong12,ROWS($1:11)),),1)="X",OFFSET(TH!D$1,SMALL(Dong12,ROWS($1:11)),),""))</f>
        <v/>
      </c>
      <c r="E24" s="548" t="str">
        <f ca="1">IF(ROWS($1:11)&gt;COUNT(Dong12),"",OFFSET(TH!H$1,SMALL(Dong12,ROWS($1:11)),))</f>
        <v>Cty TNHH TM DV Sản Xuất Bao Bì Royal</v>
      </c>
      <c r="F24" s="546">
        <f t="shared" ca="1" si="0"/>
        <v>42579</v>
      </c>
      <c r="G24" s="549">
        <f ca="1">IF(ROWS($1:11)&gt;COUNT(Dong12),0,IF(LEFT(OFFSET(TH!D$1,SMALL(Dong12,ROWS($1:11)),),1)="N",OFFSET(TH!I$1,SMALL(Dong12,ROWS($1:11)),),0))</f>
        <v>2337</v>
      </c>
      <c r="H24" s="549">
        <f ca="1">IF(ROWS($1:11)&gt;COUNT(Dong12),0,IF(LEFT(OFFSET(TH!D$1,SMALL(Dong12,ROWS($1:11)),),1)="X",OFFSET(TH!I$1,SMALL(Dong12,ROWS($1:11)),),0))</f>
        <v>0</v>
      </c>
      <c r="I24" s="550">
        <f t="shared" ca="1" si="1"/>
        <v>32354</v>
      </c>
      <c r="J24" s="551"/>
    </row>
    <row r="25" spans="1:10" ht="16.5" customHeight="1">
      <c r="A25" s="526">
        <f t="shared" ca="1" si="2"/>
        <v>12</v>
      </c>
      <c r="B25" s="546">
        <f ca="1">IF(ROWS($1:12)&gt;COUNT(Dong12),"",OFFSET(TH!E$1,SMALL(Dong12,ROWS($1:12)),))</f>
        <v>42602</v>
      </c>
      <c r="C25" s="547" t="str">
        <f ca="1">IF(ROWS($1:12)&gt;COUNT(Dong12),"",IF(LEFT(OFFSET(TH!D$1,SMALL(Dong12,ROWS($1:12)),),1)="N",OFFSET(TH!D$1,SMALL(Dong12,ROWS($1:12)),),""))</f>
        <v>N18</v>
      </c>
      <c r="D25" s="546" t="str">
        <f ca="1">IF(ROWS($1:12)&gt;COUNT(Dong12),"",IF(LEFT(OFFSET(TH!D$1,SMALL(Dong12,ROWS($1:12)),),1)="X",OFFSET(TH!D$1,SMALL(Dong12,ROWS($1:12)),),""))</f>
        <v/>
      </c>
      <c r="E25" s="548" t="str">
        <f ca="1">IF(ROWS($1:12)&gt;COUNT(Dong12),"",OFFSET(TH!H$1,SMALL(Dong12,ROWS($1:12)),))</f>
        <v>Cty TNHH TM DV Sản Xuất Bao Bì Royal</v>
      </c>
      <c r="F25" s="546">
        <f t="shared" ca="1" si="0"/>
        <v>42602</v>
      </c>
      <c r="G25" s="549">
        <f ca="1">IF(ROWS($1:12)&gt;COUNT(Dong12),0,IF(LEFT(OFFSET(TH!D$1,SMALL(Dong12,ROWS($1:12)),),1)="N",OFFSET(TH!I$1,SMALL(Dong12,ROWS($1:12)),),0))</f>
        <v>4400</v>
      </c>
      <c r="H25" s="549">
        <f ca="1">IF(ROWS($1:12)&gt;COUNT(Dong12),0,IF(LEFT(OFFSET(TH!D$1,SMALL(Dong12,ROWS($1:12)),),1)="X",OFFSET(TH!I$1,SMALL(Dong12,ROWS($1:12)),),0))</f>
        <v>0</v>
      </c>
      <c r="I25" s="550">
        <f t="shared" ca="1" si="1"/>
        <v>36754</v>
      </c>
      <c r="J25" s="551"/>
    </row>
    <row r="26" spans="1:10" ht="16.5" customHeight="1">
      <c r="A26" s="526">
        <f t="shared" ca="1" si="2"/>
        <v>13</v>
      </c>
      <c r="B26" s="546">
        <f ca="1">IF(ROWS($1:13)&gt;COUNT(Dong12),"",OFFSET(TH!E$1,SMALL(Dong12,ROWS($1:13)),))</f>
        <v>42629</v>
      </c>
      <c r="C26" s="547" t="str">
        <f ca="1">IF(ROWS($1:13)&gt;COUNT(Dong12),"",IF(LEFT(OFFSET(TH!D$1,SMALL(Dong12,ROWS($1:13)),),1)="N",OFFSET(TH!D$1,SMALL(Dong12,ROWS($1:13)),),""))</f>
        <v>N33</v>
      </c>
      <c r="D26" s="546" t="str">
        <f ca="1">IF(ROWS($1:13)&gt;COUNT(Dong12),"",IF(LEFT(OFFSET(TH!D$1,SMALL(Dong12,ROWS($1:13)),),1)="X",OFFSET(TH!D$1,SMALL(Dong12,ROWS($1:13)),),""))</f>
        <v/>
      </c>
      <c r="E26" s="548" t="str">
        <f ca="1">IF(ROWS($1:13)&gt;COUNT(Dong12),"",OFFSET(TH!H$1,SMALL(Dong12,ROWS($1:13)),))</f>
        <v>Cty TNHH TM DV Sản Xuất Bao Bì Royal</v>
      </c>
      <c r="F26" s="546">
        <f t="shared" ca="1" si="0"/>
        <v>42629</v>
      </c>
      <c r="G26" s="549">
        <f ca="1">IF(ROWS($1:13)&gt;COUNT(Dong12),0,IF(LEFT(OFFSET(TH!D$1,SMALL(Dong12,ROWS($1:13)),),1)="N",OFFSET(TH!I$1,SMALL(Dong12,ROWS($1:13)),),0))</f>
        <v>1490</v>
      </c>
      <c r="H26" s="549">
        <f ca="1">IF(ROWS($1:13)&gt;COUNT(Dong12),0,IF(LEFT(OFFSET(TH!D$1,SMALL(Dong12,ROWS($1:13)),),1)="X",OFFSET(TH!I$1,SMALL(Dong12,ROWS($1:13)),),0))</f>
        <v>0</v>
      </c>
      <c r="I26" s="550">
        <f t="shared" ca="1" si="1"/>
        <v>38244</v>
      </c>
      <c r="J26" s="551"/>
    </row>
    <row r="27" spans="1:10" ht="16.5" customHeight="1">
      <c r="A27" s="526">
        <f t="shared" ca="1" si="2"/>
        <v>14</v>
      </c>
      <c r="B27" s="546">
        <f ca="1">IF(ROWS($1:14)&gt;COUNT(Dong12),"",OFFSET(TH!E$1,SMALL(Dong12,ROWS($1:14)),))</f>
        <v>42633</v>
      </c>
      <c r="C27" s="547" t="str">
        <f ca="1">IF(ROWS($1:14)&gt;COUNT(Dong12),"",IF(LEFT(OFFSET(TH!D$1,SMALL(Dong12,ROWS($1:14)),),1)="N",OFFSET(TH!D$1,SMALL(Dong12,ROWS($1:14)),),""))</f>
        <v>N34</v>
      </c>
      <c r="D27" s="546" t="str">
        <f ca="1">IF(ROWS($1:14)&gt;COUNT(Dong12),"",IF(LEFT(OFFSET(TH!D$1,SMALL(Dong12,ROWS($1:14)),),1)="X",OFFSET(TH!D$1,SMALL(Dong12,ROWS($1:14)),),""))</f>
        <v/>
      </c>
      <c r="E27" s="548" t="str">
        <f ca="1">IF(ROWS($1:14)&gt;COUNT(Dong12),"",OFFSET(TH!H$1,SMALL(Dong12,ROWS($1:14)),))</f>
        <v>Cty TNHH TM DV Sản Xuất Bao Bì Royal</v>
      </c>
      <c r="F27" s="546">
        <f t="shared" ca="1" si="0"/>
        <v>42633</v>
      </c>
      <c r="G27" s="549">
        <f ca="1">IF(ROWS($1:14)&gt;COUNT(Dong12),0,IF(LEFT(OFFSET(TH!D$1,SMALL(Dong12,ROWS($1:14)),),1)="N",OFFSET(TH!I$1,SMALL(Dong12,ROWS($1:14)),),0))</f>
        <v>4400</v>
      </c>
      <c r="H27" s="549">
        <f ca="1">IF(ROWS($1:14)&gt;COUNT(Dong12),0,IF(LEFT(OFFSET(TH!D$1,SMALL(Dong12,ROWS($1:14)),),1)="X",OFFSET(TH!I$1,SMALL(Dong12,ROWS($1:14)),),0))</f>
        <v>0</v>
      </c>
      <c r="I27" s="550">
        <f t="shared" ca="1" si="1"/>
        <v>42644</v>
      </c>
      <c r="J27" s="551"/>
    </row>
    <row r="28" spans="1:10" ht="16.5" customHeight="1">
      <c r="A28" s="526">
        <f t="shared" ca="1" si="2"/>
        <v>15</v>
      </c>
      <c r="B28" s="546">
        <f ca="1">IF(ROWS($1:15)&gt;COUNT(Dong12),"",OFFSET(TH!E$1,SMALL(Dong12,ROWS($1:15)),))</f>
        <v>42633</v>
      </c>
      <c r="C28" s="547" t="str">
        <f ca="1">IF(ROWS($1:15)&gt;COUNT(Dong12),"",IF(LEFT(OFFSET(TH!D$1,SMALL(Dong12,ROWS($1:15)),),1)="N",OFFSET(TH!D$1,SMALL(Dong12,ROWS($1:15)),),""))</f>
        <v>N34</v>
      </c>
      <c r="D28" s="546" t="str">
        <f ca="1">IF(ROWS($1:15)&gt;COUNT(Dong12),"",IF(LEFT(OFFSET(TH!D$1,SMALL(Dong12,ROWS($1:15)),),1)="X",OFFSET(TH!D$1,SMALL(Dong12,ROWS($1:15)),),""))</f>
        <v/>
      </c>
      <c r="E28" s="548" t="str">
        <f ca="1">IF(ROWS($1:15)&gt;COUNT(Dong12),"",OFFSET(TH!H$1,SMALL(Dong12,ROWS($1:15)),))</f>
        <v>Cty TNHH TM DV Sản Xuất Bao Bì Royal</v>
      </c>
      <c r="F28" s="546">
        <f t="shared" ca="1" si="0"/>
        <v>42633</v>
      </c>
      <c r="G28" s="549">
        <f ca="1">IF(ROWS($1:15)&gt;COUNT(Dong12),0,IF(LEFT(OFFSET(TH!D$1,SMALL(Dong12,ROWS($1:15)),),1)="N",OFFSET(TH!I$1,SMALL(Dong12,ROWS($1:15)),),0))</f>
        <v>120</v>
      </c>
      <c r="H28" s="549">
        <f ca="1">IF(ROWS($1:15)&gt;COUNT(Dong12),0,IF(LEFT(OFFSET(TH!D$1,SMALL(Dong12,ROWS($1:15)),),1)="X",OFFSET(TH!I$1,SMALL(Dong12,ROWS($1:15)),),0))</f>
        <v>0</v>
      </c>
      <c r="I28" s="550">
        <f t="shared" ca="1" si="1"/>
        <v>42764</v>
      </c>
      <c r="J28" s="551"/>
    </row>
    <row r="29" spans="1:10" ht="16.5" customHeight="1">
      <c r="A29" s="526">
        <f t="shared" ca="1" si="2"/>
        <v>16</v>
      </c>
      <c r="B29" s="546">
        <f ca="1">IF(ROWS($1:16)&gt;COUNT(Dong12),"",OFFSET(TH!E$1,SMALL(Dong12,ROWS($1:16)),))</f>
        <v>42655</v>
      </c>
      <c r="C29" s="547" t="str">
        <f ca="1">IF(ROWS($1:16)&gt;COUNT(Dong12),"",IF(LEFT(OFFSET(TH!D$1,SMALL(Dong12,ROWS($1:16)),),1)="N",OFFSET(TH!D$1,SMALL(Dong12,ROWS($1:16)),),""))</f>
        <v>N04</v>
      </c>
      <c r="D29" s="546" t="str">
        <f ca="1">IF(ROWS($1:16)&gt;COUNT(Dong12),"",IF(LEFT(OFFSET(TH!D$1,SMALL(Dong12,ROWS($1:16)),),1)="X",OFFSET(TH!D$1,SMALL(Dong12,ROWS($1:16)),),""))</f>
        <v/>
      </c>
      <c r="E29" s="548" t="str">
        <f ca="1">IF(ROWS($1:16)&gt;COUNT(Dong12),"",OFFSET(TH!H$1,SMALL(Dong12,ROWS($1:16)),))</f>
        <v>Cty TNHH TM DV Sản Xuất Bao Bì Royal</v>
      </c>
      <c r="F29" s="546">
        <f t="shared" ca="1" si="0"/>
        <v>42655</v>
      </c>
      <c r="G29" s="549">
        <f ca="1">IF(ROWS($1:16)&gt;COUNT(Dong12),0,IF(LEFT(OFFSET(TH!D$1,SMALL(Dong12,ROWS($1:16)),),1)="N",OFFSET(TH!I$1,SMALL(Dong12,ROWS($1:16)),),0))</f>
        <v>4400</v>
      </c>
      <c r="H29" s="549">
        <f ca="1">IF(ROWS($1:16)&gt;COUNT(Dong12),0,IF(LEFT(OFFSET(TH!D$1,SMALL(Dong12,ROWS($1:16)),),1)="X",OFFSET(TH!I$1,SMALL(Dong12,ROWS($1:16)),),0))</f>
        <v>0</v>
      </c>
      <c r="I29" s="550">
        <f t="shared" ca="1" si="1"/>
        <v>47164</v>
      </c>
      <c r="J29" s="551"/>
    </row>
    <row r="30" spans="1:10" ht="16.5" customHeight="1">
      <c r="A30" s="526">
        <f t="shared" ca="1" si="2"/>
        <v>17</v>
      </c>
      <c r="B30" s="546">
        <f ca="1">IF(ROWS($1:17)&gt;COUNT(Dong12),"",OFFSET(TH!E$1,SMALL(Dong12,ROWS($1:17)),))</f>
        <v>42665</v>
      </c>
      <c r="C30" s="547" t="str">
        <f ca="1">IF(ROWS($1:17)&gt;COUNT(Dong12),"",IF(LEFT(OFFSET(TH!D$1,SMALL(Dong12,ROWS($1:17)),),1)="N",OFFSET(TH!D$1,SMALL(Dong12,ROWS($1:17)),),""))</f>
        <v>N07</v>
      </c>
      <c r="D30" s="546" t="str">
        <f ca="1">IF(ROWS($1:17)&gt;COUNT(Dong12),"",IF(LEFT(OFFSET(TH!D$1,SMALL(Dong12,ROWS($1:17)),),1)="X",OFFSET(TH!D$1,SMALL(Dong12,ROWS($1:17)),),""))</f>
        <v/>
      </c>
      <c r="E30" s="548" t="str">
        <f ca="1">IF(ROWS($1:17)&gt;COUNT(Dong12),"",OFFSET(TH!H$1,SMALL(Dong12,ROWS($1:17)),))</f>
        <v>Cty TNHH TM DV Sản Xuất Bao Bì Royal</v>
      </c>
      <c r="F30" s="546">
        <f t="shared" ca="1" si="0"/>
        <v>42665</v>
      </c>
      <c r="G30" s="549">
        <f ca="1">IF(ROWS($1:17)&gt;COUNT(Dong12),0,IF(LEFT(OFFSET(TH!D$1,SMALL(Dong12,ROWS($1:17)),),1)="N",OFFSET(TH!I$1,SMALL(Dong12,ROWS($1:17)),),0))</f>
        <v>2051</v>
      </c>
      <c r="H30" s="549">
        <f ca="1">IF(ROWS($1:17)&gt;COUNT(Dong12),0,IF(LEFT(OFFSET(TH!D$1,SMALL(Dong12,ROWS($1:17)),),1)="X",OFFSET(TH!I$1,SMALL(Dong12,ROWS($1:17)),),0))</f>
        <v>0</v>
      </c>
      <c r="I30" s="550">
        <f t="shared" ca="1" si="1"/>
        <v>49215</v>
      </c>
      <c r="J30" s="551"/>
    </row>
    <row r="31" spans="1:10" ht="16.5" customHeight="1">
      <c r="A31" s="527" t="str">
        <f>IF(D31&lt;&gt;"",A21+1,"")</f>
        <v/>
      </c>
      <c r="B31" s="552"/>
      <c r="C31" s="553"/>
      <c r="D31" s="553"/>
      <c r="E31" s="554"/>
      <c r="F31" s="552"/>
      <c r="G31" s="555"/>
      <c r="H31" s="555"/>
      <c r="I31" s="555"/>
      <c r="J31" s="556"/>
    </row>
    <row r="32" spans="1:10" ht="16.5" customHeight="1">
      <c r="A32" s="542"/>
      <c r="B32" s="557"/>
      <c r="C32" s="542"/>
      <c r="D32" s="542"/>
      <c r="E32" s="543" t="s">
        <v>211</v>
      </c>
      <c r="F32" s="558" t="s">
        <v>19</v>
      </c>
      <c r="G32" s="559">
        <f ca="1">SUM(G14:G31)</f>
        <v>45715</v>
      </c>
      <c r="H32" s="559">
        <f ca="1">SUM(H14:H31)</f>
        <v>0</v>
      </c>
      <c r="I32" s="559">
        <f ca="1">I13+G32-H32</f>
        <v>49215</v>
      </c>
      <c r="J32" s="542" t="s">
        <v>19</v>
      </c>
    </row>
    <row r="33" spans="1:10" ht="12.75" customHeight="1">
      <c r="A33" s="560"/>
      <c r="B33" s="535"/>
      <c r="C33" s="560"/>
      <c r="D33" s="560"/>
      <c r="E33" s="534"/>
      <c r="F33" s="535"/>
      <c r="G33" s="536"/>
      <c r="H33" s="536"/>
      <c r="I33" s="536"/>
      <c r="J33" s="530"/>
    </row>
    <row r="34" spans="1:10" ht="15">
      <c r="A34" s="158" t="s">
        <v>212</v>
      </c>
      <c r="B34" s="158"/>
      <c r="C34" s="159"/>
      <c r="D34" s="159"/>
      <c r="E34" s="534"/>
      <c r="F34" s="535"/>
      <c r="G34" s="536"/>
      <c r="H34" s="536"/>
      <c r="I34" s="536"/>
      <c r="J34" s="530"/>
    </row>
    <row r="35" spans="1:10" ht="15">
      <c r="A35" s="83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33"/>
      <c r="C35" s="833"/>
      <c r="D35" s="833"/>
      <c r="E35" s="833"/>
      <c r="F35" s="535"/>
      <c r="G35" s="536"/>
      <c r="H35" s="536"/>
      <c r="I35" s="536"/>
      <c r="J35" s="530"/>
    </row>
    <row r="36" spans="1:10" ht="15">
      <c r="A36" s="561"/>
      <c r="B36" s="562"/>
      <c r="C36" s="563"/>
      <c r="D36" s="560"/>
      <c r="E36" s="534"/>
      <c r="F36" s="535"/>
      <c r="H36" s="565"/>
      <c r="I36" s="566" t="str">
        <f ca="1">"Ngày 31 tháng  12  năm  "&amp;YEAR($B$14)</f>
        <v>Ngày 31 tháng  12  năm  2016</v>
      </c>
      <c r="J36" s="565"/>
    </row>
    <row r="37" spans="1:10" ht="15" customHeight="1">
      <c r="A37" s="561"/>
      <c r="C37" s="567" t="s">
        <v>213</v>
      </c>
      <c r="D37" s="560"/>
      <c r="E37" s="834" t="s">
        <v>12</v>
      </c>
      <c r="F37" s="834"/>
      <c r="G37" s="536"/>
      <c r="I37" s="568" t="s">
        <v>107</v>
      </c>
      <c r="J37" s="154"/>
    </row>
    <row r="38" spans="1:10" ht="15" customHeight="1">
      <c r="A38" s="569"/>
      <c r="C38" s="570" t="s">
        <v>13</v>
      </c>
      <c r="D38" s="571"/>
      <c r="E38" s="827" t="s">
        <v>13</v>
      </c>
      <c r="F38" s="827"/>
      <c r="G38" s="536"/>
      <c r="I38" s="572" t="s">
        <v>134</v>
      </c>
      <c r="J38" s="573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6"/>
      <c r="B1" s="456">
        <v>1</v>
      </c>
      <c r="C1" s="456">
        <v>5</v>
      </c>
      <c r="D1" s="456"/>
      <c r="E1" s="456">
        <v>6</v>
      </c>
      <c r="F1" s="456">
        <v>7</v>
      </c>
      <c r="G1" s="456">
        <v>8</v>
      </c>
      <c r="H1" s="456">
        <v>13</v>
      </c>
      <c r="I1" s="456">
        <v>14</v>
      </c>
      <c r="J1" s="456">
        <v>15</v>
      </c>
      <c r="K1" s="457"/>
      <c r="L1" s="457"/>
      <c r="M1" s="456"/>
      <c r="N1" s="458"/>
      <c r="O1" s="459"/>
      <c r="P1" s="263"/>
      <c r="Q1" s="456"/>
      <c r="R1" s="456"/>
      <c r="S1" s="458"/>
    </row>
    <row r="2" spans="1:19" ht="18" customHeight="1">
      <c r="A2" s="182" t="str">
        <f>TH!$A$1</f>
        <v>Đơn vị: CÔNG TY TNHH MỘT THÀNH VIÊN KHỞI NGUYÊN AN</v>
      </c>
      <c r="B2" s="460"/>
      <c r="C2" s="263"/>
      <c r="D2" s="263"/>
      <c r="E2" s="263"/>
      <c r="F2" s="263"/>
      <c r="G2" s="263"/>
      <c r="H2" s="263"/>
      <c r="I2" s="199"/>
      <c r="J2" s="263"/>
      <c r="K2" s="461"/>
      <c r="L2" s="461"/>
      <c r="M2" s="263"/>
      <c r="N2" s="262"/>
      <c r="O2" s="459"/>
      <c r="P2" s="263"/>
      <c r="Q2" s="456"/>
      <c r="R2" s="263"/>
      <c r="S2" s="262"/>
    </row>
    <row r="3" spans="1:19" ht="18.75" customHeight="1">
      <c r="A3" s="462" t="s">
        <v>885</v>
      </c>
      <c r="B3" s="462"/>
      <c r="C3" s="462"/>
      <c r="D3" s="462"/>
      <c r="E3" s="462"/>
      <c r="F3" s="462"/>
      <c r="G3" s="462"/>
      <c r="H3" s="462"/>
      <c r="I3" s="462"/>
      <c r="J3" s="462"/>
      <c r="K3" s="461"/>
      <c r="L3" s="461"/>
      <c r="M3" s="263"/>
      <c r="N3" s="262"/>
      <c r="O3" s="459"/>
      <c r="P3" s="263"/>
      <c r="Q3" s="456"/>
      <c r="R3" s="263"/>
      <c r="S3" s="262"/>
    </row>
    <row r="4" spans="1:19" ht="12.75" customHeight="1">
      <c r="A4" s="463"/>
      <c r="B4" s="464"/>
      <c r="C4" s="464"/>
      <c r="D4" s="464"/>
      <c r="E4" s="464"/>
      <c r="F4" s="464"/>
      <c r="G4" s="464"/>
      <c r="H4" s="464"/>
      <c r="I4" s="465"/>
      <c r="J4" s="464"/>
      <c r="K4" s="461"/>
      <c r="L4" s="461"/>
      <c r="M4" s="466"/>
      <c r="N4" s="463"/>
      <c r="O4" s="467"/>
      <c r="P4" s="468"/>
      <c r="Q4" s="463"/>
      <c r="R4" s="463"/>
      <c r="S4" s="463"/>
    </row>
    <row r="5" spans="1:19" ht="36.75" customHeight="1">
      <c r="A5" s="469" t="s">
        <v>33</v>
      </c>
      <c r="B5" s="470" t="s">
        <v>214</v>
      </c>
      <c r="C5" s="471" t="s">
        <v>217</v>
      </c>
      <c r="D5" s="471" t="s">
        <v>1179</v>
      </c>
      <c r="E5" s="471" t="s">
        <v>284</v>
      </c>
      <c r="F5" s="471" t="s">
        <v>218</v>
      </c>
      <c r="G5" s="471" t="s">
        <v>279</v>
      </c>
      <c r="H5" s="471" t="s">
        <v>219</v>
      </c>
      <c r="I5" s="472" t="s">
        <v>215</v>
      </c>
      <c r="J5" s="471" t="s">
        <v>220</v>
      </c>
      <c r="K5" s="473"/>
      <c r="L5" s="473"/>
      <c r="M5" s="470" t="s">
        <v>214</v>
      </c>
      <c r="N5" s="471" t="s">
        <v>208</v>
      </c>
      <c r="O5" s="474" t="s">
        <v>175</v>
      </c>
      <c r="P5" s="471" t="s">
        <v>216</v>
      </c>
      <c r="Q5" s="471" t="s">
        <v>221</v>
      </c>
      <c r="R5" s="470" t="s">
        <v>214</v>
      </c>
      <c r="S5" s="471" t="s">
        <v>208</v>
      </c>
    </row>
    <row r="6" spans="1:19" ht="20.25" customHeight="1">
      <c r="A6" s="475">
        <f>IF(B6&lt;&gt;"",ROW()-(ROW()-1),"")</f>
        <v>1</v>
      </c>
      <c r="B6" s="446" t="s">
        <v>319</v>
      </c>
      <c r="C6" s="441">
        <f>Q6</f>
        <v>10605700</v>
      </c>
      <c r="D6" s="441"/>
      <c r="E6" s="476">
        <f t="shared" ref="E6:G25" si="0">IF($I$60&lt;&gt;0,E$60/$I$60*$I6,0)</f>
        <v>485347.13876305812</v>
      </c>
      <c r="F6" s="476">
        <f t="shared" si="0"/>
        <v>0</v>
      </c>
      <c r="G6" s="476">
        <f t="shared" si="0"/>
        <v>0</v>
      </c>
      <c r="H6" s="441">
        <f t="shared" ref="H6:H13" si="1">SUM(C6:G6)</f>
        <v>11091047.138763059</v>
      </c>
      <c r="I6" s="476">
        <v>1000</v>
      </c>
      <c r="J6" s="476">
        <f>IF(I6&lt;&gt;"",H6/I6,"")</f>
        <v>11091.047138763059</v>
      </c>
      <c r="K6" s="477">
        <v>8700</v>
      </c>
      <c r="L6" s="478"/>
      <c r="M6" s="447" t="s">
        <v>1077</v>
      </c>
      <c r="N6" s="479">
        <f>S6-2</f>
        <v>42371</v>
      </c>
      <c r="O6" s="480">
        <v>700</v>
      </c>
      <c r="P6" s="481">
        <v>15151</v>
      </c>
      <c r="Q6" s="441">
        <f>ROUND(O6*P6,0)</f>
        <v>10605700</v>
      </c>
      <c r="R6" s="482" t="s">
        <v>889</v>
      </c>
      <c r="S6" s="479">
        <v>42373</v>
      </c>
    </row>
    <row r="7" spans="1:19" ht="20.25" customHeight="1">
      <c r="A7" s="475">
        <f>IF(B7&lt;&gt;"",A6+1,"")</f>
        <v>2</v>
      </c>
      <c r="B7" s="446" t="s">
        <v>893</v>
      </c>
      <c r="C7" s="441">
        <f t="shared" ref="C7" si="2">Q7</f>
        <v>782460</v>
      </c>
      <c r="D7" s="441"/>
      <c r="E7" s="476">
        <f t="shared" si="0"/>
        <v>26694.092631968197</v>
      </c>
      <c r="F7" s="476">
        <f t="shared" si="0"/>
        <v>0</v>
      </c>
      <c r="G7" s="476">
        <f t="shared" si="0"/>
        <v>0</v>
      </c>
      <c r="H7" s="441">
        <f t="shared" si="1"/>
        <v>809154.0926319682</v>
      </c>
      <c r="I7" s="483">
        <v>55</v>
      </c>
      <c r="J7" s="476">
        <f>IF(I7&lt;&gt;"",H7/I7,"")</f>
        <v>14711.892593308512</v>
      </c>
      <c r="K7" s="477">
        <v>18080</v>
      </c>
      <c r="L7" s="478"/>
      <c r="M7" s="484" t="s">
        <v>1138</v>
      </c>
      <c r="N7" s="479">
        <f t="shared" ref="N7:N58" si="3">S7-2</f>
        <v>42373</v>
      </c>
      <c r="O7" s="485">
        <v>36</v>
      </c>
      <c r="P7" s="260">
        <v>21735</v>
      </c>
      <c r="Q7" s="486">
        <f t="shared" ref="Q7:Q58" si="4">ROUND(O7*P7,0)</f>
        <v>782460</v>
      </c>
      <c r="R7" s="484" t="s">
        <v>891</v>
      </c>
      <c r="S7" s="487">
        <v>42375</v>
      </c>
    </row>
    <row r="8" spans="1:19" ht="20.25" customHeight="1">
      <c r="A8" s="475">
        <f t="shared" ref="A8:A58" si="5">IF(B8&lt;&gt;"",A7+1,"")</f>
        <v>3</v>
      </c>
      <c r="B8" s="446" t="s">
        <v>1171</v>
      </c>
      <c r="C8" s="441">
        <f t="shared" ref="C8:C13" si="6">Q8</f>
        <v>453600</v>
      </c>
      <c r="D8" s="441"/>
      <c r="E8" s="476">
        <f t="shared" si="0"/>
        <v>9706.9427752611628</v>
      </c>
      <c r="F8" s="476">
        <f t="shared" si="0"/>
        <v>0</v>
      </c>
      <c r="G8" s="476">
        <f t="shared" si="0"/>
        <v>0</v>
      </c>
      <c r="H8" s="441">
        <f t="shared" si="1"/>
        <v>463306.94277526118</v>
      </c>
      <c r="I8" s="483">
        <v>20</v>
      </c>
      <c r="J8" s="476">
        <f t="shared" ref="J8:J58" si="7">IF(I8&lt;&gt;"",H8/I8,"")</f>
        <v>23165.34713876306</v>
      </c>
      <c r="K8" s="477">
        <v>33120</v>
      </c>
      <c r="L8" s="478"/>
      <c r="M8" s="445" t="s">
        <v>1137</v>
      </c>
      <c r="N8" s="479">
        <f t="shared" si="3"/>
        <v>42386</v>
      </c>
      <c r="O8" s="488">
        <v>20</v>
      </c>
      <c r="P8" s="489">
        <v>22680</v>
      </c>
      <c r="Q8" s="486">
        <f t="shared" si="4"/>
        <v>453600</v>
      </c>
      <c r="R8" s="490" t="s">
        <v>897</v>
      </c>
      <c r="S8" s="487">
        <v>42388</v>
      </c>
    </row>
    <row r="9" spans="1:19" ht="20.25" customHeight="1">
      <c r="A9" s="475">
        <f t="shared" si="5"/>
        <v>4</v>
      </c>
      <c r="B9" s="446" t="s">
        <v>1172</v>
      </c>
      <c r="C9" s="441">
        <f t="shared" si="6"/>
        <v>247940</v>
      </c>
      <c r="D9" s="441"/>
      <c r="E9" s="476">
        <f t="shared" si="0"/>
        <v>24267.356938152905</v>
      </c>
      <c r="F9" s="476">
        <f t="shared" si="0"/>
        <v>0</v>
      </c>
      <c r="G9" s="476">
        <f t="shared" si="0"/>
        <v>0</v>
      </c>
      <c r="H9" s="441">
        <f t="shared" si="1"/>
        <v>272207.35693815292</v>
      </c>
      <c r="I9" s="483">
        <v>50</v>
      </c>
      <c r="J9" s="476">
        <f t="shared" si="7"/>
        <v>5444.1471387630581</v>
      </c>
      <c r="K9" s="477">
        <v>6350</v>
      </c>
      <c r="L9" s="478"/>
      <c r="M9" s="445" t="s">
        <v>1158</v>
      </c>
      <c r="N9" s="479">
        <f t="shared" si="3"/>
        <v>42386</v>
      </c>
      <c r="O9" s="488">
        <v>11</v>
      </c>
      <c r="P9" s="489">
        <v>22540</v>
      </c>
      <c r="Q9" s="486">
        <f t="shared" si="4"/>
        <v>247940</v>
      </c>
      <c r="R9" s="490" t="s">
        <v>897</v>
      </c>
      <c r="S9" s="487">
        <v>42388</v>
      </c>
    </row>
    <row r="10" spans="1:19" ht="20.25" customHeight="1">
      <c r="A10" s="475">
        <f t="shared" si="5"/>
        <v>5</v>
      </c>
      <c r="B10" s="446" t="s">
        <v>319</v>
      </c>
      <c r="C10" s="441">
        <f t="shared" si="6"/>
        <v>15172500</v>
      </c>
      <c r="D10" s="441"/>
      <c r="E10" s="476">
        <f t="shared" si="0"/>
        <v>485347.13876305812</v>
      </c>
      <c r="F10" s="476">
        <f t="shared" si="0"/>
        <v>0</v>
      </c>
      <c r="G10" s="476">
        <f t="shared" si="0"/>
        <v>0</v>
      </c>
      <c r="H10" s="441">
        <f t="shared" si="1"/>
        <v>15657847.138763059</v>
      </c>
      <c r="I10" s="483">
        <v>1000</v>
      </c>
      <c r="J10" s="476">
        <f t="shared" si="7"/>
        <v>15657.84713876306</v>
      </c>
      <c r="K10" s="477">
        <v>8700</v>
      </c>
      <c r="L10" s="478"/>
      <c r="M10" s="447" t="s">
        <v>1079</v>
      </c>
      <c r="N10" s="479">
        <f t="shared" si="3"/>
        <v>42399</v>
      </c>
      <c r="O10" s="488">
        <v>1250</v>
      </c>
      <c r="P10" s="489">
        <v>12138</v>
      </c>
      <c r="Q10" s="486">
        <f t="shared" si="4"/>
        <v>15172500</v>
      </c>
      <c r="R10" s="490" t="s">
        <v>907</v>
      </c>
      <c r="S10" s="487">
        <v>42401</v>
      </c>
    </row>
    <row r="11" spans="1:19" ht="20.25" customHeight="1">
      <c r="A11" s="475">
        <f t="shared" si="5"/>
        <v>6</v>
      </c>
      <c r="B11" s="446" t="s">
        <v>876</v>
      </c>
      <c r="C11" s="441">
        <f t="shared" si="6"/>
        <v>361290</v>
      </c>
      <c r="D11" s="441"/>
      <c r="E11" s="476">
        <f t="shared" si="0"/>
        <v>5824.1656651566973</v>
      </c>
      <c r="F11" s="476">
        <f t="shared" si="0"/>
        <v>0</v>
      </c>
      <c r="G11" s="476">
        <f t="shared" si="0"/>
        <v>0</v>
      </c>
      <c r="H11" s="441">
        <f t="shared" si="1"/>
        <v>367114.16566515667</v>
      </c>
      <c r="I11" s="483">
        <v>12</v>
      </c>
      <c r="J11" s="476">
        <f t="shared" si="7"/>
        <v>30592.847138763056</v>
      </c>
      <c r="K11" s="477">
        <v>54136</v>
      </c>
      <c r="L11" s="478"/>
      <c r="M11" s="447" t="s">
        <v>1154</v>
      </c>
      <c r="N11" s="479">
        <f t="shared" si="3"/>
        <v>42427</v>
      </c>
      <c r="O11" s="488">
        <v>15</v>
      </c>
      <c r="P11" s="489">
        <v>24086</v>
      </c>
      <c r="Q11" s="486">
        <f t="shared" si="4"/>
        <v>361290</v>
      </c>
      <c r="R11" s="490" t="s">
        <v>923</v>
      </c>
      <c r="S11" s="487">
        <v>42429</v>
      </c>
    </row>
    <row r="12" spans="1:19" ht="20.25" customHeight="1">
      <c r="A12" s="475">
        <f t="shared" si="5"/>
        <v>7</v>
      </c>
      <c r="B12" s="446" t="s">
        <v>926</v>
      </c>
      <c r="C12" s="441">
        <f t="shared" si="6"/>
        <v>2266250</v>
      </c>
      <c r="D12" s="441"/>
      <c r="E12" s="476">
        <f t="shared" si="0"/>
        <v>97069.42775261162</v>
      </c>
      <c r="F12" s="476">
        <f t="shared" si="0"/>
        <v>0</v>
      </c>
      <c r="G12" s="476">
        <f t="shared" si="0"/>
        <v>0</v>
      </c>
      <c r="H12" s="441">
        <f t="shared" si="1"/>
        <v>2363319.4277526117</v>
      </c>
      <c r="I12" s="483">
        <v>200</v>
      </c>
      <c r="J12" s="476">
        <f t="shared" si="7"/>
        <v>11816.597138763058</v>
      </c>
      <c r="K12" s="477">
        <v>8030</v>
      </c>
      <c r="L12" s="478"/>
      <c r="M12" s="446" t="s">
        <v>980</v>
      </c>
      <c r="N12" s="479">
        <f t="shared" si="3"/>
        <v>42431</v>
      </c>
      <c r="O12" s="488">
        <v>250</v>
      </c>
      <c r="P12" s="489">
        <v>9065</v>
      </c>
      <c r="Q12" s="486">
        <f t="shared" si="4"/>
        <v>2266250</v>
      </c>
      <c r="R12" s="490" t="s">
        <v>925</v>
      </c>
      <c r="S12" s="487">
        <v>42433</v>
      </c>
    </row>
    <row r="13" spans="1:19" ht="20.25" customHeight="1">
      <c r="A13" s="475">
        <f>IF(B13&lt;&gt;"",A12+1,"")</f>
        <v>8</v>
      </c>
      <c r="B13" s="446" t="s">
        <v>322</v>
      </c>
      <c r="C13" s="441">
        <f t="shared" si="6"/>
        <v>2764900</v>
      </c>
      <c r="D13" s="441"/>
      <c r="E13" s="476">
        <f t="shared" si="0"/>
        <v>48534.71387630581</v>
      </c>
      <c r="F13" s="476">
        <f t="shared" si="0"/>
        <v>0</v>
      </c>
      <c r="G13" s="476">
        <f t="shared" si="0"/>
        <v>0</v>
      </c>
      <c r="H13" s="441">
        <f t="shared" si="1"/>
        <v>2813434.7138763056</v>
      </c>
      <c r="I13" s="483">
        <v>100</v>
      </c>
      <c r="J13" s="476">
        <f t="shared" si="7"/>
        <v>28134.347138763056</v>
      </c>
      <c r="K13" s="477">
        <v>15000</v>
      </c>
      <c r="L13" s="478"/>
      <c r="M13" s="445" t="s">
        <v>1161</v>
      </c>
      <c r="N13" s="479">
        <f t="shared" si="3"/>
        <v>42447</v>
      </c>
      <c r="O13" s="488">
        <v>100</v>
      </c>
      <c r="P13" s="489">
        <v>27649</v>
      </c>
      <c r="Q13" s="486">
        <f t="shared" si="4"/>
        <v>2764900</v>
      </c>
      <c r="R13" s="490" t="s">
        <v>941</v>
      </c>
      <c r="S13" s="487">
        <v>42449</v>
      </c>
    </row>
    <row r="14" spans="1:19" ht="20.25" customHeight="1">
      <c r="A14" s="475">
        <f t="shared" si="5"/>
        <v>9</v>
      </c>
      <c r="B14" s="446" t="s">
        <v>1046</v>
      </c>
      <c r="C14" s="441">
        <f t="shared" ref="C14:C58" si="8">Q14</f>
        <v>584868</v>
      </c>
      <c r="D14" s="441">
        <v>26243750</v>
      </c>
      <c r="E14" s="476">
        <f t="shared" si="0"/>
        <v>412545.0679485994</v>
      </c>
      <c r="F14" s="476">
        <f t="shared" si="0"/>
        <v>0</v>
      </c>
      <c r="G14" s="476">
        <f t="shared" si="0"/>
        <v>0</v>
      </c>
      <c r="H14" s="441">
        <f t="shared" ref="H14:H58" si="9">SUM(C14:G14)</f>
        <v>27241163.067948598</v>
      </c>
      <c r="I14" s="483">
        <v>850</v>
      </c>
      <c r="J14" s="476">
        <f t="shared" si="7"/>
        <v>32048.427138763058</v>
      </c>
      <c r="K14" s="477">
        <v>32500</v>
      </c>
      <c r="L14" s="478"/>
      <c r="M14" s="490" t="s">
        <v>1075</v>
      </c>
      <c r="N14" s="479">
        <f t="shared" si="3"/>
        <v>42371</v>
      </c>
      <c r="O14" s="488">
        <v>47</v>
      </c>
      <c r="P14" s="489">
        <v>12444</v>
      </c>
      <c r="Q14" s="486">
        <f t="shared" si="4"/>
        <v>584868</v>
      </c>
      <c r="R14" s="490" t="s">
        <v>888</v>
      </c>
      <c r="S14" s="487">
        <v>42373</v>
      </c>
    </row>
    <row r="15" spans="1:19" ht="20.25" customHeight="1">
      <c r="A15" s="475">
        <f t="shared" si="5"/>
        <v>10</v>
      </c>
      <c r="B15" s="446" t="s">
        <v>791</v>
      </c>
      <c r="C15" s="441">
        <f t="shared" si="8"/>
        <v>820100</v>
      </c>
      <c r="D15" s="441">
        <v>2002600</v>
      </c>
      <c r="E15" s="476">
        <f t="shared" si="0"/>
        <v>97069.42775261162</v>
      </c>
      <c r="F15" s="476">
        <f t="shared" si="0"/>
        <v>0</v>
      </c>
      <c r="G15" s="476">
        <f t="shared" si="0"/>
        <v>0</v>
      </c>
      <c r="H15" s="441">
        <f t="shared" si="9"/>
        <v>2919769.4277526117</v>
      </c>
      <c r="I15" s="483">
        <v>200</v>
      </c>
      <c r="J15" s="476">
        <f t="shared" si="7"/>
        <v>14598.847138763058</v>
      </c>
      <c r="K15" s="477">
        <v>16308</v>
      </c>
      <c r="L15" s="478"/>
      <c r="M15" s="490" t="s">
        <v>1085</v>
      </c>
      <c r="N15" s="479">
        <f t="shared" si="3"/>
        <v>42375</v>
      </c>
      <c r="O15" s="488">
        <v>100</v>
      </c>
      <c r="P15" s="489">
        <v>8201</v>
      </c>
      <c r="Q15" s="486">
        <f t="shared" si="4"/>
        <v>820100</v>
      </c>
      <c r="R15" s="490" t="s">
        <v>894</v>
      </c>
      <c r="S15" s="487">
        <v>42377</v>
      </c>
    </row>
    <row r="16" spans="1:19" ht="20.25" customHeight="1">
      <c r="A16" s="475">
        <f t="shared" si="5"/>
        <v>11</v>
      </c>
      <c r="B16" s="446" t="s">
        <v>528</v>
      </c>
      <c r="C16" s="441">
        <f t="shared" ref="C16" si="10">Q16</f>
        <v>831080</v>
      </c>
      <c r="D16" s="441">
        <v>8771000</v>
      </c>
      <c r="E16" s="476">
        <f t="shared" si="0"/>
        <v>485347.13876305812</v>
      </c>
      <c r="F16" s="476">
        <f t="shared" si="0"/>
        <v>0</v>
      </c>
      <c r="G16" s="476">
        <f t="shared" si="0"/>
        <v>0</v>
      </c>
      <c r="H16" s="441">
        <f t="shared" si="9"/>
        <v>10087427.138763059</v>
      </c>
      <c r="I16" s="483">
        <v>1000</v>
      </c>
      <c r="J16" s="476">
        <f t="shared" ref="J16" si="11">IF(I16&lt;&gt;"",H16/I16,"")</f>
        <v>10087.42713876306</v>
      </c>
      <c r="K16" s="477">
        <v>9800</v>
      </c>
      <c r="L16" s="478"/>
      <c r="M16" s="490" t="s">
        <v>1045</v>
      </c>
      <c r="N16" s="479">
        <f t="shared" si="3"/>
        <v>42379</v>
      </c>
      <c r="O16" s="488">
        <v>40</v>
      </c>
      <c r="P16" s="489">
        <v>20777</v>
      </c>
      <c r="Q16" s="486">
        <f t="shared" si="4"/>
        <v>831080</v>
      </c>
      <c r="R16" s="490" t="s">
        <v>895</v>
      </c>
      <c r="S16" s="487">
        <v>42381</v>
      </c>
    </row>
    <row r="17" spans="1:19" ht="20.25" customHeight="1">
      <c r="A17" s="475">
        <f t="shared" si="5"/>
        <v>12</v>
      </c>
      <c r="B17" s="446" t="s">
        <v>793</v>
      </c>
      <c r="C17" s="441">
        <f t="shared" si="8"/>
        <v>2357500</v>
      </c>
      <c r="D17" s="441">
        <v>8150850</v>
      </c>
      <c r="E17" s="476">
        <f t="shared" si="0"/>
        <v>218406.21244337616</v>
      </c>
      <c r="F17" s="476">
        <f t="shared" si="0"/>
        <v>0</v>
      </c>
      <c r="G17" s="476">
        <f t="shared" si="0"/>
        <v>0</v>
      </c>
      <c r="H17" s="441">
        <f t="shared" si="9"/>
        <v>10726756.212443376</v>
      </c>
      <c r="I17" s="483">
        <v>450</v>
      </c>
      <c r="J17" s="476">
        <f t="shared" si="7"/>
        <v>23837.236027651947</v>
      </c>
      <c r="K17" s="477">
        <v>24877</v>
      </c>
      <c r="L17" s="478"/>
      <c r="M17" s="490" t="s">
        <v>1037</v>
      </c>
      <c r="N17" s="479">
        <f t="shared" si="3"/>
        <v>42386</v>
      </c>
      <c r="O17" s="488">
        <v>250</v>
      </c>
      <c r="P17" s="489">
        <v>9430</v>
      </c>
      <c r="Q17" s="486">
        <f t="shared" si="4"/>
        <v>2357500</v>
      </c>
      <c r="R17" s="490" t="s">
        <v>896</v>
      </c>
      <c r="S17" s="487">
        <v>42388</v>
      </c>
    </row>
    <row r="18" spans="1:19" ht="20.25" customHeight="1">
      <c r="A18" s="475">
        <f t="shared" si="5"/>
        <v>13</v>
      </c>
      <c r="B18" s="446" t="s">
        <v>799</v>
      </c>
      <c r="C18" s="441">
        <f t="shared" si="8"/>
        <v>1035000</v>
      </c>
      <c r="D18" s="441">
        <v>5439690</v>
      </c>
      <c r="E18" s="476">
        <f t="shared" si="0"/>
        <v>131043.7274660257</v>
      </c>
      <c r="F18" s="476">
        <f t="shared" si="0"/>
        <v>0</v>
      </c>
      <c r="G18" s="476">
        <f t="shared" si="0"/>
        <v>0</v>
      </c>
      <c r="H18" s="441">
        <f t="shared" si="9"/>
        <v>6605733.7274660254</v>
      </c>
      <c r="I18" s="483">
        <v>270</v>
      </c>
      <c r="J18" s="476">
        <f t="shared" si="7"/>
        <v>24465.680472096392</v>
      </c>
      <c r="K18" s="477">
        <v>29190</v>
      </c>
      <c r="L18" s="478"/>
      <c r="M18" s="490" t="s">
        <v>1028</v>
      </c>
      <c r="N18" s="479">
        <f t="shared" si="3"/>
        <v>42392</v>
      </c>
      <c r="O18" s="488">
        <v>60</v>
      </c>
      <c r="P18" s="489">
        <v>17250</v>
      </c>
      <c r="Q18" s="486">
        <f t="shared" si="4"/>
        <v>1035000</v>
      </c>
      <c r="R18" s="490" t="s">
        <v>898</v>
      </c>
      <c r="S18" s="487">
        <v>42394</v>
      </c>
    </row>
    <row r="19" spans="1:19" ht="20.25" customHeight="1">
      <c r="A19" s="475">
        <f t="shared" si="5"/>
        <v>14</v>
      </c>
      <c r="B19" s="446" t="s">
        <v>533</v>
      </c>
      <c r="C19" s="441">
        <f t="shared" ref="C19:C35" si="12">Q19</f>
        <v>367080</v>
      </c>
      <c r="D19" s="441">
        <v>17319330</v>
      </c>
      <c r="E19" s="476">
        <f t="shared" si="0"/>
        <v>101922.89914024221</v>
      </c>
      <c r="F19" s="476">
        <f t="shared" si="0"/>
        <v>0</v>
      </c>
      <c r="G19" s="476">
        <f t="shared" si="0"/>
        <v>0</v>
      </c>
      <c r="H19" s="441">
        <f t="shared" si="9"/>
        <v>17788332.899140242</v>
      </c>
      <c r="I19" s="483">
        <v>210</v>
      </c>
      <c r="J19" s="476">
        <f t="shared" ref="J19:J35" si="13">IF(I19&lt;&gt;"",H19/I19,"")</f>
        <v>84706.347138763056</v>
      </c>
      <c r="K19" s="477">
        <v>86596.652380952379</v>
      </c>
      <c r="L19" s="478"/>
      <c r="M19" s="490" t="s">
        <v>1152</v>
      </c>
      <c r="N19" s="479">
        <f t="shared" si="3"/>
        <v>42397</v>
      </c>
      <c r="O19" s="488">
        <v>15</v>
      </c>
      <c r="P19" s="489">
        <v>24472</v>
      </c>
      <c r="Q19" s="486">
        <f t="shared" si="4"/>
        <v>367080</v>
      </c>
      <c r="R19" s="490" t="s">
        <v>901</v>
      </c>
      <c r="S19" s="487">
        <v>42399</v>
      </c>
    </row>
    <row r="20" spans="1:19" ht="20.25" customHeight="1">
      <c r="A20" s="475">
        <f t="shared" si="5"/>
        <v>15</v>
      </c>
      <c r="B20" s="446" t="s">
        <v>552</v>
      </c>
      <c r="C20" s="441">
        <f t="shared" si="12"/>
        <v>391664</v>
      </c>
      <c r="D20" s="441">
        <v>11546220</v>
      </c>
      <c r="E20" s="476">
        <f t="shared" si="0"/>
        <v>101922.89914024221</v>
      </c>
      <c r="F20" s="476">
        <f t="shared" si="0"/>
        <v>0</v>
      </c>
      <c r="G20" s="476">
        <f t="shared" si="0"/>
        <v>0</v>
      </c>
      <c r="H20" s="441">
        <f t="shared" si="9"/>
        <v>12039806.899140242</v>
      </c>
      <c r="I20" s="483">
        <v>210</v>
      </c>
      <c r="J20" s="476">
        <f t="shared" si="13"/>
        <v>57332.413805429729</v>
      </c>
      <c r="K20" s="477">
        <v>57731.1</v>
      </c>
      <c r="L20" s="478"/>
      <c r="M20" s="490" t="s">
        <v>985</v>
      </c>
      <c r="N20" s="479">
        <f t="shared" si="3"/>
        <v>42397</v>
      </c>
      <c r="O20" s="488">
        <v>28</v>
      </c>
      <c r="P20" s="489">
        <v>13988</v>
      </c>
      <c r="Q20" s="486">
        <f t="shared" si="4"/>
        <v>391664</v>
      </c>
      <c r="R20" s="490" t="s">
        <v>901</v>
      </c>
      <c r="S20" s="487">
        <v>42399</v>
      </c>
    </row>
    <row r="21" spans="1:19" ht="20.25" customHeight="1">
      <c r="A21" s="475">
        <f t="shared" si="5"/>
        <v>16</v>
      </c>
      <c r="B21" s="446" t="s">
        <v>790</v>
      </c>
      <c r="C21" s="441">
        <f t="shared" si="12"/>
        <v>767520</v>
      </c>
      <c r="D21" s="441">
        <v>5926520</v>
      </c>
      <c r="E21" s="476">
        <f t="shared" si="0"/>
        <v>444577.97910696123</v>
      </c>
      <c r="F21" s="476">
        <f t="shared" si="0"/>
        <v>0</v>
      </c>
      <c r="G21" s="476">
        <f t="shared" si="0"/>
        <v>0</v>
      </c>
      <c r="H21" s="441">
        <f t="shared" si="9"/>
        <v>7138617.9791069608</v>
      </c>
      <c r="I21" s="483">
        <v>916</v>
      </c>
      <c r="J21" s="476">
        <f t="shared" si="13"/>
        <v>7793.251068894062</v>
      </c>
      <c r="K21" s="477">
        <v>7473</v>
      </c>
      <c r="L21" s="478"/>
      <c r="M21" s="490" t="s">
        <v>1039</v>
      </c>
      <c r="N21" s="479">
        <f t="shared" si="3"/>
        <v>42397</v>
      </c>
      <c r="O21" s="488">
        <v>40</v>
      </c>
      <c r="P21" s="489">
        <v>19188</v>
      </c>
      <c r="Q21" s="486">
        <f t="shared" si="4"/>
        <v>767520</v>
      </c>
      <c r="R21" s="490" t="s">
        <v>901</v>
      </c>
      <c r="S21" s="487">
        <v>42399</v>
      </c>
    </row>
    <row r="22" spans="1:19" ht="20.25" customHeight="1">
      <c r="A22" s="475">
        <f t="shared" si="5"/>
        <v>17</v>
      </c>
      <c r="B22" s="446" t="s">
        <v>806</v>
      </c>
      <c r="C22" s="441">
        <f t="shared" si="12"/>
        <v>2332680</v>
      </c>
      <c r="D22" s="441">
        <v>7172748</v>
      </c>
      <c r="E22" s="476">
        <f t="shared" si="0"/>
        <v>192197.46695017102</v>
      </c>
      <c r="F22" s="476">
        <f t="shared" si="0"/>
        <v>0</v>
      </c>
      <c r="G22" s="476">
        <f t="shared" si="0"/>
        <v>0</v>
      </c>
      <c r="H22" s="441">
        <f t="shared" si="9"/>
        <v>9697625.4669501707</v>
      </c>
      <c r="I22" s="483">
        <v>396</v>
      </c>
      <c r="J22" s="476">
        <f t="shared" si="13"/>
        <v>24488.953199369116</v>
      </c>
      <c r="K22" s="477">
        <v>24877</v>
      </c>
      <c r="L22" s="478"/>
      <c r="M22" s="490" t="s">
        <v>1029</v>
      </c>
      <c r="N22" s="479">
        <f t="shared" si="3"/>
        <v>42399</v>
      </c>
      <c r="O22" s="488">
        <v>140</v>
      </c>
      <c r="P22" s="489">
        <v>16662</v>
      </c>
      <c r="Q22" s="486">
        <f t="shared" si="4"/>
        <v>2332680</v>
      </c>
      <c r="R22" s="490" t="s">
        <v>908</v>
      </c>
      <c r="S22" s="487">
        <v>42401</v>
      </c>
    </row>
    <row r="23" spans="1:19" ht="20.25" customHeight="1">
      <c r="A23" s="475">
        <f t="shared" si="5"/>
        <v>18</v>
      </c>
      <c r="B23" s="446" t="s">
        <v>808</v>
      </c>
      <c r="C23" s="441">
        <f t="shared" si="12"/>
        <v>981640</v>
      </c>
      <c r="D23" s="441">
        <v>2169900</v>
      </c>
      <c r="E23" s="476">
        <f t="shared" si="0"/>
        <v>72802.070814458726</v>
      </c>
      <c r="F23" s="476">
        <f t="shared" si="0"/>
        <v>0</v>
      </c>
      <c r="G23" s="476">
        <f t="shared" si="0"/>
        <v>0</v>
      </c>
      <c r="H23" s="441">
        <f t="shared" si="9"/>
        <v>3224342.0708144587</v>
      </c>
      <c r="I23" s="483">
        <v>150</v>
      </c>
      <c r="J23" s="476">
        <f t="shared" si="13"/>
        <v>21495.613805429723</v>
      </c>
      <c r="K23" s="477">
        <v>22650</v>
      </c>
      <c r="L23" s="478"/>
      <c r="M23" s="490" t="s">
        <v>1026</v>
      </c>
      <c r="N23" s="479">
        <f t="shared" si="3"/>
        <v>42399</v>
      </c>
      <c r="O23" s="488">
        <v>88</v>
      </c>
      <c r="P23" s="489">
        <v>11155</v>
      </c>
      <c r="Q23" s="486">
        <f t="shared" si="4"/>
        <v>981640</v>
      </c>
      <c r="R23" s="490" t="s">
        <v>908</v>
      </c>
      <c r="S23" s="487">
        <v>42401</v>
      </c>
    </row>
    <row r="24" spans="1:19" ht="20.25" customHeight="1">
      <c r="A24" s="475">
        <f t="shared" si="5"/>
        <v>19</v>
      </c>
      <c r="B24" s="446" t="s">
        <v>528</v>
      </c>
      <c r="C24" s="441">
        <f t="shared" si="12"/>
        <v>804705</v>
      </c>
      <c r="D24" s="441">
        <v>8771000</v>
      </c>
      <c r="E24" s="476">
        <f t="shared" si="0"/>
        <v>485347.13876305812</v>
      </c>
      <c r="F24" s="476">
        <f t="shared" si="0"/>
        <v>0</v>
      </c>
      <c r="G24" s="476">
        <f t="shared" si="0"/>
        <v>0</v>
      </c>
      <c r="H24" s="441">
        <f t="shared" si="9"/>
        <v>10061052.138763059</v>
      </c>
      <c r="I24" s="483">
        <v>1000</v>
      </c>
      <c r="J24" s="476">
        <f t="shared" si="13"/>
        <v>10061.05213876306</v>
      </c>
      <c r="K24" s="477">
        <v>9800</v>
      </c>
      <c r="L24" s="478"/>
      <c r="M24" s="490" t="s">
        <v>1033</v>
      </c>
      <c r="N24" s="479">
        <f t="shared" si="3"/>
        <v>42400</v>
      </c>
      <c r="O24" s="488">
        <v>33</v>
      </c>
      <c r="P24" s="489">
        <v>24385</v>
      </c>
      <c r="Q24" s="486">
        <f t="shared" si="4"/>
        <v>804705</v>
      </c>
      <c r="R24" s="490" t="s">
        <v>909</v>
      </c>
      <c r="S24" s="487">
        <v>42402</v>
      </c>
    </row>
    <row r="25" spans="1:19" ht="20.25" customHeight="1">
      <c r="A25" s="475">
        <f t="shared" si="5"/>
        <v>20</v>
      </c>
      <c r="B25" s="446" t="s">
        <v>528</v>
      </c>
      <c r="C25" s="441">
        <f t="shared" si="12"/>
        <v>699501</v>
      </c>
      <c r="D25" s="441">
        <v>8771000</v>
      </c>
      <c r="E25" s="476">
        <f t="shared" si="0"/>
        <v>485347.13876305812</v>
      </c>
      <c r="F25" s="476">
        <f t="shared" si="0"/>
        <v>0</v>
      </c>
      <c r="G25" s="476">
        <f t="shared" si="0"/>
        <v>0</v>
      </c>
      <c r="H25" s="441">
        <f t="shared" si="9"/>
        <v>9955848.1387630589</v>
      </c>
      <c r="I25" s="483">
        <v>1000</v>
      </c>
      <c r="J25" s="476">
        <f t="shared" si="13"/>
        <v>9955.8481387630582</v>
      </c>
      <c r="K25" s="477">
        <v>9800</v>
      </c>
      <c r="L25" s="478"/>
      <c r="M25" s="490" t="s">
        <v>996</v>
      </c>
      <c r="N25" s="479">
        <f t="shared" si="3"/>
        <v>42414</v>
      </c>
      <c r="O25" s="488">
        <v>33</v>
      </c>
      <c r="P25" s="489">
        <v>21197</v>
      </c>
      <c r="Q25" s="486">
        <f t="shared" si="4"/>
        <v>699501</v>
      </c>
      <c r="R25" s="490" t="s">
        <v>912</v>
      </c>
      <c r="S25" s="487">
        <v>42416</v>
      </c>
    </row>
    <row r="26" spans="1:19" ht="20.25" customHeight="1">
      <c r="A26" s="475">
        <f t="shared" si="5"/>
        <v>21</v>
      </c>
      <c r="B26" s="446" t="s">
        <v>506</v>
      </c>
      <c r="C26" s="441">
        <f t="shared" si="12"/>
        <v>344760</v>
      </c>
      <c r="D26" s="441">
        <v>2602596</v>
      </c>
      <c r="E26" s="476">
        <f t="shared" ref="E26:G45" si="14">IF($I$60&lt;&gt;0,E$60/$I$60*$I26,0)</f>
        <v>212582.04677821946</v>
      </c>
      <c r="F26" s="476">
        <f t="shared" si="14"/>
        <v>0</v>
      </c>
      <c r="G26" s="476">
        <f t="shared" si="14"/>
        <v>0</v>
      </c>
      <c r="H26" s="441">
        <f t="shared" si="9"/>
        <v>3159938.0467782193</v>
      </c>
      <c r="I26" s="483">
        <v>438</v>
      </c>
      <c r="J26" s="476">
        <f t="shared" si="13"/>
        <v>7214.4704264342909</v>
      </c>
      <c r="K26" s="477">
        <v>6881</v>
      </c>
      <c r="L26" s="478"/>
      <c r="M26" s="490" t="s">
        <v>1008</v>
      </c>
      <c r="N26" s="479">
        <f t="shared" si="3"/>
        <v>42414</v>
      </c>
      <c r="O26" s="488">
        <v>16</v>
      </c>
      <c r="P26" s="489">
        <v>21547.5</v>
      </c>
      <c r="Q26" s="486">
        <f t="shared" si="4"/>
        <v>344760</v>
      </c>
      <c r="R26" s="490" t="s">
        <v>913</v>
      </c>
      <c r="S26" s="487">
        <v>42416</v>
      </c>
    </row>
    <row r="27" spans="1:19" ht="20.25" customHeight="1">
      <c r="A27" s="475">
        <f t="shared" si="5"/>
        <v>22</v>
      </c>
      <c r="B27" s="446" t="s">
        <v>1046</v>
      </c>
      <c r="C27" s="441">
        <f t="shared" si="12"/>
        <v>1247976</v>
      </c>
      <c r="D27" s="441">
        <v>26243750</v>
      </c>
      <c r="E27" s="476">
        <f t="shared" si="14"/>
        <v>412545.0679485994</v>
      </c>
      <c r="F27" s="476">
        <f t="shared" si="14"/>
        <v>0</v>
      </c>
      <c r="G27" s="476">
        <f t="shared" si="14"/>
        <v>0</v>
      </c>
      <c r="H27" s="441">
        <f t="shared" ref="H27:H35" si="15">SUM(C27:G27)</f>
        <v>27904271.067948598</v>
      </c>
      <c r="I27" s="483">
        <v>850</v>
      </c>
      <c r="J27" s="476">
        <f t="shared" si="13"/>
        <v>32828.554197586585</v>
      </c>
      <c r="K27" s="477">
        <v>32500</v>
      </c>
      <c r="L27" s="478"/>
      <c r="M27" s="490" t="s">
        <v>995</v>
      </c>
      <c r="N27" s="479">
        <f t="shared" si="3"/>
        <v>42420</v>
      </c>
      <c r="O27" s="488">
        <v>72</v>
      </c>
      <c r="P27" s="489">
        <v>17333</v>
      </c>
      <c r="Q27" s="486">
        <f t="shared" si="4"/>
        <v>1247976</v>
      </c>
      <c r="R27" s="490" t="s">
        <v>916</v>
      </c>
      <c r="S27" s="487">
        <v>42422</v>
      </c>
    </row>
    <row r="28" spans="1:19" ht="20.25" customHeight="1">
      <c r="A28" s="475">
        <f t="shared" si="5"/>
        <v>23</v>
      </c>
      <c r="B28" s="446" t="s">
        <v>1047</v>
      </c>
      <c r="C28" s="441">
        <f t="shared" si="12"/>
        <v>146070</v>
      </c>
      <c r="D28" s="441">
        <v>26481750</v>
      </c>
      <c r="E28" s="476">
        <f t="shared" si="14"/>
        <v>412545.0679485994</v>
      </c>
      <c r="F28" s="476">
        <f t="shared" si="14"/>
        <v>0</v>
      </c>
      <c r="G28" s="476">
        <f t="shared" si="14"/>
        <v>0</v>
      </c>
      <c r="H28" s="441">
        <f t="shared" si="15"/>
        <v>27040365.067948598</v>
      </c>
      <c r="I28" s="483">
        <v>850</v>
      </c>
      <c r="J28" s="476">
        <f t="shared" si="13"/>
        <v>31812.194197586585</v>
      </c>
      <c r="K28" s="477">
        <v>31700</v>
      </c>
      <c r="L28" s="478"/>
      <c r="M28" s="490" t="s">
        <v>1023</v>
      </c>
      <c r="N28" s="479">
        <f t="shared" si="3"/>
        <v>42420</v>
      </c>
      <c r="O28" s="488">
        <v>15</v>
      </c>
      <c r="P28" s="489">
        <v>9738</v>
      </c>
      <c r="Q28" s="486">
        <f t="shared" si="4"/>
        <v>146070</v>
      </c>
      <c r="R28" s="490" t="s">
        <v>916</v>
      </c>
      <c r="S28" s="487">
        <v>42422</v>
      </c>
    </row>
    <row r="29" spans="1:19" ht="20.25" customHeight="1">
      <c r="A29" s="475">
        <f t="shared" si="5"/>
        <v>24</v>
      </c>
      <c r="B29" s="446" t="s">
        <v>815</v>
      </c>
      <c r="C29" s="441">
        <f t="shared" si="12"/>
        <v>337688</v>
      </c>
      <c r="D29" s="441">
        <v>2071000</v>
      </c>
      <c r="E29" s="476">
        <f t="shared" si="14"/>
        <v>97069.42775261162</v>
      </c>
      <c r="F29" s="476">
        <f t="shared" si="14"/>
        <v>0</v>
      </c>
      <c r="G29" s="476">
        <f t="shared" si="14"/>
        <v>0</v>
      </c>
      <c r="H29" s="441">
        <f t="shared" si="15"/>
        <v>2505757.4277526117</v>
      </c>
      <c r="I29" s="483">
        <v>200</v>
      </c>
      <c r="J29" s="476">
        <f t="shared" si="13"/>
        <v>12528.787138763058</v>
      </c>
      <c r="K29" s="477">
        <v>14266</v>
      </c>
      <c r="L29" s="478"/>
      <c r="M29" s="490" t="s">
        <v>1007</v>
      </c>
      <c r="N29" s="479">
        <f t="shared" si="3"/>
        <v>42421</v>
      </c>
      <c r="O29" s="488">
        <v>16</v>
      </c>
      <c r="P29" s="489">
        <v>21105.5</v>
      </c>
      <c r="Q29" s="486">
        <f t="shared" si="4"/>
        <v>337688</v>
      </c>
      <c r="R29" s="490" t="s">
        <v>917</v>
      </c>
      <c r="S29" s="487">
        <v>42423</v>
      </c>
    </row>
    <row r="30" spans="1:19" ht="20.25" customHeight="1">
      <c r="A30" s="475">
        <f t="shared" si="5"/>
        <v>25</v>
      </c>
      <c r="B30" s="446" t="s">
        <v>823</v>
      </c>
      <c r="C30" s="441">
        <f t="shared" si="12"/>
        <v>2887570</v>
      </c>
      <c r="D30" s="441">
        <v>8667000</v>
      </c>
      <c r="E30" s="476">
        <f t="shared" si="14"/>
        <v>242673.56938152906</v>
      </c>
      <c r="F30" s="476">
        <f t="shared" si="14"/>
        <v>0</v>
      </c>
      <c r="G30" s="476">
        <f t="shared" si="14"/>
        <v>0</v>
      </c>
      <c r="H30" s="441">
        <f t="shared" si="15"/>
        <v>11797243.569381529</v>
      </c>
      <c r="I30" s="483">
        <v>500</v>
      </c>
      <c r="J30" s="476">
        <f t="shared" si="13"/>
        <v>23594.487138763059</v>
      </c>
      <c r="K30" s="477">
        <v>24140</v>
      </c>
      <c r="L30" s="478"/>
      <c r="M30" s="490" t="s">
        <v>1050</v>
      </c>
      <c r="N30" s="479">
        <f t="shared" si="3"/>
        <v>42424</v>
      </c>
      <c r="O30" s="488">
        <v>240</v>
      </c>
      <c r="P30" s="489">
        <v>12031.541666666666</v>
      </c>
      <c r="Q30" s="486">
        <f t="shared" si="4"/>
        <v>2887570</v>
      </c>
      <c r="R30" s="490" t="s">
        <v>918</v>
      </c>
      <c r="S30" s="487">
        <v>42426</v>
      </c>
    </row>
    <row r="31" spans="1:19" ht="20.25" customHeight="1">
      <c r="A31" s="475">
        <f t="shared" si="5"/>
        <v>26</v>
      </c>
      <c r="B31" s="446" t="s">
        <v>528</v>
      </c>
      <c r="C31" s="441">
        <f t="shared" si="12"/>
        <v>876408</v>
      </c>
      <c r="D31" s="441">
        <v>8771000</v>
      </c>
      <c r="E31" s="476">
        <f t="shared" si="14"/>
        <v>485347.13876305812</v>
      </c>
      <c r="F31" s="476">
        <f t="shared" si="14"/>
        <v>0</v>
      </c>
      <c r="G31" s="476">
        <f t="shared" si="14"/>
        <v>0</v>
      </c>
      <c r="H31" s="441">
        <f t="shared" si="15"/>
        <v>10132755.138763059</v>
      </c>
      <c r="I31" s="483">
        <v>1000</v>
      </c>
      <c r="J31" s="476">
        <f t="shared" si="13"/>
        <v>10132.755138763059</v>
      </c>
      <c r="K31" s="477">
        <v>9800</v>
      </c>
      <c r="L31" s="478"/>
      <c r="M31" s="490" t="s">
        <v>1017</v>
      </c>
      <c r="N31" s="479">
        <f t="shared" si="3"/>
        <v>42425</v>
      </c>
      <c r="O31" s="488">
        <v>52</v>
      </c>
      <c r="P31" s="489">
        <v>16854</v>
      </c>
      <c r="Q31" s="486">
        <f t="shared" si="4"/>
        <v>876408</v>
      </c>
      <c r="R31" s="490" t="s">
        <v>922</v>
      </c>
      <c r="S31" s="487">
        <v>42427</v>
      </c>
    </row>
    <row r="32" spans="1:19" ht="20.25" customHeight="1">
      <c r="A32" s="475">
        <f t="shared" si="5"/>
        <v>27</v>
      </c>
      <c r="B32" s="446" t="s">
        <v>413</v>
      </c>
      <c r="C32" s="441">
        <f t="shared" si="12"/>
        <v>100050</v>
      </c>
      <c r="D32" s="441">
        <v>6839280</v>
      </c>
      <c r="E32" s="476">
        <f t="shared" si="14"/>
        <v>87362.484977350468</v>
      </c>
      <c r="F32" s="476">
        <f t="shared" si="14"/>
        <v>0</v>
      </c>
      <c r="G32" s="476">
        <f t="shared" si="14"/>
        <v>0</v>
      </c>
      <c r="H32" s="441">
        <f t="shared" si="15"/>
        <v>7026692.4849773506</v>
      </c>
      <c r="I32" s="483">
        <v>180</v>
      </c>
      <c r="J32" s="476">
        <f t="shared" si="13"/>
        <v>39037.180472096392</v>
      </c>
      <c r="K32" s="477">
        <v>39996</v>
      </c>
      <c r="L32" s="478"/>
      <c r="M32" s="490" t="s">
        <v>1018</v>
      </c>
      <c r="N32" s="479">
        <f t="shared" si="3"/>
        <v>42427</v>
      </c>
      <c r="O32" s="488">
        <v>5</v>
      </c>
      <c r="P32" s="489">
        <v>20010</v>
      </c>
      <c r="Q32" s="486">
        <f t="shared" si="4"/>
        <v>100050</v>
      </c>
      <c r="R32" s="490" t="s">
        <v>923</v>
      </c>
      <c r="S32" s="487">
        <v>42429</v>
      </c>
    </row>
    <row r="33" spans="1:19" ht="20.25" customHeight="1">
      <c r="A33" s="475">
        <f t="shared" si="5"/>
        <v>28</v>
      </c>
      <c r="B33" s="446" t="s">
        <v>883</v>
      </c>
      <c r="C33" s="441">
        <f t="shared" si="12"/>
        <v>1548768</v>
      </c>
      <c r="D33" s="441">
        <v>11253000</v>
      </c>
      <c r="E33" s="476">
        <f t="shared" si="14"/>
        <v>97069.42775261162</v>
      </c>
      <c r="F33" s="476">
        <f t="shared" si="14"/>
        <v>0</v>
      </c>
      <c r="G33" s="476">
        <f t="shared" si="14"/>
        <v>0</v>
      </c>
      <c r="H33" s="441">
        <f t="shared" si="15"/>
        <v>12898837.427752612</v>
      </c>
      <c r="I33" s="483">
        <v>200</v>
      </c>
      <c r="J33" s="476">
        <f t="shared" si="13"/>
        <v>64494.18713876306</v>
      </c>
      <c r="K33" s="477">
        <v>67708</v>
      </c>
      <c r="L33" s="478"/>
      <c r="M33" s="490" t="s">
        <v>1142</v>
      </c>
      <c r="N33" s="479">
        <f t="shared" si="3"/>
        <v>42427</v>
      </c>
      <c r="O33" s="488">
        <v>52</v>
      </c>
      <c r="P33" s="489">
        <v>29784</v>
      </c>
      <c r="Q33" s="486">
        <f t="shared" si="4"/>
        <v>1548768</v>
      </c>
      <c r="R33" s="490" t="s">
        <v>923</v>
      </c>
      <c r="S33" s="487">
        <v>42429</v>
      </c>
    </row>
    <row r="34" spans="1:19" ht="20.25" customHeight="1">
      <c r="A34" s="475">
        <f t="shared" si="5"/>
        <v>29</v>
      </c>
      <c r="B34" s="446" t="s">
        <v>808</v>
      </c>
      <c r="C34" s="441">
        <f t="shared" si="12"/>
        <v>3422400</v>
      </c>
      <c r="D34" s="441">
        <v>9981820</v>
      </c>
      <c r="E34" s="476">
        <f t="shared" si="14"/>
        <v>332462.79005269479</v>
      </c>
      <c r="F34" s="476">
        <f t="shared" si="14"/>
        <v>0</v>
      </c>
      <c r="G34" s="476">
        <f t="shared" si="14"/>
        <v>0</v>
      </c>
      <c r="H34" s="441">
        <f t="shared" si="15"/>
        <v>13736682.790052695</v>
      </c>
      <c r="I34" s="483">
        <v>685</v>
      </c>
      <c r="J34" s="476">
        <f t="shared" si="13"/>
        <v>20053.551518325101</v>
      </c>
      <c r="K34" s="477">
        <v>21835</v>
      </c>
      <c r="L34" s="478"/>
      <c r="M34" s="490" t="s">
        <v>1090</v>
      </c>
      <c r="N34" s="479">
        <f t="shared" si="3"/>
        <v>42434</v>
      </c>
      <c r="O34" s="488">
        <v>400</v>
      </c>
      <c r="P34" s="489">
        <v>8556</v>
      </c>
      <c r="Q34" s="486">
        <f t="shared" si="4"/>
        <v>3422400</v>
      </c>
      <c r="R34" s="490" t="s">
        <v>928</v>
      </c>
      <c r="S34" s="487">
        <v>42436</v>
      </c>
    </row>
    <row r="35" spans="1:19" ht="20.25" customHeight="1">
      <c r="A35" s="475">
        <f t="shared" si="5"/>
        <v>30</v>
      </c>
      <c r="B35" s="446" t="s">
        <v>506</v>
      </c>
      <c r="C35" s="441">
        <f t="shared" si="12"/>
        <v>216580</v>
      </c>
      <c r="D35" s="441">
        <v>1830136</v>
      </c>
      <c r="E35" s="476">
        <f t="shared" si="14"/>
        <v>149486.9187390219</v>
      </c>
      <c r="F35" s="476">
        <f t="shared" si="14"/>
        <v>0</v>
      </c>
      <c r="G35" s="476">
        <f t="shared" si="14"/>
        <v>0</v>
      </c>
      <c r="H35" s="441">
        <f t="shared" si="15"/>
        <v>2196202.9187390218</v>
      </c>
      <c r="I35" s="483">
        <v>308</v>
      </c>
      <c r="J35" s="476">
        <f t="shared" si="13"/>
        <v>7130.528956944876</v>
      </c>
      <c r="K35" s="477">
        <v>6888</v>
      </c>
      <c r="L35" s="478"/>
      <c r="M35" s="490" t="s">
        <v>1009</v>
      </c>
      <c r="N35" s="479">
        <f t="shared" si="3"/>
        <v>42438</v>
      </c>
      <c r="O35" s="488">
        <v>10</v>
      </c>
      <c r="P35" s="489">
        <v>21658</v>
      </c>
      <c r="Q35" s="486">
        <f t="shared" si="4"/>
        <v>216580</v>
      </c>
      <c r="R35" s="490" t="s">
        <v>935</v>
      </c>
      <c r="S35" s="487">
        <v>42440</v>
      </c>
    </row>
    <row r="36" spans="1:19" ht="20.25" customHeight="1">
      <c r="A36" s="475">
        <f t="shared" si="5"/>
        <v>31</v>
      </c>
      <c r="B36" s="446" t="s">
        <v>524</v>
      </c>
      <c r="C36" s="441">
        <f t="shared" si="8"/>
        <v>45747</v>
      </c>
      <c r="D36" s="441">
        <v>4199832</v>
      </c>
      <c r="E36" s="476">
        <f t="shared" si="14"/>
        <v>311107.51594712026</v>
      </c>
      <c r="F36" s="476">
        <f t="shared" si="14"/>
        <v>0</v>
      </c>
      <c r="G36" s="476">
        <f t="shared" si="14"/>
        <v>0</v>
      </c>
      <c r="H36" s="441">
        <f t="shared" si="9"/>
        <v>4556686.5159471203</v>
      </c>
      <c r="I36" s="483">
        <v>641</v>
      </c>
      <c r="J36" s="476">
        <f t="shared" si="7"/>
        <v>7108.7153134900473</v>
      </c>
      <c r="K36" s="477">
        <v>6880</v>
      </c>
      <c r="L36" s="478"/>
      <c r="M36" s="490" t="s">
        <v>1010</v>
      </c>
      <c r="N36" s="479">
        <f t="shared" si="3"/>
        <v>42440</v>
      </c>
      <c r="O36" s="488">
        <v>2</v>
      </c>
      <c r="P36" s="489">
        <v>22873.5</v>
      </c>
      <c r="Q36" s="486">
        <f t="shared" si="4"/>
        <v>45747</v>
      </c>
      <c r="R36" s="490" t="s">
        <v>936</v>
      </c>
      <c r="S36" s="487">
        <v>42442</v>
      </c>
    </row>
    <row r="37" spans="1:19" ht="20.25" customHeight="1">
      <c r="A37" s="475">
        <f t="shared" si="5"/>
        <v>32</v>
      </c>
      <c r="B37" s="446" t="s">
        <v>635</v>
      </c>
      <c r="C37" s="441">
        <f t="shared" si="8"/>
        <v>567216</v>
      </c>
      <c r="D37" s="441">
        <v>5167600</v>
      </c>
      <c r="E37" s="476">
        <f t="shared" si="14"/>
        <v>194138.85550522324</v>
      </c>
      <c r="F37" s="476">
        <f t="shared" si="14"/>
        <v>0</v>
      </c>
      <c r="G37" s="476">
        <f t="shared" si="14"/>
        <v>0</v>
      </c>
      <c r="H37" s="441">
        <f t="shared" si="9"/>
        <v>5928954.8555052234</v>
      </c>
      <c r="I37" s="483">
        <v>400</v>
      </c>
      <c r="J37" s="476">
        <f t="shared" si="7"/>
        <v>14822.387138763059</v>
      </c>
      <c r="K37" s="477">
        <v>15000</v>
      </c>
      <c r="L37" s="478"/>
      <c r="M37" s="490" t="s">
        <v>1143</v>
      </c>
      <c r="N37" s="479">
        <f t="shared" si="3"/>
        <v>42440</v>
      </c>
      <c r="O37" s="488">
        <v>24</v>
      </c>
      <c r="P37" s="489">
        <v>23634</v>
      </c>
      <c r="Q37" s="486">
        <f t="shared" si="4"/>
        <v>567216</v>
      </c>
      <c r="R37" s="490" t="s">
        <v>937</v>
      </c>
      <c r="S37" s="487">
        <v>42442</v>
      </c>
    </row>
    <row r="38" spans="1:19" ht="20.25" customHeight="1">
      <c r="A38" s="475">
        <f t="shared" si="5"/>
        <v>33</v>
      </c>
      <c r="B38" s="446" t="s">
        <v>1046</v>
      </c>
      <c r="C38" s="441">
        <f t="shared" si="8"/>
        <v>1259720</v>
      </c>
      <c r="D38" s="441">
        <v>29331250</v>
      </c>
      <c r="E38" s="476">
        <f t="shared" si="14"/>
        <v>461079.78182490519</v>
      </c>
      <c r="F38" s="476">
        <f t="shared" si="14"/>
        <v>0</v>
      </c>
      <c r="G38" s="476">
        <f t="shared" si="14"/>
        <v>0</v>
      </c>
      <c r="H38" s="441">
        <f t="shared" si="9"/>
        <v>31052049.781824905</v>
      </c>
      <c r="I38" s="483">
        <v>950</v>
      </c>
      <c r="J38" s="476">
        <f t="shared" si="7"/>
        <v>32686.368191394638</v>
      </c>
      <c r="K38" s="477">
        <v>32500</v>
      </c>
      <c r="L38" s="478"/>
      <c r="M38" s="490" t="s">
        <v>999</v>
      </c>
      <c r="N38" s="479">
        <f t="shared" si="3"/>
        <v>42447</v>
      </c>
      <c r="O38" s="488">
        <v>140</v>
      </c>
      <c r="P38" s="489">
        <v>8998</v>
      </c>
      <c r="Q38" s="486">
        <f t="shared" si="4"/>
        <v>1259720</v>
      </c>
      <c r="R38" s="490" t="s">
        <v>941</v>
      </c>
      <c r="S38" s="487">
        <v>42449</v>
      </c>
    </row>
    <row r="39" spans="1:19" ht="20.25" customHeight="1">
      <c r="A39" s="475">
        <f t="shared" si="5"/>
        <v>34</v>
      </c>
      <c r="B39" s="446" t="s">
        <v>1047</v>
      </c>
      <c r="C39" s="441">
        <f t="shared" si="8"/>
        <v>399126</v>
      </c>
      <c r="D39" s="441">
        <v>29597250</v>
      </c>
      <c r="E39" s="476">
        <f t="shared" si="14"/>
        <v>461079.78182490519</v>
      </c>
      <c r="F39" s="476">
        <f t="shared" si="14"/>
        <v>0</v>
      </c>
      <c r="G39" s="476">
        <f t="shared" si="14"/>
        <v>0</v>
      </c>
      <c r="H39" s="441">
        <f t="shared" si="9"/>
        <v>30457455.781824905</v>
      </c>
      <c r="I39" s="483">
        <v>950</v>
      </c>
      <c r="J39" s="476">
        <f t="shared" si="7"/>
        <v>32060.479770342004</v>
      </c>
      <c r="K39" s="477">
        <v>31700</v>
      </c>
      <c r="L39" s="478"/>
      <c r="M39" s="490" t="s">
        <v>1020</v>
      </c>
      <c r="N39" s="479">
        <f t="shared" si="3"/>
        <v>42447</v>
      </c>
      <c r="O39" s="488">
        <v>17</v>
      </c>
      <c r="P39" s="489">
        <v>23478</v>
      </c>
      <c r="Q39" s="486">
        <f t="shared" si="4"/>
        <v>399126</v>
      </c>
      <c r="R39" s="490" t="s">
        <v>941</v>
      </c>
      <c r="S39" s="487">
        <v>42449</v>
      </c>
    </row>
    <row r="40" spans="1:19" ht="20.25" customHeight="1">
      <c r="A40" s="475">
        <f t="shared" si="5"/>
        <v>35</v>
      </c>
      <c r="B40" s="446" t="s">
        <v>524</v>
      </c>
      <c r="C40" s="441">
        <f t="shared" si="8"/>
        <v>87270</v>
      </c>
      <c r="D40" s="441">
        <v>3092544</v>
      </c>
      <c r="E40" s="476">
        <f t="shared" si="14"/>
        <v>229083.84949616343</v>
      </c>
      <c r="F40" s="476">
        <f t="shared" si="14"/>
        <v>0</v>
      </c>
      <c r="G40" s="476">
        <f t="shared" si="14"/>
        <v>0</v>
      </c>
      <c r="H40" s="441">
        <f t="shared" si="9"/>
        <v>3408897.8494961634</v>
      </c>
      <c r="I40" s="483">
        <v>472</v>
      </c>
      <c r="J40" s="476">
        <f t="shared" si="7"/>
        <v>7222.2412065596682</v>
      </c>
      <c r="K40" s="477">
        <v>6880</v>
      </c>
      <c r="L40" s="478"/>
      <c r="M40" s="490" t="s">
        <v>1035</v>
      </c>
      <c r="N40" s="479">
        <f t="shared" si="3"/>
        <v>42455</v>
      </c>
      <c r="O40" s="488">
        <v>3</v>
      </c>
      <c r="P40" s="489">
        <v>29090</v>
      </c>
      <c r="Q40" s="486">
        <f t="shared" si="4"/>
        <v>87270</v>
      </c>
      <c r="R40" s="490" t="s">
        <v>943</v>
      </c>
      <c r="S40" s="487">
        <v>42457</v>
      </c>
    </row>
    <row r="41" spans="1:19" ht="20.25" customHeight="1">
      <c r="A41" s="475">
        <f t="shared" si="5"/>
        <v>36</v>
      </c>
      <c r="B41" s="446" t="s">
        <v>525</v>
      </c>
      <c r="C41" s="441">
        <f t="shared" si="8"/>
        <v>133400</v>
      </c>
      <c r="D41" s="441">
        <v>3056469</v>
      </c>
      <c r="E41" s="476">
        <f t="shared" si="14"/>
        <v>348964.59277063882</v>
      </c>
      <c r="F41" s="476">
        <f t="shared" si="14"/>
        <v>0</v>
      </c>
      <c r="G41" s="476">
        <f t="shared" si="14"/>
        <v>0</v>
      </c>
      <c r="H41" s="441">
        <f t="shared" si="9"/>
        <v>3538833.5927706389</v>
      </c>
      <c r="I41" s="483">
        <v>719</v>
      </c>
      <c r="J41" s="476">
        <f t="shared" si="7"/>
        <v>4921.882604687954</v>
      </c>
      <c r="K41" s="477">
        <v>4464</v>
      </c>
      <c r="L41" s="478"/>
      <c r="M41" s="490" t="s">
        <v>1021</v>
      </c>
      <c r="N41" s="479">
        <f t="shared" si="3"/>
        <v>42456</v>
      </c>
      <c r="O41" s="488">
        <v>5</v>
      </c>
      <c r="P41" s="489">
        <v>26680</v>
      </c>
      <c r="Q41" s="486">
        <f t="shared" si="4"/>
        <v>133400</v>
      </c>
      <c r="R41" s="490" t="s">
        <v>944</v>
      </c>
      <c r="S41" s="487">
        <v>42458</v>
      </c>
    </row>
    <row r="42" spans="1:19" ht="20.25" customHeight="1">
      <c r="A42" s="475">
        <f t="shared" si="5"/>
        <v>37</v>
      </c>
      <c r="B42" s="446" t="s">
        <v>828</v>
      </c>
      <c r="C42" s="441">
        <f t="shared" si="8"/>
        <v>574560</v>
      </c>
      <c r="D42" s="441">
        <v>4030320</v>
      </c>
      <c r="E42" s="476">
        <f t="shared" si="14"/>
        <v>29120.828325783488</v>
      </c>
      <c r="F42" s="476">
        <f t="shared" si="14"/>
        <v>0</v>
      </c>
      <c r="G42" s="476">
        <f t="shared" si="14"/>
        <v>0</v>
      </c>
      <c r="H42" s="441">
        <f t="shared" si="9"/>
        <v>4634000.8283257838</v>
      </c>
      <c r="I42" s="483">
        <v>60</v>
      </c>
      <c r="J42" s="476">
        <f t="shared" si="7"/>
        <v>77233.347138763071</v>
      </c>
      <c r="K42" s="477">
        <v>81157</v>
      </c>
      <c r="L42" s="478"/>
      <c r="M42" s="490" t="s">
        <v>984</v>
      </c>
      <c r="N42" s="479">
        <f t="shared" si="3"/>
        <v>42456</v>
      </c>
      <c r="O42" s="488">
        <v>40</v>
      </c>
      <c r="P42" s="489">
        <v>14364</v>
      </c>
      <c r="Q42" s="486">
        <f t="shared" si="4"/>
        <v>574560</v>
      </c>
      <c r="R42" s="490" t="s">
        <v>949</v>
      </c>
      <c r="S42" s="487">
        <v>42458</v>
      </c>
    </row>
    <row r="43" spans="1:19" ht="20.25" customHeight="1">
      <c r="A43" s="475">
        <f t="shared" si="5"/>
        <v>38</v>
      </c>
      <c r="B43" s="446" t="s">
        <v>630</v>
      </c>
      <c r="C43" s="441">
        <f t="shared" si="8"/>
        <v>427907</v>
      </c>
      <c r="D43" s="441">
        <v>2268608</v>
      </c>
      <c r="E43" s="476">
        <f t="shared" si="14"/>
        <v>15531.10844041786</v>
      </c>
      <c r="F43" s="476">
        <f t="shared" si="14"/>
        <v>0</v>
      </c>
      <c r="G43" s="476">
        <f t="shared" si="14"/>
        <v>0</v>
      </c>
      <c r="H43" s="441">
        <f t="shared" si="9"/>
        <v>2712046.1084404178</v>
      </c>
      <c r="I43" s="483">
        <v>32</v>
      </c>
      <c r="J43" s="476">
        <f t="shared" si="7"/>
        <v>84751.440888763056</v>
      </c>
      <c r="K43" s="477">
        <v>91104</v>
      </c>
      <c r="L43" s="478"/>
      <c r="M43" s="490" t="s">
        <v>998</v>
      </c>
      <c r="N43" s="479">
        <f t="shared" si="3"/>
        <v>42456</v>
      </c>
      <c r="O43" s="488">
        <v>17</v>
      </c>
      <c r="P43" s="489">
        <v>25171</v>
      </c>
      <c r="Q43" s="486">
        <f t="shared" si="4"/>
        <v>427907</v>
      </c>
      <c r="R43" s="490" t="s">
        <v>949</v>
      </c>
      <c r="S43" s="487">
        <v>42458</v>
      </c>
    </row>
    <row r="44" spans="1:19" ht="20.25" customHeight="1">
      <c r="A44" s="475">
        <f t="shared" si="5"/>
        <v>39</v>
      </c>
      <c r="B44" s="446" t="s">
        <v>826</v>
      </c>
      <c r="C44" s="441">
        <f t="shared" si="8"/>
        <v>137118</v>
      </c>
      <c r="D44" s="441">
        <v>1105236</v>
      </c>
      <c r="E44" s="476">
        <f t="shared" si="14"/>
        <v>17472.496995470094</v>
      </c>
      <c r="F44" s="476">
        <f t="shared" si="14"/>
        <v>0</v>
      </c>
      <c r="G44" s="476">
        <f t="shared" si="14"/>
        <v>0</v>
      </c>
      <c r="H44" s="441">
        <f t="shared" si="9"/>
        <v>1259826.49699547</v>
      </c>
      <c r="I44" s="483">
        <v>36</v>
      </c>
      <c r="J44" s="476">
        <f t="shared" si="7"/>
        <v>34995.180472096392</v>
      </c>
      <c r="K44" s="477">
        <v>36187</v>
      </c>
      <c r="L44" s="478"/>
      <c r="M44" s="490" t="s">
        <v>997</v>
      </c>
      <c r="N44" s="479">
        <f t="shared" si="3"/>
        <v>42456</v>
      </c>
      <c r="O44" s="488">
        <v>6</v>
      </c>
      <c r="P44" s="489">
        <v>22853</v>
      </c>
      <c r="Q44" s="486">
        <f t="shared" si="4"/>
        <v>137118</v>
      </c>
      <c r="R44" s="490" t="s">
        <v>949</v>
      </c>
      <c r="S44" s="487">
        <v>42458</v>
      </c>
    </row>
    <row r="45" spans="1:19" ht="20.25" customHeight="1">
      <c r="A45" s="475">
        <f t="shared" si="5"/>
        <v>40</v>
      </c>
      <c r="B45" s="446" t="s">
        <v>826</v>
      </c>
      <c r="C45" s="441">
        <f t="shared" si="8"/>
        <v>34697</v>
      </c>
      <c r="D45" s="441">
        <v>614020</v>
      </c>
      <c r="E45" s="476">
        <f t="shared" si="14"/>
        <v>9706.9427752611628</v>
      </c>
      <c r="F45" s="476">
        <f t="shared" si="14"/>
        <v>0</v>
      </c>
      <c r="G45" s="476">
        <f t="shared" si="14"/>
        <v>0</v>
      </c>
      <c r="H45" s="441">
        <f t="shared" si="9"/>
        <v>658423.94277526112</v>
      </c>
      <c r="I45" s="483">
        <v>20</v>
      </c>
      <c r="J45" s="476">
        <f t="shared" si="7"/>
        <v>32921.197138763055</v>
      </c>
      <c r="K45" s="477">
        <v>37997</v>
      </c>
      <c r="L45" s="478"/>
      <c r="M45" s="490" t="s">
        <v>1006</v>
      </c>
      <c r="N45" s="479">
        <f t="shared" si="3"/>
        <v>42456</v>
      </c>
      <c r="O45" s="488">
        <v>2</v>
      </c>
      <c r="P45" s="489">
        <v>17348.5</v>
      </c>
      <c r="Q45" s="486">
        <f t="shared" si="4"/>
        <v>34697</v>
      </c>
      <c r="R45" s="490" t="s">
        <v>949</v>
      </c>
      <c r="S45" s="487">
        <v>42458</v>
      </c>
    </row>
    <row r="46" spans="1:19" ht="20.25" customHeight="1">
      <c r="A46" s="475">
        <f t="shared" si="5"/>
        <v>41</v>
      </c>
      <c r="B46" s="446" t="s">
        <v>627</v>
      </c>
      <c r="C46" s="441">
        <f t="shared" ref="C46:C54" si="16">Q46</f>
        <v>113390</v>
      </c>
      <c r="D46" s="441">
        <v>728676</v>
      </c>
      <c r="E46" s="476">
        <f t="shared" ref="E46:G58" si="17">IF($I$60&lt;&gt;0,E$60/$I$60*$I46,0)</f>
        <v>8736.2484977350468</v>
      </c>
      <c r="F46" s="476">
        <f t="shared" si="17"/>
        <v>0</v>
      </c>
      <c r="G46" s="476">
        <f t="shared" si="17"/>
        <v>0</v>
      </c>
      <c r="H46" s="441">
        <f t="shared" ref="H46:H54" si="18">SUM(C46:G46)</f>
        <v>850802.24849773501</v>
      </c>
      <c r="I46" s="483">
        <v>18</v>
      </c>
      <c r="J46" s="476">
        <f t="shared" ref="J46:J54" si="19">IF(I46&lt;&gt;"",H46/I46,"")</f>
        <v>47266.791583207501</v>
      </c>
      <c r="K46" s="477">
        <v>50880</v>
      </c>
      <c r="L46" s="478"/>
      <c r="M46" s="490" t="s">
        <v>1019</v>
      </c>
      <c r="N46" s="479">
        <f t="shared" si="3"/>
        <v>42456</v>
      </c>
      <c r="O46" s="488">
        <v>5</v>
      </c>
      <c r="P46" s="489">
        <v>22678</v>
      </c>
      <c r="Q46" s="486">
        <f t="shared" si="4"/>
        <v>113390</v>
      </c>
      <c r="R46" s="490" t="s">
        <v>949</v>
      </c>
      <c r="S46" s="487">
        <v>42458</v>
      </c>
    </row>
    <row r="47" spans="1:19" ht="20.25" customHeight="1">
      <c r="A47" s="475">
        <f t="shared" si="5"/>
        <v>42</v>
      </c>
      <c r="B47" s="446" t="s">
        <v>626</v>
      </c>
      <c r="C47" s="441">
        <f t="shared" si="16"/>
        <v>280140</v>
      </c>
      <c r="D47" s="441">
        <v>2310640</v>
      </c>
      <c r="E47" s="476">
        <f t="shared" si="17"/>
        <v>19413.885550522326</v>
      </c>
      <c r="F47" s="476">
        <f t="shared" si="17"/>
        <v>0</v>
      </c>
      <c r="G47" s="476">
        <f t="shared" si="17"/>
        <v>0</v>
      </c>
      <c r="H47" s="441">
        <f t="shared" si="18"/>
        <v>2610193.8855505222</v>
      </c>
      <c r="I47" s="483">
        <v>40</v>
      </c>
      <c r="J47" s="476">
        <f t="shared" si="19"/>
        <v>65254.847138763056</v>
      </c>
      <c r="K47" s="477">
        <v>68605</v>
      </c>
      <c r="L47" s="478"/>
      <c r="M47" s="490" t="s">
        <v>1016</v>
      </c>
      <c r="N47" s="479">
        <f t="shared" si="3"/>
        <v>42456</v>
      </c>
      <c r="O47" s="488">
        <v>20</v>
      </c>
      <c r="P47" s="489">
        <v>14007</v>
      </c>
      <c r="Q47" s="486">
        <f t="shared" si="4"/>
        <v>280140</v>
      </c>
      <c r="R47" s="490" t="s">
        <v>949</v>
      </c>
      <c r="S47" s="487">
        <v>42458</v>
      </c>
    </row>
    <row r="48" spans="1:19" ht="20.25" customHeight="1">
      <c r="A48" s="475">
        <f t="shared" si="5"/>
        <v>43</v>
      </c>
      <c r="B48" s="446" t="s">
        <v>827</v>
      </c>
      <c r="C48" s="441">
        <f t="shared" si="16"/>
        <v>961554</v>
      </c>
      <c r="D48" s="441">
        <v>1618700</v>
      </c>
      <c r="E48" s="476">
        <f t="shared" si="17"/>
        <v>24267.356938152905</v>
      </c>
      <c r="F48" s="476">
        <f t="shared" si="17"/>
        <v>0</v>
      </c>
      <c r="G48" s="476">
        <f t="shared" si="17"/>
        <v>0</v>
      </c>
      <c r="H48" s="441">
        <f t="shared" si="18"/>
        <v>2604521.356938153</v>
      </c>
      <c r="I48" s="483">
        <v>50</v>
      </c>
      <c r="J48" s="476">
        <f t="shared" si="19"/>
        <v>52090.427138763058</v>
      </c>
      <c r="K48" s="477">
        <v>62643</v>
      </c>
      <c r="L48" s="478"/>
      <c r="M48" s="490" t="s">
        <v>1022</v>
      </c>
      <c r="N48" s="479">
        <f t="shared" si="3"/>
        <v>42456</v>
      </c>
      <c r="O48" s="488">
        <v>34</v>
      </c>
      <c r="P48" s="489">
        <v>28281</v>
      </c>
      <c r="Q48" s="486">
        <f t="shared" si="4"/>
        <v>961554</v>
      </c>
      <c r="R48" s="490" t="s">
        <v>949</v>
      </c>
      <c r="S48" s="487">
        <v>42458</v>
      </c>
    </row>
    <row r="49" spans="1:19" ht="20.25" customHeight="1">
      <c r="A49" s="475">
        <f t="shared" si="5"/>
        <v>44</v>
      </c>
      <c r="B49" s="446" t="s">
        <v>629</v>
      </c>
      <c r="C49" s="441">
        <f t="shared" si="16"/>
        <v>65880</v>
      </c>
      <c r="D49" s="441">
        <v>715176</v>
      </c>
      <c r="E49" s="476">
        <f t="shared" si="17"/>
        <v>8736.2484977350468</v>
      </c>
      <c r="F49" s="476">
        <f t="shared" si="17"/>
        <v>0</v>
      </c>
      <c r="G49" s="476">
        <f t="shared" si="17"/>
        <v>0</v>
      </c>
      <c r="H49" s="441">
        <f t="shared" si="18"/>
        <v>789792.24849773501</v>
      </c>
      <c r="I49" s="483">
        <v>18</v>
      </c>
      <c r="J49" s="476">
        <f t="shared" si="19"/>
        <v>43877.347138763056</v>
      </c>
      <c r="K49" s="477">
        <v>48640</v>
      </c>
      <c r="L49" s="478"/>
      <c r="M49" s="490" t="s">
        <v>1031</v>
      </c>
      <c r="N49" s="479">
        <f t="shared" si="3"/>
        <v>42456</v>
      </c>
      <c r="O49" s="488">
        <v>3</v>
      </c>
      <c r="P49" s="489">
        <v>21960</v>
      </c>
      <c r="Q49" s="486">
        <f t="shared" si="4"/>
        <v>65880</v>
      </c>
      <c r="R49" s="490" t="s">
        <v>949</v>
      </c>
      <c r="S49" s="487">
        <v>42458</v>
      </c>
    </row>
    <row r="50" spans="1:19" ht="20.25" customHeight="1">
      <c r="A50" s="475">
        <f t="shared" si="5"/>
        <v>45</v>
      </c>
      <c r="B50" s="446" t="s">
        <v>539</v>
      </c>
      <c r="C50" s="441">
        <f t="shared" si="16"/>
        <v>496800</v>
      </c>
      <c r="D50" s="441">
        <v>2853684</v>
      </c>
      <c r="E50" s="476">
        <f t="shared" si="17"/>
        <v>13104.37274660257</v>
      </c>
      <c r="F50" s="476">
        <f t="shared" si="17"/>
        <v>0</v>
      </c>
      <c r="G50" s="476">
        <f t="shared" si="17"/>
        <v>0</v>
      </c>
      <c r="H50" s="441">
        <f t="shared" si="18"/>
        <v>3363588.3727466026</v>
      </c>
      <c r="I50" s="483">
        <v>27</v>
      </c>
      <c r="J50" s="476">
        <f t="shared" si="19"/>
        <v>124577.34713876306</v>
      </c>
      <c r="K50" s="477">
        <v>138533</v>
      </c>
      <c r="L50" s="478"/>
      <c r="M50" s="490" t="s">
        <v>992</v>
      </c>
      <c r="N50" s="479">
        <f t="shared" si="3"/>
        <v>42456</v>
      </c>
      <c r="O50" s="488">
        <v>40</v>
      </c>
      <c r="P50" s="489">
        <v>12420</v>
      </c>
      <c r="Q50" s="486">
        <f t="shared" si="4"/>
        <v>496800</v>
      </c>
      <c r="R50" s="490" t="s">
        <v>949</v>
      </c>
      <c r="S50" s="487">
        <v>42458</v>
      </c>
    </row>
    <row r="51" spans="1:19" ht="20.25" customHeight="1">
      <c r="A51" s="475">
        <f t="shared" si="5"/>
        <v>46</v>
      </c>
      <c r="B51" s="446" t="s">
        <v>631</v>
      </c>
      <c r="C51" s="441">
        <f t="shared" si="16"/>
        <v>287776</v>
      </c>
      <c r="D51" s="441">
        <v>1582333</v>
      </c>
      <c r="E51" s="476">
        <f t="shared" si="17"/>
        <v>15045.761301654802</v>
      </c>
      <c r="F51" s="476">
        <f t="shared" si="17"/>
        <v>0</v>
      </c>
      <c r="G51" s="476">
        <f t="shared" si="17"/>
        <v>0</v>
      </c>
      <c r="H51" s="441">
        <f t="shared" si="18"/>
        <v>1885154.7613016549</v>
      </c>
      <c r="I51" s="483">
        <v>31</v>
      </c>
      <c r="J51" s="476">
        <f t="shared" si="19"/>
        <v>60811.443912956609</v>
      </c>
      <c r="K51" s="477">
        <v>63956</v>
      </c>
      <c r="L51" s="478"/>
      <c r="M51" s="490" t="s">
        <v>990</v>
      </c>
      <c r="N51" s="479">
        <f t="shared" si="3"/>
        <v>42456</v>
      </c>
      <c r="O51" s="488">
        <v>16</v>
      </c>
      <c r="P51" s="489">
        <v>17986</v>
      </c>
      <c r="Q51" s="486">
        <f t="shared" si="4"/>
        <v>287776</v>
      </c>
      <c r="R51" s="490" t="s">
        <v>949</v>
      </c>
      <c r="S51" s="487">
        <v>42458</v>
      </c>
    </row>
    <row r="52" spans="1:19" ht="20.25" customHeight="1">
      <c r="A52" s="475">
        <f t="shared" si="5"/>
        <v>47</v>
      </c>
      <c r="B52" s="446" t="s">
        <v>628</v>
      </c>
      <c r="C52" s="441">
        <f t="shared" si="16"/>
        <v>70876</v>
      </c>
      <c r="D52" s="441">
        <v>506904</v>
      </c>
      <c r="E52" s="476">
        <f t="shared" si="17"/>
        <v>5824.1656651566973</v>
      </c>
      <c r="F52" s="476">
        <f t="shared" si="17"/>
        <v>0</v>
      </c>
      <c r="G52" s="476">
        <f t="shared" si="17"/>
        <v>0</v>
      </c>
      <c r="H52" s="441">
        <f t="shared" si="18"/>
        <v>583604.16566515667</v>
      </c>
      <c r="I52" s="483">
        <v>12</v>
      </c>
      <c r="J52" s="476">
        <f t="shared" si="19"/>
        <v>48633.680472096392</v>
      </c>
      <c r="K52" s="477">
        <v>53685</v>
      </c>
      <c r="L52" s="478"/>
      <c r="M52" s="490" t="s">
        <v>987</v>
      </c>
      <c r="N52" s="479">
        <f t="shared" si="3"/>
        <v>42456</v>
      </c>
      <c r="O52" s="488">
        <v>2</v>
      </c>
      <c r="P52" s="489">
        <v>35438</v>
      </c>
      <c r="Q52" s="486">
        <f t="shared" si="4"/>
        <v>70876</v>
      </c>
      <c r="R52" s="490" t="s">
        <v>949</v>
      </c>
      <c r="S52" s="487">
        <v>42458</v>
      </c>
    </row>
    <row r="53" spans="1:19" ht="20.25" customHeight="1">
      <c r="A53" s="475">
        <f t="shared" si="5"/>
        <v>48</v>
      </c>
      <c r="B53" s="446" t="s">
        <v>628</v>
      </c>
      <c r="C53" s="441">
        <f t="shared" si="16"/>
        <v>242420</v>
      </c>
      <c r="D53" s="441">
        <v>1520712</v>
      </c>
      <c r="E53" s="476">
        <f t="shared" si="17"/>
        <v>17472.496995470094</v>
      </c>
      <c r="F53" s="476">
        <f t="shared" si="17"/>
        <v>0</v>
      </c>
      <c r="G53" s="476">
        <f t="shared" si="17"/>
        <v>0</v>
      </c>
      <c r="H53" s="441">
        <f t="shared" si="18"/>
        <v>1780604.49699547</v>
      </c>
      <c r="I53" s="483">
        <v>36</v>
      </c>
      <c r="J53" s="476">
        <f t="shared" si="19"/>
        <v>49461.236027651947</v>
      </c>
      <c r="K53" s="477">
        <v>53685</v>
      </c>
      <c r="L53" s="478"/>
      <c r="M53" s="490" t="s">
        <v>988</v>
      </c>
      <c r="N53" s="479">
        <f t="shared" si="3"/>
        <v>42456</v>
      </c>
      <c r="O53" s="488">
        <v>16</v>
      </c>
      <c r="P53" s="489">
        <v>15151.25</v>
      </c>
      <c r="Q53" s="486">
        <f t="shared" si="4"/>
        <v>242420</v>
      </c>
      <c r="R53" s="490" t="s">
        <v>949</v>
      </c>
      <c r="S53" s="487">
        <v>42458</v>
      </c>
    </row>
    <row r="54" spans="1:19" ht="20.25" customHeight="1">
      <c r="A54" s="475">
        <f t="shared" si="5"/>
        <v>49</v>
      </c>
      <c r="B54" s="446" t="s">
        <v>883</v>
      </c>
      <c r="C54" s="441">
        <f t="shared" si="16"/>
        <v>158355</v>
      </c>
      <c r="D54" s="441">
        <v>2572880</v>
      </c>
      <c r="E54" s="476">
        <f t="shared" si="17"/>
        <v>19413.885550522326</v>
      </c>
      <c r="F54" s="476">
        <f t="shared" si="17"/>
        <v>0</v>
      </c>
      <c r="G54" s="476">
        <f t="shared" si="17"/>
        <v>0</v>
      </c>
      <c r="H54" s="441">
        <f t="shared" si="18"/>
        <v>2750648.8855505222</v>
      </c>
      <c r="I54" s="483">
        <v>40</v>
      </c>
      <c r="J54" s="476">
        <f t="shared" si="19"/>
        <v>68766.222138763056</v>
      </c>
      <c r="K54" s="477">
        <v>67708</v>
      </c>
      <c r="L54" s="478"/>
      <c r="M54" s="490" t="s">
        <v>989</v>
      </c>
      <c r="N54" s="479">
        <f t="shared" si="3"/>
        <v>42456</v>
      </c>
      <c r="O54" s="488">
        <v>10</v>
      </c>
      <c r="P54" s="489">
        <v>15835.5</v>
      </c>
      <c r="Q54" s="486">
        <f t="shared" si="4"/>
        <v>158355</v>
      </c>
      <c r="R54" s="490" t="s">
        <v>949</v>
      </c>
      <c r="S54" s="487">
        <v>42458</v>
      </c>
    </row>
    <row r="55" spans="1:19" ht="20.25" customHeight="1">
      <c r="A55" s="475">
        <f t="shared" si="5"/>
        <v>50</v>
      </c>
      <c r="B55" s="446" t="s">
        <v>633</v>
      </c>
      <c r="C55" s="441">
        <f t="shared" si="8"/>
        <v>1033200</v>
      </c>
      <c r="D55" s="441">
        <v>1004124</v>
      </c>
      <c r="E55" s="476">
        <f t="shared" si="17"/>
        <v>5824.1656651566973</v>
      </c>
      <c r="F55" s="476">
        <f t="shared" si="17"/>
        <v>0</v>
      </c>
      <c r="G55" s="476">
        <f t="shared" si="17"/>
        <v>0</v>
      </c>
      <c r="H55" s="441">
        <f t="shared" si="9"/>
        <v>2043148.1656651567</v>
      </c>
      <c r="I55" s="483">
        <v>12</v>
      </c>
      <c r="J55" s="476">
        <f t="shared" si="7"/>
        <v>170262.34713876306</v>
      </c>
      <c r="K55" s="477">
        <v>221021</v>
      </c>
      <c r="L55" s="478"/>
      <c r="M55" s="490" t="s">
        <v>1040</v>
      </c>
      <c r="N55" s="479">
        <f t="shared" si="3"/>
        <v>42456</v>
      </c>
      <c r="O55" s="488">
        <v>40</v>
      </c>
      <c r="P55" s="489">
        <v>25830</v>
      </c>
      <c r="Q55" s="486">
        <f t="shared" si="4"/>
        <v>1033200</v>
      </c>
      <c r="R55" s="490" t="s">
        <v>949</v>
      </c>
      <c r="S55" s="487">
        <v>42458</v>
      </c>
    </row>
    <row r="56" spans="1:19" ht="20.25" customHeight="1">
      <c r="A56" s="475">
        <f t="shared" si="5"/>
        <v>51</v>
      </c>
      <c r="B56" s="446" t="s">
        <v>325</v>
      </c>
      <c r="C56" s="441">
        <f t="shared" si="8"/>
        <v>606900</v>
      </c>
      <c r="D56" s="441">
        <v>739960</v>
      </c>
      <c r="E56" s="476">
        <f t="shared" si="17"/>
        <v>4853.4713876305814</v>
      </c>
      <c r="F56" s="476">
        <f t="shared" si="17"/>
        <v>0</v>
      </c>
      <c r="G56" s="476">
        <f t="shared" si="17"/>
        <v>0</v>
      </c>
      <c r="H56" s="441">
        <f t="shared" si="9"/>
        <v>1351713.4713876306</v>
      </c>
      <c r="I56" s="483">
        <v>10</v>
      </c>
      <c r="J56" s="476">
        <f t="shared" si="7"/>
        <v>135171.34713876306</v>
      </c>
      <c r="K56" s="477">
        <v>201814</v>
      </c>
      <c r="L56" s="478"/>
      <c r="M56" s="490" t="s">
        <v>1015</v>
      </c>
      <c r="N56" s="479">
        <f t="shared" si="3"/>
        <v>42456</v>
      </c>
      <c r="O56" s="488">
        <v>30</v>
      </c>
      <c r="P56" s="489">
        <v>20230</v>
      </c>
      <c r="Q56" s="486">
        <f t="shared" si="4"/>
        <v>606900</v>
      </c>
      <c r="R56" s="490" t="s">
        <v>949</v>
      </c>
      <c r="S56" s="487">
        <v>42458</v>
      </c>
    </row>
    <row r="57" spans="1:19" ht="20.25" customHeight="1">
      <c r="A57" s="475">
        <f t="shared" si="5"/>
        <v>52</v>
      </c>
      <c r="B57" s="446" t="s">
        <v>634</v>
      </c>
      <c r="C57" s="441">
        <f t="shared" si="8"/>
        <v>171120</v>
      </c>
      <c r="D57" s="441">
        <v>723800</v>
      </c>
      <c r="E57" s="476">
        <f t="shared" si="17"/>
        <v>4853.4713876305814</v>
      </c>
      <c r="F57" s="476">
        <f t="shared" si="17"/>
        <v>0</v>
      </c>
      <c r="G57" s="476">
        <f t="shared" si="17"/>
        <v>0</v>
      </c>
      <c r="H57" s="441">
        <f t="shared" si="9"/>
        <v>899773.47138763056</v>
      </c>
      <c r="I57" s="483">
        <v>10</v>
      </c>
      <c r="J57" s="476">
        <f t="shared" si="7"/>
        <v>89977.347138763056</v>
      </c>
      <c r="K57" s="477">
        <v>98427</v>
      </c>
      <c r="L57" s="478"/>
      <c r="M57" s="490" t="s">
        <v>994</v>
      </c>
      <c r="N57" s="479">
        <f t="shared" si="3"/>
        <v>42456</v>
      </c>
      <c r="O57" s="488">
        <v>10</v>
      </c>
      <c r="P57" s="489">
        <v>17112</v>
      </c>
      <c r="Q57" s="486">
        <f t="shared" si="4"/>
        <v>171120</v>
      </c>
      <c r="R57" s="490" t="s">
        <v>949</v>
      </c>
      <c r="S57" s="487">
        <v>42458</v>
      </c>
    </row>
    <row r="58" spans="1:19" ht="20.25" customHeight="1">
      <c r="A58" s="475">
        <f t="shared" si="5"/>
        <v>53</v>
      </c>
      <c r="B58" s="446" t="s">
        <v>496</v>
      </c>
      <c r="C58" s="441">
        <f t="shared" si="8"/>
        <v>605520</v>
      </c>
      <c r="D58" s="441">
        <v>17074750</v>
      </c>
      <c r="E58" s="476">
        <f t="shared" si="17"/>
        <v>1334704.6315984097</v>
      </c>
      <c r="F58" s="476">
        <f t="shared" si="17"/>
        <v>0</v>
      </c>
      <c r="G58" s="476">
        <f t="shared" si="17"/>
        <v>0</v>
      </c>
      <c r="H58" s="441">
        <f t="shared" si="9"/>
        <v>19014974.631598409</v>
      </c>
      <c r="I58" s="483">
        <v>2750</v>
      </c>
      <c r="J58" s="476">
        <f t="shared" si="7"/>
        <v>6914.5362296721487</v>
      </c>
      <c r="K58" s="477">
        <v>6519</v>
      </c>
      <c r="L58" s="478"/>
      <c r="M58" s="490" t="s">
        <v>991</v>
      </c>
      <c r="N58" s="479">
        <f t="shared" si="3"/>
        <v>42457</v>
      </c>
      <c r="O58" s="488">
        <v>40</v>
      </c>
      <c r="P58" s="489">
        <v>15138</v>
      </c>
      <c r="Q58" s="486">
        <f t="shared" si="4"/>
        <v>605520</v>
      </c>
      <c r="R58" s="490" t="s">
        <v>950</v>
      </c>
      <c r="S58" s="487">
        <v>42459</v>
      </c>
    </row>
    <row r="59" spans="1:19" ht="20.25" customHeight="1">
      <c r="A59" s="475"/>
      <c r="B59" s="446"/>
      <c r="C59" s="441"/>
      <c r="D59" s="441"/>
      <c r="E59" s="476"/>
      <c r="F59" s="476"/>
      <c r="G59" s="476"/>
      <c r="H59" s="441"/>
      <c r="I59" s="483"/>
      <c r="J59" s="476"/>
      <c r="K59" s="477"/>
      <c r="L59" s="477"/>
      <c r="M59" s="491"/>
      <c r="N59" s="487"/>
      <c r="O59" s="488"/>
      <c r="P59" s="489"/>
      <c r="Q59" s="489"/>
      <c r="R59" s="491"/>
      <c r="S59" s="487"/>
    </row>
    <row r="60" spans="1:19" ht="20.25" customHeight="1">
      <c r="A60" s="492"/>
      <c r="B60" s="493" t="s">
        <v>222</v>
      </c>
      <c r="C60" s="494">
        <f>SUM(C6:C59)</f>
        <v>64516940</v>
      </c>
      <c r="D60" s="494">
        <f>SUM(D6:D59)</f>
        <v>333441408</v>
      </c>
      <c r="E60" s="494">
        <v>10500000</v>
      </c>
      <c r="F60" s="494"/>
      <c r="G60" s="494"/>
      <c r="H60" s="494">
        <f>ROUND(SUM(H6:H59),0)</f>
        <v>408458348</v>
      </c>
      <c r="I60" s="494">
        <f>ROUND(SUM(I6:I59),0)</f>
        <v>21634</v>
      </c>
      <c r="J60" s="494"/>
      <c r="K60" s="461"/>
      <c r="L60" s="461"/>
      <c r="M60" s="495"/>
      <c r="N60" s="496"/>
      <c r="O60" s="497">
        <f>SUM(O6:O59)</f>
        <v>4656</v>
      </c>
      <c r="P60" s="295"/>
      <c r="Q60" s="295">
        <f>SUM(Q6:Q59)</f>
        <v>64516940</v>
      </c>
      <c r="R60" s="495"/>
      <c r="S60" s="496"/>
    </row>
    <row r="61" spans="1:19" ht="15">
      <c r="A61" s="498"/>
      <c r="B61" s="499"/>
      <c r="C61" s="462"/>
      <c r="D61" s="462"/>
      <c r="E61" s="462"/>
      <c r="F61" s="462"/>
      <c r="G61" s="462"/>
      <c r="H61" s="462"/>
      <c r="I61" s="462"/>
      <c r="J61" s="462"/>
      <c r="K61" s="461"/>
      <c r="L61" s="461"/>
      <c r="M61" s="500"/>
      <c r="N61" s="501"/>
      <c r="O61" s="502"/>
      <c r="P61" s="468"/>
      <c r="Q61" s="503"/>
      <c r="R61" s="500"/>
      <c r="S61" s="501"/>
    </row>
    <row r="62" spans="1:19" ht="15">
      <c r="A62" s="456"/>
      <c r="B62" s="456"/>
      <c r="C62" s="466"/>
      <c r="D62" s="466"/>
      <c r="E62" s="466"/>
      <c r="F62" s="504"/>
      <c r="G62" s="504"/>
      <c r="H62" s="505"/>
      <c r="I62" s="462"/>
      <c r="J62" s="456"/>
      <c r="K62" s="457"/>
      <c r="L62" s="457"/>
      <c r="M62" s="500"/>
      <c r="N62" s="501"/>
      <c r="O62" s="502"/>
      <c r="P62" s="468"/>
      <c r="Q62" s="503"/>
      <c r="R62" s="500"/>
      <c r="S62" s="501"/>
    </row>
    <row r="63" spans="1:19" ht="18" customHeight="1">
      <c r="A63" s="182" t="str">
        <f>TH!$A$1</f>
        <v>Đơn vị: CÔNG TY TNHH MỘT THÀNH VIÊN KHỞI NGUYÊN AN</v>
      </c>
      <c r="B63" s="460"/>
      <c r="C63" s="263"/>
      <c r="D63" s="263"/>
      <c r="E63" s="263"/>
      <c r="F63" s="263"/>
      <c r="G63" s="263"/>
      <c r="H63" s="263"/>
      <c r="I63" s="199"/>
      <c r="J63" s="263"/>
      <c r="K63" s="461"/>
      <c r="L63" s="461"/>
      <c r="M63" s="500"/>
      <c r="N63" s="501"/>
      <c r="O63" s="502"/>
      <c r="P63" s="468"/>
      <c r="Q63" s="503"/>
      <c r="R63" s="500"/>
      <c r="S63" s="501"/>
    </row>
    <row r="64" spans="1:19" ht="18.75" customHeight="1">
      <c r="A64" s="462" t="s">
        <v>884</v>
      </c>
      <c r="B64" s="462"/>
      <c r="C64" s="462"/>
      <c r="D64" s="462"/>
      <c r="E64" s="462"/>
      <c r="F64" s="462"/>
      <c r="G64" s="462"/>
      <c r="H64" s="462"/>
      <c r="I64" s="462"/>
      <c r="J64" s="462"/>
      <c r="K64" s="461"/>
      <c r="L64" s="461"/>
      <c r="M64" s="500"/>
      <c r="N64" s="501"/>
      <c r="O64" s="502"/>
      <c r="P64" s="468"/>
      <c r="Q64" s="503"/>
      <c r="R64" s="500"/>
      <c r="S64" s="501"/>
    </row>
    <row r="65" spans="1:19" ht="12.75" customHeight="1">
      <c r="A65" s="463"/>
      <c r="B65" s="464"/>
      <c r="C65" s="464"/>
      <c r="D65" s="464"/>
      <c r="E65" s="464"/>
      <c r="F65" s="464"/>
      <c r="G65" s="464"/>
      <c r="H65" s="464"/>
      <c r="I65" s="465"/>
      <c r="J65" s="464"/>
      <c r="K65" s="461"/>
      <c r="L65" s="461"/>
      <c r="M65" s="500"/>
      <c r="N65" s="501"/>
      <c r="O65" s="502"/>
      <c r="P65" s="468"/>
      <c r="Q65" s="503"/>
      <c r="R65" s="500"/>
      <c r="S65" s="501"/>
    </row>
    <row r="66" spans="1:19" ht="39.75" customHeight="1">
      <c r="A66" s="469" t="s">
        <v>33</v>
      </c>
      <c r="B66" s="470" t="s">
        <v>214</v>
      </c>
      <c r="C66" s="471" t="s">
        <v>217</v>
      </c>
      <c r="D66" s="471" t="s">
        <v>1179</v>
      </c>
      <c r="E66" s="471" t="s">
        <v>284</v>
      </c>
      <c r="F66" s="471" t="s">
        <v>218</v>
      </c>
      <c r="G66" s="471" t="s">
        <v>279</v>
      </c>
      <c r="H66" s="471" t="s">
        <v>219</v>
      </c>
      <c r="I66" s="472" t="s">
        <v>215</v>
      </c>
      <c r="J66" s="471" t="s">
        <v>220</v>
      </c>
      <c r="K66" s="473"/>
      <c r="L66" s="473"/>
      <c r="M66" s="470" t="s">
        <v>214</v>
      </c>
      <c r="N66" s="471" t="s">
        <v>208</v>
      </c>
      <c r="O66" s="474" t="s">
        <v>175</v>
      </c>
      <c r="P66" s="471" t="s">
        <v>216</v>
      </c>
      <c r="Q66" s="471" t="s">
        <v>221</v>
      </c>
      <c r="R66" s="470" t="s">
        <v>214</v>
      </c>
      <c r="S66" s="471" t="s">
        <v>208</v>
      </c>
    </row>
    <row r="67" spans="1:19" ht="21" customHeight="1">
      <c r="A67" s="522">
        <f>IF(B67&lt;&gt;"",ROW()-66,"")</f>
        <v>1</v>
      </c>
      <c r="B67" s="507" t="s">
        <v>510</v>
      </c>
      <c r="C67" s="508">
        <f t="shared" ref="C67:C135" si="20">Q67</f>
        <v>4571520</v>
      </c>
      <c r="D67" s="508"/>
      <c r="E67" s="508">
        <f t="shared" ref="E67:G68" si="21">IF($I$138&lt;&gt;0,E$138/$I$138*$I67,0)</f>
        <v>135284.1057247837</v>
      </c>
      <c r="F67" s="508">
        <f t="shared" si="21"/>
        <v>23987.130401801587</v>
      </c>
      <c r="G67" s="508">
        <f t="shared" si="21"/>
        <v>0</v>
      </c>
      <c r="H67" s="508">
        <f>ROUND(SUM(C67:G67),0)+1</f>
        <v>4730792</v>
      </c>
      <c r="I67" s="508">
        <v>474</v>
      </c>
      <c r="J67" s="508">
        <f>IF(I67&lt;&gt;"",H67/I67,"")</f>
        <v>9980.5738396624474</v>
      </c>
      <c r="K67" s="477">
        <v>10078</v>
      </c>
      <c r="L67" s="477"/>
      <c r="M67" s="445" t="s">
        <v>1044</v>
      </c>
      <c r="N67" s="479">
        <f t="shared" ref="N67:N134" si="22">S67-2</f>
        <v>42470</v>
      </c>
      <c r="O67" s="480">
        <v>240</v>
      </c>
      <c r="P67" s="481">
        <v>19048</v>
      </c>
      <c r="Q67" s="441">
        <f>O67*P67</f>
        <v>4571520</v>
      </c>
      <c r="R67" s="482" t="s">
        <v>509</v>
      </c>
      <c r="S67" s="479">
        <v>42472</v>
      </c>
    </row>
    <row r="68" spans="1:19" ht="21" customHeight="1">
      <c r="A68" s="850">
        <f>IF(B68&lt;&gt;"",A67+1,"")</f>
        <v>2</v>
      </c>
      <c r="B68" s="852" t="s">
        <v>533</v>
      </c>
      <c r="C68" s="848">
        <f>Q68+Q69</f>
        <v>17398964</v>
      </c>
      <c r="D68" s="848"/>
      <c r="E68" s="848">
        <f t="shared" si="21"/>
        <v>57081.901149697762</v>
      </c>
      <c r="F68" s="848">
        <f t="shared" si="21"/>
        <v>10121.152068270712</v>
      </c>
      <c r="G68" s="848">
        <f t="shared" si="21"/>
        <v>0</v>
      </c>
      <c r="H68" s="848">
        <f t="shared" ref="H68:H72" si="23">ROUND(SUM(C68:G68),0)+1</f>
        <v>17466168</v>
      </c>
      <c r="I68" s="848">
        <v>200</v>
      </c>
      <c r="J68" s="848">
        <f t="shared" ref="J68:J70" si="24">IF(I68&lt;&gt;"",H68/I68,"")</f>
        <v>87330.84</v>
      </c>
      <c r="K68" s="477">
        <v>86597</v>
      </c>
      <c r="L68" s="477"/>
      <c r="M68" s="445" t="s">
        <v>1147</v>
      </c>
      <c r="N68" s="479">
        <f t="shared" si="22"/>
        <v>42484</v>
      </c>
      <c r="O68" s="480">
        <v>430</v>
      </c>
      <c r="P68" s="509">
        <v>33053</v>
      </c>
      <c r="Q68" s="441">
        <f t="shared" ref="Q68:Q69" si="25">O68*P68</f>
        <v>14212790</v>
      </c>
      <c r="R68" s="484" t="s">
        <v>532</v>
      </c>
      <c r="S68" s="487">
        <v>42486</v>
      </c>
    </row>
    <row r="69" spans="1:19" ht="21" customHeight="1">
      <c r="A69" s="851"/>
      <c r="B69" s="853"/>
      <c r="C69" s="849"/>
      <c r="D69" s="849"/>
      <c r="E69" s="849"/>
      <c r="F69" s="849"/>
      <c r="G69" s="849"/>
      <c r="H69" s="849"/>
      <c r="I69" s="849"/>
      <c r="J69" s="849"/>
      <c r="K69" s="477"/>
      <c r="L69" s="477"/>
      <c r="M69" s="445" t="s">
        <v>1128</v>
      </c>
      <c r="N69" s="479">
        <f t="shared" si="22"/>
        <v>42484</v>
      </c>
      <c r="O69" s="480">
        <v>102</v>
      </c>
      <c r="P69" s="509">
        <v>31237</v>
      </c>
      <c r="Q69" s="441">
        <f t="shared" si="25"/>
        <v>3186174</v>
      </c>
      <c r="R69" s="484" t="s">
        <v>532</v>
      </c>
      <c r="S69" s="487">
        <v>42486</v>
      </c>
    </row>
    <row r="70" spans="1:19" ht="21" customHeight="1">
      <c r="A70" s="850">
        <f>IF(B70&lt;&gt;"",A68+1,"")</f>
        <v>3</v>
      </c>
      <c r="B70" s="852" t="s">
        <v>552</v>
      </c>
      <c r="C70" s="848">
        <f>Q70+Q71</f>
        <v>13287520</v>
      </c>
      <c r="D70" s="848"/>
      <c r="E70" s="848">
        <f>IF($I$138&lt;&gt;0,E$138/$I$138*$I70,0)</f>
        <v>59935.996207182652</v>
      </c>
      <c r="F70" s="848">
        <f>IF($I$138&lt;&gt;0,F$138/$I$138*$I70,0)</f>
        <v>10627.209671684248</v>
      </c>
      <c r="G70" s="848">
        <f>IF($I$138&lt;&gt;0,G$138/$I$138*$I70,0)</f>
        <v>0</v>
      </c>
      <c r="H70" s="848">
        <f t="shared" si="23"/>
        <v>13358084</v>
      </c>
      <c r="I70" s="848">
        <v>210</v>
      </c>
      <c r="J70" s="848">
        <f t="shared" si="24"/>
        <v>63609.923809523811</v>
      </c>
      <c r="K70" s="477">
        <v>57731</v>
      </c>
      <c r="L70" s="477"/>
      <c r="M70" s="445" t="s">
        <v>1147</v>
      </c>
      <c r="N70" s="479">
        <f t="shared" si="22"/>
        <v>42486</v>
      </c>
      <c r="O70" s="480">
        <v>320</v>
      </c>
      <c r="P70" s="509">
        <v>33053</v>
      </c>
      <c r="Q70" s="486">
        <f t="shared" ref="Q70:Q71" si="26">O70*P70</f>
        <v>10576960</v>
      </c>
      <c r="R70" s="484" t="s">
        <v>535</v>
      </c>
      <c r="S70" s="487">
        <v>42488</v>
      </c>
    </row>
    <row r="71" spans="1:19" ht="21" customHeight="1">
      <c r="A71" s="851"/>
      <c r="B71" s="853"/>
      <c r="C71" s="849"/>
      <c r="D71" s="849"/>
      <c r="E71" s="849"/>
      <c r="F71" s="849"/>
      <c r="G71" s="849"/>
      <c r="H71" s="849"/>
      <c r="I71" s="849"/>
      <c r="J71" s="849"/>
      <c r="K71" s="477"/>
      <c r="L71" s="477"/>
      <c r="M71" s="447" t="s">
        <v>1134</v>
      </c>
      <c r="N71" s="479">
        <f t="shared" si="22"/>
        <v>42486</v>
      </c>
      <c r="O71" s="480">
        <v>80</v>
      </c>
      <c r="P71" s="509">
        <v>33882</v>
      </c>
      <c r="Q71" s="486">
        <f t="shared" si="26"/>
        <v>2710560</v>
      </c>
      <c r="R71" s="484" t="s">
        <v>535</v>
      </c>
      <c r="S71" s="487">
        <v>42488</v>
      </c>
    </row>
    <row r="72" spans="1:19" ht="21" customHeight="1">
      <c r="A72" s="438">
        <f>IF(B72&lt;&gt;"",A70+1,"")</f>
        <v>4</v>
      </c>
      <c r="B72" s="446" t="s">
        <v>544</v>
      </c>
      <c r="C72" s="511">
        <f t="shared" si="20"/>
        <v>3459000</v>
      </c>
      <c r="D72" s="511"/>
      <c r="E72" s="483">
        <f t="shared" ref="E72:G83" si="27">IF($I$138&lt;&gt;0,E$138/$I$138*$I72,0)</f>
        <v>25686.855517363994</v>
      </c>
      <c r="F72" s="483">
        <f t="shared" si="27"/>
        <v>4554.5184307218206</v>
      </c>
      <c r="G72" s="483">
        <f t="shared" si="27"/>
        <v>0</v>
      </c>
      <c r="H72" s="511">
        <f t="shared" si="23"/>
        <v>3489242</v>
      </c>
      <c r="I72" s="483">
        <v>90</v>
      </c>
      <c r="J72" s="483">
        <f t="shared" ref="J72:J123" si="28">IF(I72&lt;&gt;"",H72/I72,"")</f>
        <v>38769.355555555558</v>
      </c>
      <c r="K72" s="477">
        <v>45939</v>
      </c>
      <c r="L72" s="477"/>
      <c r="M72" s="447" t="s">
        <v>795</v>
      </c>
      <c r="N72" s="479">
        <f t="shared" si="22"/>
        <v>42487</v>
      </c>
      <c r="O72" s="480">
        <v>100</v>
      </c>
      <c r="P72" s="512">
        <v>34590</v>
      </c>
      <c r="Q72" s="486">
        <f t="shared" ref="Q72:Q123" si="29">O72*P72</f>
        <v>3459000</v>
      </c>
      <c r="R72" s="484" t="s">
        <v>538</v>
      </c>
      <c r="S72" s="487">
        <v>42489</v>
      </c>
    </row>
    <row r="73" spans="1:19" ht="21" customHeight="1">
      <c r="A73" s="438">
        <f t="shared" ref="A73:A135" si="30">IF(B73&lt;&gt;"",A72+1,"")</f>
        <v>5</v>
      </c>
      <c r="B73" s="446" t="s">
        <v>439</v>
      </c>
      <c r="C73" s="511">
        <f t="shared" si="20"/>
        <v>437400</v>
      </c>
      <c r="D73" s="511"/>
      <c r="E73" s="483">
        <f t="shared" si="27"/>
        <v>10274.742206945597</v>
      </c>
      <c r="F73" s="483">
        <f t="shared" si="27"/>
        <v>1821.8073722887282</v>
      </c>
      <c r="G73" s="483">
        <f t="shared" si="27"/>
        <v>0</v>
      </c>
      <c r="H73" s="511">
        <f t="shared" ref="H73:H135" si="31">ROUND(SUM(C73:G73),0)</f>
        <v>449497</v>
      </c>
      <c r="I73" s="483">
        <v>36</v>
      </c>
      <c r="J73" s="483">
        <f t="shared" si="28"/>
        <v>12486.027777777777</v>
      </c>
      <c r="K73" s="477">
        <v>15137</v>
      </c>
      <c r="L73" s="477"/>
      <c r="M73" s="445" t="s">
        <v>1048</v>
      </c>
      <c r="N73" s="479">
        <f t="shared" si="22"/>
        <v>42519</v>
      </c>
      <c r="O73" s="480">
        <v>36</v>
      </c>
      <c r="P73" s="512">
        <v>12150</v>
      </c>
      <c r="Q73" s="486">
        <f t="shared" si="29"/>
        <v>437400</v>
      </c>
      <c r="R73" s="484" t="s">
        <v>566</v>
      </c>
      <c r="S73" s="487">
        <v>42521</v>
      </c>
    </row>
    <row r="74" spans="1:19" ht="21" customHeight="1">
      <c r="A74" s="438">
        <f t="shared" si="30"/>
        <v>6</v>
      </c>
      <c r="B74" s="446" t="s">
        <v>429</v>
      </c>
      <c r="C74" s="511">
        <f t="shared" si="20"/>
        <v>446220</v>
      </c>
      <c r="D74" s="511"/>
      <c r="E74" s="483">
        <f t="shared" si="27"/>
        <v>3424.914068981866</v>
      </c>
      <c r="F74" s="483">
        <f t="shared" si="27"/>
        <v>607.26912409624265</v>
      </c>
      <c r="G74" s="483">
        <f t="shared" si="27"/>
        <v>0</v>
      </c>
      <c r="H74" s="511">
        <f t="shared" si="31"/>
        <v>450252</v>
      </c>
      <c r="I74" s="483">
        <v>12</v>
      </c>
      <c r="J74" s="483">
        <f t="shared" ref="J74:J86" si="32">IF(I74&lt;&gt;"",H74/I74,"")</f>
        <v>37521</v>
      </c>
      <c r="K74" s="477">
        <v>34495</v>
      </c>
      <c r="L74" s="477"/>
      <c r="M74" s="447" t="s">
        <v>1122</v>
      </c>
      <c r="N74" s="479">
        <f t="shared" si="22"/>
        <v>42519</v>
      </c>
      <c r="O74" s="480">
        <v>15</v>
      </c>
      <c r="P74" s="512">
        <v>29748</v>
      </c>
      <c r="Q74" s="486">
        <f t="shared" ref="Q74:Q86" si="33">O74*P74</f>
        <v>446220</v>
      </c>
      <c r="R74" s="484" t="s">
        <v>566</v>
      </c>
      <c r="S74" s="487">
        <v>42521</v>
      </c>
    </row>
    <row r="75" spans="1:19" ht="21" customHeight="1">
      <c r="A75" s="438">
        <f t="shared" si="30"/>
        <v>7</v>
      </c>
      <c r="B75" s="446" t="s">
        <v>599</v>
      </c>
      <c r="C75" s="511">
        <f t="shared" si="20"/>
        <v>3921035</v>
      </c>
      <c r="D75" s="511"/>
      <c r="E75" s="483">
        <f t="shared" si="27"/>
        <v>299679.98103591322</v>
      </c>
      <c r="F75" s="483">
        <f t="shared" si="27"/>
        <v>53136.048358421234</v>
      </c>
      <c r="G75" s="483">
        <f t="shared" si="27"/>
        <v>0</v>
      </c>
      <c r="H75" s="511">
        <f t="shared" si="31"/>
        <v>4273851</v>
      </c>
      <c r="I75" s="483">
        <v>1050</v>
      </c>
      <c r="J75" s="483">
        <f t="shared" si="32"/>
        <v>4070.3342857142857</v>
      </c>
      <c r="K75" s="477">
        <v>4464</v>
      </c>
      <c r="L75" s="477"/>
      <c r="M75" s="447" t="s">
        <v>1078</v>
      </c>
      <c r="N75" s="479">
        <f t="shared" si="22"/>
        <v>42525</v>
      </c>
      <c r="O75" s="480">
        <v>205</v>
      </c>
      <c r="P75" s="512">
        <v>19127</v>
      </c>
      <c r="Q75" s="486">
        <f t="shared" si="33"/>
        <v>3921035</v>
      </c>
      <c r="R75" s="484" t="s">
        <v>602</v>
      </c>
      <c r="S75" s="487">
        <v>42527</v>
      </c>
    </row>
    <row r="76" spans="1:19" ht="21" customHeight="1">
      <c r="A76" s="438">
        <f t="shared" si="30"/>
        <v>8</v>
      </c>
      <c r="B76" s="446" t="s">
        <v>1090</v>
      </c>
      <c r="C76" s="511">
        <f t="shared" si="20"/>
        <v>8639400</v>
      </c>
      <c r="D76" s="511"/>
      <c r="E76" s="483">
        <f t="shared" si="27"/>
        <v>391867.25139267516</v>
      </c>
      <c r="F76" s="483">
        <f t="shared" si="27"/>
        <v>69481.708948678439</v>
      </c>
      <c r="G76" s="483">
        <f t="shared" si="27"/>
        <v>0</v>
      </c>
      <c r="H76" s="511">
        <f t="shared" si="31"/>
        <v>9100749</v>
      </c>
      <c r="I76" s="483">
        <v>1373</v>
      </c>
      <c r="J76" s="483">
        <f t="shared" si="32"/>
        <v>6628.3678077203203</v>
      </c>
      <c r="K76" s="477">
        <v>6650</v>
      </c>
      <c r="L76" s="477"/>
      <c r="M76" s="448" t="s">
        <v>1082</v>
      </c>
      <c r="N76" s="479">
        <f t="shared" si="22"/>
        <v>42526</v>
      </c>
      <c r="O76" s="480">
        <v>770</v>
      </c>
      <c r="P76" s="512">
        <v>11220</v>
      </c>
      <c r="Q76" s="486">
        <f t="shared" si="33"/>
        <v>8639400</v>
      </c>
      <c r="R76" s="484" t="s">
        <v>606</v>
      </c>
      <c r="S76" s="487">
        <v>42528</v>
      </c>
    </row>
    <row r="77" spans="1:19" ht="21" customHeight="1">
      <c r="A77" s="438">
        <f t="shared" si="30"/>
        <v>9</v>
      </c>
      <c r="B77" s="446" t="s">
        <v>634</v>
      </c>
      <c r="C77" s="511">
        <f t="shared" si="20"/>
        <v>724057.5</v>
      </c>
      <c r="D77" s="511"/>
      <c r="E77" s="483">
        <f t="shared" si="27"/>
        <v>2854.095057484888</v>
      </c>
      <c r="F77" s="483">
        <f t="shared" si="27"/>
        <v>506.05760341353562</v>
      </c>
      <c r="G77" s="483">
        <f t="shared" si="27"/>
        <v>0</v>
      </c>
      <c r="H77" s="511">
        <f t="shared" si="31"/>
        <v>727418</v>
      </c>
      <c r="I77" s="483">
        <v>10</v>
      </c>
      <c r="J77" s="483">
        <f t="shared" si="32"/>
        <v>72741.8</v>
      </c>
      <c r="K77" s="477">
        <v>75999</v>
      </c>
      <c r="L77" s="477"/>
      <c r="M77" s="444" t="s">
        <v>1168</v>
      </c>
      <c r="N77" s="479">
        <f t="shared" si="22"/>
        <v>42530</v>
      </c>
      <c r="O77" s="480">
        <v>15</v>
      </c>
      <c r="P77" s="512">
        <v>48270.5</v>
      </c>
      <c r="Q77" s="486">
        <f t="shared" si="33"/>
        <v>724057.5</v>
      </c>
      <c r="R77" s="484" t="s">
        <v>620</v>
      </c>
      <c r="S77" s="487">
        <v>42532</v>
      </c>
    </row>
    <row r="78" spans="1:19" ht="21" customHeight="1">
      <c r="A78" s="438">
        <f t="shared" si="30"/>
        <v>10</v>
      </c>
      <c r="B78" s="446" t="s">
        <v>601</v>
      </c>
      <c r="C78" s="511">
        <f t="shared" si="20"/>
        <v>171432</v>
      </c>
      <c r="D78" s="511"/>
      <c r="E78" s="483">
        <f t="shared" si="27"/>
        <v>8562.2851724546636</v>
      </c>
      <c r="F78" s="483">
        <f t="shared" si="27"/>
        <v>1518.1728102406069</v>
      </c>
      <c r="G78" s="483">
        <f t="shared" si="27"/>
        <v>0</v>
      </c>
      <c r="H78" s="511">
        <f t="shared" si="31"/>
        <v>181512</v>
      </c>
      <c r="I78" s="483">
        <v>30</v>
      </c>
      <c r="J78" s="483">
        <f t="shared" si="32"/>
        <v>6050.4</v>
      </c>
      <c r="K78" s="477">
        <v>6839</v>
      </c>
      <c r="L78" s="477"/>
      <c r="M78" s="445" t="s">
        <v>1044</v>
      </c>
      <c r="N78" s="479">
        <f t="shared" si="22"/>
        <v>42530</v>
      </c>
      <c r="O78" s="480">
        <v>9</v>
      </c>
      <c r="P78" s="509">
        <v>19048</v>
      </c>
      <c r="Q78" s="486">
        <f t="shared" si="33"/>
        <v>171432</v>
      </c>
      <c r="R78" s="484" t="s">
        <v>620</v>
      </c>
      <c r="S78" s="487">
        <v>42532</v>
      </c>
    </row>
    <row r="79" spans="1:19" ht="21" customHeight="1">
      <c r="A79" s="438">
        <f t="shared" si="30"/>
        <v>11</v>
      </c>
      <c r="B79" s="446" t="s">
        <v>649</v>
      </c>
      <c r="C79" s="511">
        <f t="shared" si="20"/>
        <v>1147500</v>
      </c>
      <c r="D79" s="511"/>
      <c r="E79" s="483">
        <f t="shared" si="27"/>
        <v>21405.712931136663</v>
      </c>
      <c r="F79" s="483">
        <f t="shared" si="27"/>
        <v>3795.4320256015171</v>
      </c>
      <c r="G79" s="483">
        <f t="shared" si="27"/>
        <v>0</v>
      </c>
      <c r="H79" s="511">
        <f t="shared" si="31"/>
        <v>1172701</v>
      </c>
      <c r="I79" s="483">
        <v>75</v>
      </c>
      <c r="J79" s="483">
        <f t="shared" si="32"/>
        <v>15636.013333333334</v>
      </c>
      <c r="K79" s="477">
        <v>21450</v>
      </c>
      <c r="L79" s="477"/>
      <c r="M79" s="447" t="s">
        <v>1067</v>
      </c>
      <c r="N79" s="479">
        <f t="shared" si="22"/>
        <v>42534</v>
      </c>
      <c r="O79" s="480">
        <v>75</v>
      </c>
      <c r="P79" s="512">
        <v>15300</v>
      </c>
      <c r="Q79" s="486">
        <f t="shared" si="33"/>
        <v>1147500</v>
      </c>
      <c r="R79" s="484" t="s">
        <v>648</v>
      </c>
      <c r="S79" s="487">
        <v>42536</v>
      </c>
    </row>
    <row r="80" spans="1:19" ht="21" customHeight="1">
      <c r="A80" s="438">
        <f t="shared" si="30"/>
        <v>12</v>
      </c>
      <c r="B80" s="446" t="s">
        <v>650</v>
      </c>
      <c r="C80" s="511">
        <f t="shared" si="20"/>
        <v>1383600</v>
      </c>
      <c r="D80" s="511"/>
      <c r="E80" s="483">
        <f t="shared" si="27"/>
        <v>85622.85172454665</v>
      </c>
      <c r="F80" s="483">
        <f t="shared" si="27"/>
        <v>15181.728102406069</v>
      </c>
      <c r="G80" s="483">
        <f t="shared" si="27"/>
        <v>0</v>
      </c>
      <c r="H80" s="511">
        <f t="shared" si="31"/>
        <v>1484405</v>
      </c>
      <c r="I80" s="483">
        <v>300</v>
      </c>
      <c r="J80" s="483">
        <f t="shared" si="32"/>
        <v>4948.0166666666664</v>
      </c>
      <c r="K80" s="477">
        <v>5430</v>
      </c>
      <c r="L80" s="477"/>
      <c r="M80" s="447" t="s">
        <v>795</v>
      </c>
      <c r="N80" s="479">
        <f t="shared" si="22"/>
        <v>42534</v>
      </c>
      <c r="O80" s="480">
        <v>40</v>
      </c>
      <c r="P80" s="509">
        <v>34590</v>
      </c>
      <c r="Q80" s="486">
        <f t="shared" si="33"/>
        <v>1383600</v>
      </c>
      <c r="R80" s="484" t="s">
        <v>648</v>
      </c>
      <c r="S80" s="487">
        <v>42536</v>
      </c>
    </row>
    <row r="81" spans="1:19" ht="21" customHeight="1">
      <c r="A81" s="438">
        <f t="shared" si="30"/>
        <v>13</v>
      </c>
      <c r="B81" s="446" t="s">
        <v>659</v>
      </c>
      <c r="C81" s="511">
        <f t="shared" si="20"/>
        <v>820598.5</v>
      </c>
      <c r="D81" s="511"/>
      <c r="E81" s="483">
        <f t="shared" si="27"/>
        <v>1997.8665402394217</v>
      </c>
      <c r="F81" s="483">
        <f t="shared" si="27"/>
        <v>354.2403223894749</v>
      </c>
      <c r="G81" s="483">
        <f t="shared" si="27"/>
        <v>0</v>
      </c>
      <c r="H81" s="511">
        <f t="shared" si="31"/>
        <v>822951</v>
      </c>
      <c r="I81" s="483">
        <v>7</v>
      </c>
      <c r="J81" s="483">
        <f t="shared" si="32"/>
        <v>117564.42857142857</v>
      </c>
      <c r="K81" s="477">
        <v>127240</v>
      </c>
      <c r="L81" s="477"/>
      <c r="M81" s="446" t="s">
        <v>1168</v>
      </c>
      <c r="N81" s="479">
        <f t="shared" si="22"/>
        <v>42546</v>
      </c>
      <c r="O81" s="480">
        <v>17</v>
      </c>
      <c r="P81" s="512">
        <v>48270.5</v>
      </c>
      <c r="Q81" s="486">
        <f t="shared" si="33"/>
        <v>820598.5</v>
      </c>
      <c r="R81" s="484" t="s">
        <v>658</v>
      </c>
      <c r="S81" s="487">
        <v>42548</v>
      </c>
    </row>
    <row r="82" spans="1:19" ht="21" customHeight="1">
      <c r="A82" s="438">
        <f t="shared" si="30"/>
        <v>14</v>
      </c>
      <c r="B82" s="446" t="s">
        <v>660</v>
      </c>
      <c r="C82" s="511">
        <f t="shared" si="20"/>
        <v>335340</v>
      </c>
      <c r="D82" s="511"/>
      <c r="E82" s="483">
        <f t="shared" si="27"/>
        <v>4281.1425862273318</v>
      </c>
      <c r="F82" s="483">
        <f t="shared" si="27"/>
        <v>759.08640512030343</v>
      </c>
      <c r="G82" s="483">
        <f t="shared" si="27"/>
        <v>0</v>
      </c>
      <c r="H82" s="511">
        <f t="shared" si="31"/>
        <v>340380</v>
      </c>
      <c r="I82" s="483">
        <v>15</v>
      </c>
      <c r="J82" s="483">
        <f t="shared" si="32"/>
        <v>22692</v>
      </c>
      <c r="K82" s="477">
        <v>27120</v>
      </c>
      <c r="L82" s="477"/>
      <c r="M82" s="445" t="s">
        <v>1070</v>
      </c>
      <c r="N82" s="479">
        <f t="shared" si="22"/>
        <v>42546</v>
      </c>
      <c r="O82" s="480">
        <v>15</v>
      </c>
      <c r="P82" s="509">
        <v>22356</v>
      </c>
      <c r="Q82" s="486">
        <f t="shared" si="33"/>
        <v>335340</v>
      </c>
      <c r="R82" s="484" t="s">
        <v>658</v>
      </c>
      <c r="S82" s="487">
        <v>42548</v>
      </c>
    </row>
    <row r="83" spans="1:19" ht="21" customHeight="1">
      <c r="A83" s="850">
        <f t="shared" si="30"/>
        <v>15</v>
      </c>
      <c r="B83" s="852" t="s">
        <v>661</v>
      </c>
      <c r="C83" s="848">
        <f>Q83+Q84</f>
        <v>9313650</v>
      </c>
      <c r="D83" s="848"/>
      <c r="E83" s="848">
        <f t="shared" si="27"/>
        <v>86764.489747540603</v>
      </c>
      <c r="F83" s="848">
        <f t="shared" si="27"/>
        <v>15384.151143771482</v>
      </c>
      <c r="G83" s="848">
        <f t="shared" si="27"/>
        <v>0</v>
      </c>
      <c r="H83" s="848">
        <f t="shared" si="31"/>
        <v>9415799</v>
      </c>
      <c r="I83" s="848">
        <v>304</v>
      </c>
      <c r="J83" s="848">
        <f t="shared" si="32"/>
        <v>30973.02302631579</v>
      </c>
      <c r="K83" s="477">
        <v>30770</v>
      </c>
      <c r="L83" s="477"/>
      <c r="M83" s="447" t="s">
        <v>1071</v>
      </c>
      <c r="N83" s="479">
        <f t="shared" si="22"/>
        <v>42546</v>
      </c>
      <c r="O83" s="480">
        <v>450</v>
      </c>
      <c r="P83" s="481">
        <v>16065</v>
      </c>
      <c r="Q83" s="486">
        <f t="shared" si="33"/>
        <v>7229250</v>
      </c>
      <c r="R83" s="484" t="s">
        <v>658</v>
      </c>
      <c r="S83" s="487">
        <v>42548</v>
      </c>
    </row>
    <row r="84" spans="1:19" ht="21" customHeight="1">
      <c r="A84" s="851"/>
      <c r="B84" s="853"/>
      <c r="C84" s="849"/>
      <c r="D84" s="849"/>
      <c r="E84" s="849"/>
      <c r="F84" s="849"/>
      <c r="G84" s="849"/>
      <c r="H84" s="849"/>
      <c r="I84" s="849"/>
      <c r="J84" s="849"/>
      <c r="K84" s="477"/>
      <c r="L84" s="477"/>
      <c r="M84" s="445" t="s">
        <v>1149</v>
      </c>
      <c r="N84" s="479">
        <f t="shared" si="22"/>
        <v>42546</v>
      </c>
      <c r="O84" s="480">
        <v>100</v>
      </c>
      <c r="P84" s="481">
        <v>20844</v>
      </c>
      <c r="Q84" s="486">
        <f t="shared" ref="Q84" si="34">O84*P84</f>
        <v>2084400</v>
      </c>
      <c r="R84" s="484" t="s">
        <v>658</v>
      </c>
      <c r="S84" s="487">
        <v>42548</v>
      </c>
    </row>
    <row r="85" spans="1:19" ht="21" customHeight="1">
      <c r="A85" s="438">
        <f>IF(B85&lt;&gt;"",A83+1,"")</f>
        <v>16</v>
      </c>
      <c r="B85" s="446" t="s">
        <v>662</v>
      </c>
      <c r="C85" s="511">
        <f t="shared" si="20"/>
        <v>2075400</v>
      </c>
      <c r="D85" s="511"/>
      <c r="E85" s="486">
        <f t="shared" ref="E85:G91" si="35">IF($I$138&lt;&gt;0,E$138/$I$138*$I85,0)</f>
        <v>14270.47528742444</v>
      </c>
      <c r="F85" s="486">
        <f t="shared" si="35"/>
        <v>2530.2880170676781</v>
      </c>
      <c r="G85" s="486">
        <f t="shared" si="35"/>
        <v>0</v>
      </c>
      <c r="H85" s="511">
        <f t="shared" si="31"/>
        <v>2092201</v>
      </c>
      <c r="I85" s="483">
        <v>50</v>
      </c>
      <c r="J85" s="483">
        <f t="shared" si="32"/>
        <v>41844.019999999997</v>
      </c>
      <c r="K85" s="477">
        <v>44870</v>
      </c>
      <c r="L85" s="477"/>
      <c r="M85" s="447" t="s">
        <v>795</v>
      </c>
      <c r="N85" s="479">
        <f t="shared" si="22"/>
        <v>42546</v>
      </c>
      <c r="O85" s="480">
        <v>60</v>
      </c>
      <c r="P85" s="512">
        <v>34590</v>
      </c>
      <c r="Q85" s="486">
        <f t="shared" si="33"/>
        <v>2075400</v>
      </c>
      <c r="R85" s="484" t="s">
        <v>658</v>
      </c>
      <c r="S85" s="487">
        <v>42548</v>
      </c>
    </row>
    <row r="86" spans="1:19" ht="21" customHeight="1">
      <c r="A86" s="438">
        <f t="shared" si="30"/>
        <v>17</v>
      </c>
      <c r="B86" s="446" t="s">
        <v>322</v>
      </c>
      <c r="C86" s="511">
        <f t="shared" si="20"/>
        <v>32946</v>
      </c>
      <c r="D86" s="511"/>
      <c r="E86" s="483">
        <f t="shared" si="35"/>
        <v>1427.047528742444</v>
      </c>
      <c r="F86" s="483">
        <f t="shared" si="35"/>
        <v>253.02880170676781</v>
      </c>
      <c r="G86" s="483">
        <f t="shared" si="35"/>
        <v>0</v>
      </c>
      <c r="H86" s="511">
        <f t="shared" si="31"/>
        <v>34626</v>
      </c>
      <c r="I86" s="483">
        <v>5</v>
      </c>
      <c r="J86" s="483">
        <f t="shared" si="32"/>
        <v>6925.2</v>
      </c>
      <c r="K86" s="477">
        <v>11000</v>
      </c>
      <c r="L86" s="477"/>
      <c r="M86" s="445" t="s">
        <v>1097</v>
      </c>
      <c r="N86" s="479">
        <f t="shared" si="22"/>
        <v>42548</v>
      </c>
      <c r="O86" s="480">
        <v>2</v>
      </c>
      <c r="P86" s="512">
        <v>16473</v>
      </c>
      <c r="Q86" s="486">
        <f t="shared" si="33"/>
        <v>32946</v>
      </c>
      <c r="R86" s="484" t="s">
        <v>664</v>
      </c>
      <c r="S86" s="487">
        <v>42550</v>
      </c>
    </row>
    <row r="87" spans="1:19" ht="21" customHeight="1">
      <c r="A87" s="438">
        <f t="shared" si="30"/>
        <v>18</v>
      </c>
      <c r="B87" s="446" t="s">
        <v>1173</v>
      </c>
      <c r="C87" s="511">
        <f t="shared" ref="C87:C99" si="36">Q87</f>
        <v>19048</v>
      </c>
      <c r="D87" s="511"/>
      <c r="E87" s="483">
        <f t="shared" si="35"/>
        <v>856.22851724546649</v>
      </c>
      <c r="F87" s="483">
        <f t="shared" si="35"/>
        <v>151.81728102406066</v>
      </c>
      <c r="G87" s="483">
        <f t="shared" si="35"/>
        <v>0</v>
      </c>
      <c r="H87" s="511">
        <f t="shared" ref="H87:H99" si="37">ROUND(SUM(C87:G87),0)</f>
        <v>20056</v>
      </c>
      <c r="I87" s="483">
        <v>3</v>
      </c>
      <c r="J87" s="483">
        <f t="shared" si="28"/>
        <v>6685.333333333333</v>
      </c>
      <c r="K87" s="477">
        <v>6000</v>
      </c>
      <c r="L87" s="477"/>
      <c r="M87" s="445" t="s">
        <v>1044</v>
      </c>
      <c r="N87" s="479">
        <f t="shared" si="22"/>
        <v>42549</v>
      </c>
      <c r="O87" s="480">
        <v>1</v>
      </c>
      <c r="P87" s="509">
        <v>19048</v>
      </c>
      <c r="Q87" s="486">
        <f t="shared" si="29"/>
        <v>19048</v>
      </c>
      <c r="R87" s="484" t="s">
        <v>667</v>
      </c>
      <c r="S87" s="487">
        <v>42551</v>
      </c>
    </row>
    <row r="88" spans="1:19" ht="21" customHeight="1">
      <c r="A88" s="438">
        <f t="shared" si="30"/>
        <v>19</v>
      </c>
      <c r="B88" s="446" t="s">
        <v>1174</v>
      </c>
      <c r="C88" s="511">
        <f t="shared" si="36"/>
        <v>64260</v>
      </c>
      <c r="D88" s="511"/>
      <c r="E88" s="483">
        <f t="shared" si="35"/>
        <v>1141.6380229939552</v>
      </c>
      <c r="F88" s="483">
        <f t="shared" si="35"/>
        <v>202.42304136541424</v>
      </c>
      <c r="G88" s="483">
        <f t="shared" si="35"/>
        <v>0</v>
      </c>
      <c r="H88" s="511">
        <f t="shared" si="37"/>
        <v>65604</v>
      </c>
      <c r="I88" s="483">
        <v>4</v>
      </c>
      <c r="J88" s="483">
        <f t="shared" si="28"/>
        <v>16401</v>
      </c>
      <c r="K88" s="477">
        <v>27800</v>
      </c>
      <c r="L88" s="477"/>
      <c r="M88" s="447" t="s">
        <v>1108</v>
      </c>
      <c r="N88" s="479">
        <f t="shared" si="22"/>
        <v>42549</v>
      </c>
      <c r="O88" s="480">
        <v>6</v>
      </c>
      <c r="P88" s="512">
        <v>10710</v>
      </c>
      <c r="Q88" s="486">
        <f t="shared" si="29"/>
        <v>64260</v>
      </c>
      <c r="R88" s="484" t="s">
        <v>667</v>
      </c>
      <c r="S88" s="487">
        <v>42551</v>
      </c>
    </row>
    <row r="89" spans="1:19" ht="21" customHeight="1">
      <c r="A89" s="438">
        <f t="shared" si="30"/>
        <v>20</v>
      </c>
      <c r="B89" s="446" t="s">
        <v>1175</v>
      </c>
      <c r="C89" s="511">
        <f t="shared" si="36"/>
        <v>965410</v>
      </c>
      <c r="D89" s="511"/>
      <c r="E89" s="483">
        <f t="shared" si="35"/>
        <v>1427.047528742444</v>
      </c>
      <c r="F89" s="483">
        <f t="shared" si="35"/>
        <v>253.02880170676781</v>
      </c>
      <c r="G89" s="483">
        <f t="shared" si="35"/>
        <v>0</v>
      </c>
      <c r="H89" s="511">
        <f t="shared" si="37"/>
        <v>967090</v>
      </c>
      <c r="I89" s="483">
        <v>5</v>
      </c>
      <c r="J89" s="483">
        <f t="shared" si="28"/>
        <v>193418</v>
      </c>
      <c r="K89" s="477">
        <v>210000</v>
      </c>
      <c r="L89" s="477"/>
      <c r="M89" s="446" t="s">
        <v>1168</v>
      </c>
      <c r="N89" s="479">
        <f t="shared" si="22"/>
        <v>42549</v>
      </c>
      <c r="O89" s="480">
        <v>20</v>
      </c>
      <c r="P89" s="512">
        <v>48270.5</v>
      </c>
      <c r="Q89" s="486">
        <f t="shared" si="29"/>
        <v>965410</v>
      </c>
      <c r="R89" s="484" t="s">
        <v>667</v>
      </c>
      <c r="S89" s="487">
        <v>42551</v>
      </c>
    </row>
    <row r="90" spans="1:19" ht="21" customHeight="1">
      <c r="A90" s="438">
        <f t="shared" si="30"/>
        <v>21</v>
      </c>
      <c r="B90" s="446" t="s">
        <v>1176</v>
      </c>
      <c r="C90" s="511">
        <f t="shared" si="36"/>
        <v>618700</v>
      </c>
      <c r="D90" s="511"/>
      <c r="E90" s="483">
        <f t="shared" si="35"/>
        <v>7135.2376437122202</v>
      </c>
      <c r="F90" s="483">
        <f t="shared" si="35"/>
        <v>1265.144008533839</v>
      </c>
      <c r="G90" s="483">
        <f t="shared" si="35"/>
        <v>0</v>
      </c>
      <c r="H90" s="511">
        <f t="shared" si="37"/>
        <v>627100</v>
      </c>
      <c r="I90" s="483">
        <v>25</v>
      </c>
      <c r="J90" s="483">
        <f t="shared" si="28"/>
        <v>25084</v>
      </c>
      <c r="K90" s="477">
        <v>28900</v>
      </c>
      <c r="L90" s="477"/>
      <c r="M90" s="447" t="s">
        <v>1063</v>
      </c>
      <c r="N90" s="479">
        <f t="shared" si="22"/>
        <v>42549</v>
      </c>
      <c r="O90" s="480">
        <v>25</v>
      </c>
      <c r="P90" s="512">
        <v>24748</v>
      </c>
      <c r="Q90" s="486">
        <f t="shared" si="29"/>
        <v>618700</v>
      </c>
      <c r="R90" s="484" t="s">
        <v>667</v>
      </c>
      <c r="S90" s="487">
        <v>42551</v>
      </c>
    </row>
    <row r="91" spans="1:19" ht="21" customHeight="1">
      <c r="A91" s="850">
        <f t="shared" si="30"/>
        <v>22</v>
      </c>
      <c r="B91" s="852" t="s">
        <v>1046</v>
      </c>
      <c r="C91" s="848">
        <f>Q91+Q92</f>
        <v>12306526</v>
      </c>
      <c r="D91" s="848"/>
      <c r="E91" s="848">
        <f t="shared" si="35"/>
        <v>107028.56465568331</v>
      </c>
      <c r="F91" s="848">
        <f t="shared" si="35"/>
        <v>18977.160128007585</v>
      </c>
      <c r="G91" s="848">
        <f t="shared" si="35"/>
        <v>0</v>
      </c>
      <c r="H91" s="848">
        <f t="shared" si="37"/>
        <v>12432532</v>
      </c>
      <c r="I91" s="848">
        <v>375</v>
      </c>
      <c r="J91" s="848">
        <f t="shared" si="28"/>
        <v>33153.418666666665</v>
      </c>
      <c r="K91" s="477">
        <v>30950</v>
      </c>
      <c r="L91" s="477"/>
      <c r="M91" s="445" t="s">
        <v>1041</v>
      </c>
      <c r="N91" s="479">
        <f t="shared" si="22"/>
        <v>42549</v>
      </c>
      <c r="O91" s="480">
        <v>400</v>
      </c>
      <c r="P91" s="509">
        <v>25000</v>
      </c>
      <c r="Q91" s="486">
        <f t="shared" si="29"/>
        <v>10000000</v>
      </c>
      <c r="R91" s="484" t="s">
        <v>667</v>
      </c>
      <c r="S91" s="487">
        <v>42551</v>
      </c>
    </row>
    <row r="92" spans="1:19" ht="21" customHeight="1">
      <c r="A92" s="851"/>
      <c r="B92" s="853"/>
      <c r="C92" s="849"/>
      <c r="D92" s="849"/>
      <c r="E92" s="849"/>
      <c r="F92" s="849"/>
      <c r="G92" s="849"/>
      <c r="H92" s="849"/>
      <c r="I92" s="849"/>
      <c r="J92" s="849"/>
      <c r="K92" s="477"/>
      <c r="L92" s="477"/>
      <c r="M92" s="447" t="s">
        <v>1145</v>
      </c>
      <c r="N92" s="479">
        <f t="shared" si="22"/>
        <v>42549</v>
      </c>
      <c r="O92" s="480">
        <v>102</v>
      </c>
      <c r="P92" s="509">
        <v>22613</v>
      </c>
      <c r="Q92" s="486">
        <f t="shared" ref="Q92" si="38">O92*P92</f>
        <v>2306526</v>
      </c>
      <c r="R92" s="484" t="s">
        <v>667</v>
      </c>
      <c r="S92" s="487">
        <v>42551</v>
      </c>
    </row>
    <row r="93" spans="1:19" ht="21" customHeight="1">
      <c r="A93" s="438">
        <f>IF(B93&lt;&gt;"",A91+1,"")</f>
        <v>23</v>
      </c>
      <c r="B93" s="446" t="s">
        <v>671</v>
      </c>
      <c r="C93" s="511">
        <f t="shared" si="36"/>
        <v>1051000</v>
      </c>
      <c r="D93" s="511"/>
      <c r="E93" s="483">
        <f t="shared" ref="E93:G110" si="39">IF($I$138&lt;&gt;0,E$138/$I$138*$I93,0)</f>
        <v>285409.50574848882</v>
      </c>
      <c r="F93" s="483">
        <f t="shared" si="39"/>
        <v>50605.760341353562</v>
      </c>
      <c r="G93" s="483">
        <f t="shared" si="39"/>
        <v>0</v>
      </c>
      <c r="H93" s="511">
        <f t="shared" si="37"/>
        <v>1387015</v>
      </c>
      <c r="I93" s="483">
        <v>1000</v>
      </c>
      <c r="J93" s="483">
        <f t="shared" si="28"/>
        <v>1387.0150000000001</v>
      </c>
      <c r="K93" s="477">
        <v>1400</v>
      </c>
      <c r="L93" s="477"/>
      <c r="M93" s="448" t="s">
        <v>1162</v>
      </c>
      <c r="N93" s="479">
        <f t="shared" si="22"/>
        <v>42549</v>
      </c>
      <c r="O93" s="480">
        <v>50</v>
      </c>
      <c r="P93" s="512">
        <v>21020</v>
      </c>
      <c r="Q93" s="486">
        <f t="shared" si="29"/>
        <v>1051000</v>
      </c>
      <c r="R93" s="484" t="s">
        <v>668</v>
      </c>
      <c r="S93" s="487">
        <v>42551</v>
      </c>
    </row>
    <row r="94" spans="1:19" ht="21" customHeight="1">
      <c r="A94" s="438">
        <f t="shared" si="30"/>
        <v>24</v>
      </c>
      <c r="B94" s="446" t="s">
        <v>678</v>
      </c>
      <c r="C94" s="511">
        <f t="shared" si="36"/>
        <v>6510250</v>
      </c>
      <c r="D94" s="511"/>
      <c r="E94" s="483">
        <f t="shared" si="39"/>
        <v>31965.864643830748</v>
      </c>
      <c r="F94" s="483">
        <f t="shared" si="39"/>
        <v>5667.8451582315984</v>
      </c>
      <c r="G94" s="483">
        <f t="shared" si="39"/>
        <v>0</v>
      </c>
      <c r="H94" s="511">
        <f t="shared" si="37"/>
        <v>6547884</v>
      </c>
      <c r="I94" s="483">
        <v>112</v>
      </c>
      <c r="J94" s="483">
        <f t="shared" si="28"/>
        <v>58463.25</v>
      </c>
      <c r="K94" s="477">
        <v>40546</v>
      </c>
      <c r="L94" s="477"/>
      <c r="M94" s="447" t="s">
        <v>1042</v>
      </c>
      <c r="N94" s="479">
        <f t="shared" si="22"/>
        <v>42549</v>
      </c>
      <c r="O94" s="480">
        <v>250</v>
      </c>
      <c r="P94" s="509">
        <v>26041</v>
      </c>
      <c r="Q94" s="486">
        <f t="shared" si="29"/>
        <v>6510250</v>
      </c>
      <c r="R94" s="484" t="s">
        <v>673</v>
      </c>
      <c r="S94" s="487">
        <v>42551</v>
      </c>
    </row>
    <row r="95" spans="1:19" ht="21" customHeight="1">
      <c r="A95" s="438">
        <f t="shared" si="30"/>
        <v>25</v>
      </c>
      <c r="B95" s="446" t="s">
        <v>496</v>
      </c>
      <c r="C95" s="511">
        <f t="shared" si="36"/>
        <v>261195</v>
      </c>
      <c r="D95" s="511">
        <v>6177955</v>
      </c>
      <c r="E95" s="483">
        <f t="shared" si="39"/>
        <v>283982.45821974636</v>
      </c>
      <c r="F95" s="483">
        <f t="shared" si="39"/>
        <v>50352.731539646789</v>
      </c>
      <c r="G95" s="483">
        <f t="shared" si="39"/>
        <v>0</v>
      </c>
      <c r="H95" s="511">
        <f t="shared" si="37"/>
        <v>6773485</v>
      </c>
      <c r="I95" s="483">
        <v>995</v>
      </c>
      <c r="J95" s="483">
        <f t="shared" si="28"/>
        <v>6807.5226130653264</v>
      </c>
      <c r="K95" s="477"/>
      <c r="L95" s="477"/>
      <c r="M95" s="446" t="s">
        <v>1156</v>
      </c>
      <c r="N95" s="479">
        <f t="shared" si="22"/>
        <v>42462</v>
      </c>
      <c r="O95" s="514">
        <v>11</v>
      </c>
      <c r="P95" s="509">
        <v>23745</v>
      </c>
      <c r="Q95" s="486">
        <f t="shared" si="29"/>
        <v>261195</v>
      </c>
      <c r="R95" s="484" t="s">
        <v>498</v>
      </c>
      <c r="S95" s="487">
        <v>42464</v>
      </c>
    </row>
    <row r="96" spans="1:19" ht="21" customHeight="1">
      <c r="A96" s="438">
        <f t="shared" si="30"/>
        <v>26</v>
      </c>
      <c r="B96" s="446" t="s">
        <v>506</v>
      </c>
      <c r="C96" s="511">
        <f t="shared" si="36"/>
        <v>130060</v>
      </c>
      <c r="D96" s="511">
        <v>1509268</v>
      </c>
      <c r="E96" s="483">
        <f t="shared" si="39"/>
        <v>72494.014460116159</v>
      </c>
      <c r="F96" s="483">
        <f t="shared" si="39"/>
        <v>12853.863126703804</v>
      </c>
      <c r="G96" s="483">
        <f t="shared" si="39"/>
        <v>0</v>
      </c>
      <c r="H96" s="511">
        <f t="shared" si="37"/>
        <v>1724676</v>
      </c>
      <c r="I96" s="483">
        <v>254</v>
      </c>
      <c r="J96" s="483">
        <f t="shared" si="28"/>
        <v>6790.0629921259842</v>
      </c>
      <c r="K96" s="477"/>
      <c r="L96" s="477"/>
      <c r="M96" s="445" t="s">
        <v>1110</v>
      </c>
      <c r="N96" s="479">
        <f t="shared" si="22"/>
        <v>42464</v>
      </c>
      <c r="O96" s="480">
        <v>20</v>
      </c>
      <c r="P96" s="509">
        <v>6503</v>
      </c>
      <c r="Q96" s="486">
        <f t="shared" si="29"/>
        <v>130060</v>
      </c>
      <c r="R96" s="484" t="s">
        <v>504</v>
      </c>
      <c r="S96" s="487">
        <v>42466</v>
      </c>
    </row>
    <row r="97" spans="1:19" ht="21" customHeight="1">
      <c r="A97" s="438">
        <f t="shared" si="30"/>
        <v>27</v>
      </c>
      <c r="B97" s="446" t="s">
        <v>350</v>
      </c>
      <c r="C97" s="511">
        <f t="shared" si="36"/>
        <v>79534</v>
      </c>
      <c r="D97" s="511">
        <v>2288400</v>
      </c>
      <c r="E97" s="483">
        <f t="shared" si="39"/>
        <v>85622.85172454665</v>
      </c>
      <c r="F97" s="483">
        <f t="shared" si="39"/>
        <v>15181.728102406069</v>
      </c>
      <c r="G97" s="483">
        <f t="shared" si="39"/>
        <v>0</v>
      </c>
      <c r="H97" s="511">
        <f t="shared" si="37"/>
        <v>2468739</v>
      </c>
      <c r="I97" s="483">
        <v>300</v>
      </c>
      <c r="J97" s="483">
        <f t="shared" si="28"/>
        <v>8229.1299999999992</v>
      </c>
      <c r="K97" s="477"/>
      <c r="L97" s="477"/>
      <c r="M97" s="446" t="s">
        <v>1105</v>
      </c>
      <c r="N97" s="479">
        <f t="shared" si="22"/>
        <v>42465</v>
      </c>
      <c r="O97" s="480">
        <v>7</v>
      </c>
      <c r="P97" s="481">
        <v>11362</v>
      </c>
      <c r="Q97" s="486">
        <f t="shared" si="29"/>
        <v>79534</v>
      </c>
      <c r="R97" s="484" t="s">
        <v>507</v>
      </c>
      <c r="S97" s="487">
        <v>42467</v>
      </c>
    </row>
    <row r="98" spans="1:19" ht="21" customHeight="1">
      <c r="A98" s="438">
        <f t="shared" si="30"/>
        <v>28</v>
      </c>
      <c r="B98" s="446" t="s">
        <v>443</v>
      </c>
      <c r="C98" s="511">
        <f t="shared" si="36"/>
        <v>249611</v>
      </c>
      <c r="D98" s="511">
        <v>5781000</v>
      </c>
      <c r="E98" s="486">
        <f t="shared" si="39"/>
        <v>142704.75287424441</v>
      </c>
      <c r="F98" s="486">
        <f t="shared" si="39"/>
        <v>25302.880170676781</v>
      </c>
      <c r="G98" s="486">
        <f t="shared" si="39"/>
        <v>0</v>
      </c>
      <c r="H98" s="511">
        <f t="shared" si="37"/>
        <v>6198619</v>
      </c>
      <c r="I98" s="483">
        <v>500</v>
      </c>
      <c r="J98" s="483">
        <f t="shared" si="28"/>
        <v>12397.237999999999</v>
      </c>
      <c r="K98" s="477"/>
      <c r="L98" s="477"/>
      <c r="M98" s="445" t="s">
        <v>1103</v>
      </c>
      <c r="N98" s="479">
        <f t="shared" si="22"/>
        <v>42478</v>
      </c>
      <c r="O98" s="480">
        <v>17</v>
      </c>
      <c r="P98" s="512">
        <v>14683</v>
      </c>
      <c r="Q98" s="486">
        <f t="shared" si="29"/>
        <v>249611</v>
      </c>
      <c r="R98" s="484" t="s">
        <v>519</v>
      </c>
      <c r="S98" s="487">
        <v>42480</v>
      </c>
    </row>
    <row r="99" spans="1:19" ht="21" customHeight="1">
      <c r="A99" s="438">
        <f t="shared" si="30"/>
        <v>29</v>
      </c>
      <c r="B99" s="446" t="s">
        <v>528</v>
      </c>
      <c r="C99" s="511">
        <f t="shared" si="36"/>
        <v>635116</v>
      </c>
      <c r="D99" s="511">
        <v>8771000</v>
      </c>
      <c r="E99" s="483">
        <f t="shared" si="39"/>
        <v>285409.50574848882</v>
      </c>
      <c r="F99" s="483">
        <f t="shared" si="39"/>
        <v>50605.760341353562</v>
      </c>
      <c r="G99" s="483">
        <f t="shared" si="39"/>
        <v>0</v>
      </c>
      <c r="H99" s="511">
        <f t="shared" si="37"/>
        <v>9742131</v>
      </c>
      <c r="I99" s="483">
        <v>1000</v>
      </c>
      <c r="J99" s="483">
        <f t="shared" si="28"/>
        <v>9742.1309999999994</v>
      </c>
      <c r="K99" s="477"/>
      <c r="L99" s="477"/>
      <c r="M99" s="445" t="s">
        <v>1111</v>
      </c>
      <c r="N99" s="479">
        <f t="shared" si="22"/>
        <v>42479</v>
      </c>
      <c r="O99" s="480">
        <v>332</v>
      </c>
      <c r="P99" s="512">
        <v>1913</v>
      </c>
      <c r="Q99" s="486">
        <f t="shared" si="29"/>
        <v>635116</v>
      </c>
      <c r="R99" s="484" t="s">
        <v>526</v>
      </c>
      <c r="S99" s="487">
        <v>42481</v>
      </c>
    </row>
    <row r="100" spans="1:19" ht="21" customHeight="1">
      <c r="A100" s="438">
        <f t="shared" si="30"/>
        <v>30</v>
      </c>
      <c r="B100" s="446" t="s">
        <v>1046</v>
      </c>
      <c r="C100" s="511">
        <f t="shared" si="20"/>
        <v>1055604</v>
      </c>
      <c r="D100" s="511">
        <v>30875000</v>
      </c>
      <c r="E100" s="483">
        <f t="shared" si="39"/>
        <v>285409.50574848882</v>
      </c>
      <c r="F100" s="483">
        <f t="shared" si="39"/>
        <v>50605.760341353562</v>
      </c>
      <c r="G100" s="483">
        <f t="shared" si="39"/>
        <v>0</v>
      </c>
      <c r="H100" s="511">
        <f t="shared" si="31"/>
        <v>32266619</v>
      </c>
      <c r="I100" s="483">
        <v>1000</v>
      </c>
      <c r="J100" s="483">
        <f t="shared" ref="J100:J111" si="40">IF(I100&lt;&gt;"",H100/I100,"")</f>
        <v>32266.618999999999</v>
      </c>
      <c r="K100" s="477"/>
      <c r="L100" s="477"/>
      <c r="M100" s="445" t="s">
        <v>1102</v>
      </c>
      <c r="N100" s="479">
        <f t="shared" si="22"/>
        <v>42483</v>
      </c>
      <c r="O100" s="514">
        <v>66</v>
      </c>
      <c r="P100" s="512">
        <v>15994</v>
      </c>
      <c r="Q100" s="486">
        <f t="shared" ref="Q100:Q111" si="41">O100*P100</f>
        <v>1055604</v>
      </c>
      <c r="R100" s="484" t="s">
        <v>530</v>
      </c>
      <c r="S100" s="487">
        <v>42485</v>
      </c>
    </row>
    <row r="101" spans="1:19" ht="21" customHeight="1">
      <c r="A101" s="438">
        <f t="shared" si="30"/>
        <v>31</v>
      </c>
      <c r="B101" s="446" t="s">
        <v>1047</v>
      </c>
      <c r="C101" s="511">
        <f t="shared" si="20"/>
        <v>409032</v>
      </c>
      <c r="D101" s="511">
        <v>34270500</v>
      </c>
      <c r="E101" s="483">
        <f t="shared" si="39"/>
        <v>313950.45632333768</v>
      </c>
      <c r="F101" s="483">
        <f t="shared" si="39"/>
        <v>55666.336375488914</v>
      </c>
      <c r="G101" s="483">
        <f t="shared" si="39"/>
        <v>0</v>
      </c>
      <c r="H101" s="511">
        <f t="shared" si="31"/>
        <v>35049149</v>
      </c>
      <c r="I101" s="483">
        <v>1100</v>
      </c>
      <c r="J101" s="483">
        <f t="shared" si="40"/>
        <v>31862.862727272728</v>
      </c>
      <c r="K101" s="477"/>
      <c r="L101" s="477"/>
      <c r="M101" s="445" t="s">
        <v>1099</v>
      </c>
      <c r="N101" s="479">
        <f t="shared" si="22"/>
        <v>42483</v>
      </c>
      <c r="O101" s="480">
        <v>24</v>
      </c>
      <c r="P101" s="512">
        <v>17043</v>
      </c>
      <c r="Q101" s="486">
        <f t="shared" si="41"/>
        <v>409032</v>
      </c>
      <c r="R101" s="484" t="s">
        <v>530</v>
      </c>
      <c r="S101" s="487">
        <v>42485</v>
      </c>
    </row>
    <row r="102" spans="1:19" ht="21" customHeight="1">
      <c r="A102" s="438">
        <f t="shared" si="30"/>
        <v>32</v>
      </c>
      <c r="B102" s="446" t="s">
        <v>407</v>
      </c>
      <c r="C102" s="511">
        <f t="shared" si="20"/>
        <v>119910</v>
      </c>
      <c r="D102" s="511">
        <v>2853700</v>
      </c>
      <c r="E102" s="483">
        <f t="shared" si="39"/>
        <v>14270.47528742444</v>
      </c>
      <c r="F102" s="483">
        <f t="shared" si="39"/>
        <v>2530.2880170676781</v>
      </c>
      <c r="G102" s="483">
        <f t="shared" si="39"/>
        <v>0</v>
      </c>
      <c r="H102" s="511">
        <f t="shared" si="31"/>
        <v>2990411</v>
      </c>
      <c r="I102" s="483">
        <v>50</v>
      </c>
      <c r="J102" s="483">
        <f t="shared" si="40"/>
        <v>59808.22</v>
      </c>
      <c r="K102" s="477"/>
      <c r="L102" s="477"/>
      <c r="M102" s="445" t="s">
        <v>1098</v>
      </c>
      <c r="N102" s="479">
        <f t="shared" si="22"/>
        <v>42487</v>
      </c>
      <c r="O102" s="514">
        <v>7</v>
      </c>
      <c r="P102" s="512">
        <v>17130</v>
      </c>
      <c r="Q102" s="486">
        <f t="shared" si="41"/>
        <v>119910</v>
      </c>
      <c r="R102" s="484" t="s">
        <v>538</v>
      </c>
      <c r="S102" s="487">
        <v>42489</v>
      </c>
    </row>
    <row r="103" spans="1:19" ht="21" customHeight="1">
      <c r="A103" s="438">
        <f t="shared" si="30"/>
        <v>33</v>
      </c>
      <c r="B103" s="446" t="s">
        <v>539</v>
      </c>
      <c r="C103" s="511">
        <f t="shared" si="20"/>
        <v>516962</v>
      </c>
      <c r="D103" s="511">
        <v>2430916</v>
      </c>
      <c r="E103" s="483">
        <f t="shared" si="39"/>
        <v>6564.4186322152427</v>
      </c>
      <c r="F103" s="483">
        <f t="shared" si="39"/>
        <v>1163.9324878511318</v>
      </c>
      <c r="G103" s="483">
        <f t="shared" si="39"/>
        <v>0</v>
      </c>
      <c r="H103" s="511">
        <f t="shared" si="31"/>
        <v>2955606</v>
      </c>
      <c r="I103" s="483">
        <v>23</v>
      </c>
      <c r="J103" s="483">
        <f t="shared" si="40"/>
        <v>128504.60869565218</v>
      </c>
      <c r="K103" s="477"/>
      <c r="L103" s="477"/>
      <c r="M103" s="445" t="s">
        <v>1100</v>
      </c>
      <c r="N103" s="479">
        <f t="shared" si="22"/>
        <v>42487</v>
      </c>
      <c r="O103" s="480">
        <v>33</v>
      </c>
      <c r="P103" s="512">
        <v>15665.515151515152</v>
      </c>
      <c r="Q103" s="486">
        <f t="shared" si="41"/>
        <v>516962</v>
      </c>
      <c r="R103" s="484" t="s">
        <v>538</v>
      </c>
      <c r="S103" s="487">
        <v>42489</v>
      </c>
    </row>
    <row r="104" spans="1:19" ht="21" customHeight="1">
      <c r="A104" s="438">
        <f t="shared" si="30"/>
        <v>34</v>
      </c>
      <c r="B104" s="446" t="s">
        <v>539</v>
      </c>
      <c r="C104" s="511">
        <f t="shared" si="20"/>
        <v>146832</v>
      </c>
      <c r="D104" s="511">
        <v>836768</v>
      </c>
      <c r="E104" s="483">
        <f t="shared" si="39"/>
        <v>2283.2760459879105</v>
      </c>
      <c r="F104" s="483">
        <f t="shared" si="39"/>
        <v>404.84608273082847</v>
      </c>
      <c r="G104" s="483">
        <f t="shared" si="39"/>
        <v>0</v>
      </c>
      <c r="H104" s="511">
        <f t="shared" si="31"/>
        <v>986288</v>
      </c>
      <c r="I104" s="483">
        <v>8</v>
      </c>
      <c r="J104" s="483">
        <f t="shared" si="40"/>
        <v>123286</v>
      </c>
      <c r="K104" s="477"/>
      <c r="L104" s="477"/>
      <c r="M104" s="445" t="s">
        <v>1104</v>
      </c>
      <c r="N104" s="479">
        <f t="shared" si="22"/>
        <v>42487</v>
      </c>
      <c r="O104" s="480">
        <v>12</v>
      </c>
      <c r="P104" s="509">
        <v>12236</v>
      </c>
      <c r="Q104" s="486">
        <f t="shared" si="41"/>
        <v>146832</v>
      </c>
      <c r="R104" s="484" t="s">
        <v>538</v>
      </c>
      <c r="S104" s="487">
        <v>42489</v>
      </c>
    </row>
    <row r="105" spans="1:19" ht="21" customHeight="1">
      <c r="A105" s="438">
        <f t="shared" si="30"/>
        <v>35</v>
      </c>
      <c r="B105" s="446" t="s">
        <v>413</v>
      </c>
      <c r="C105" s="511">
        <f t="shared" si="20"/>
        <v>183600</v>
      </c>
      <c r="D105" s="511">
        <v>5374338</v>
      </c>
      <c r="E105" s="483">
        <f t="shared" si="39"/>
        <v>38244.873770297498</v>
      </c>
      <c r="F105" s="483">
        <f t="shared" si="39"/>
        <v>6781.1718857413771</v>
      </c>
      <c r="G105" s="483">
        <f t="shared" si="39"/>
        <v>0</v>
      </c>
      <c r="H105" s="511">
        <f t="shared" si="31"/>
        <v>5602964</v>
      </c>
      <c r="I105" s="483">
        <v>134</v>
      </c>
      <c r="J105" s="483">
        <f t="shared" si="40"/>
        <v>41813.164179104475</v>
      </c>
      <c r="K105" s="477"/>
      <c r="L105" s="477"/>
      <c r="M105" s="445" t="s">
        <v>1107</v>
      </c>
      <c r="N105" s="479">
        <f t="shared" si="22"/>
        <v>42487</v>
      </c>
      <c r="O105" s="480">
        <v>12</v>
      </c>
      <c r="P105" s="512">
        <v>15300</v>
      </c>
      <c r="Q105" s="486">
        <f t="shared" si="41"/>
        <v>183600</v>
      </c>
      <c r="R105" s="484" t="s">
        <v>538</v>
      </c>
      <c r="S105" s="487">
        <v>42489</v>
      </c>
    </row>
    <row r="106" spans="1:19" ht="21" customHeight="1">
      <c r="A106" s="438">
        <f t="shared" si="30"/>
        <v>36</v>
      </c>
      <c r="B106" s="446" t="s">
        <v>334</v>
      </c>
      <c r="C106" s="511">
        <f t="shared" si="20"/>
        <v>972580</v>
      </c>
      <c r="D106" s="511">
        <v>2825370</v>
      </c>
      <c r="E106" s="483">
        <f t="shared" si="39"/>
        <v>25686.855517363994</v>
      </c>
      <c r="F106" s="483">
        <f t="shared" si="39"/>
        <v>4554.5184307218206</v>
      </c>
      <c r="G106" s="483">
        <f t="shared" si="39"/>
        <v>0</v>
      </c>
      <c r="H106" s="511">
        <f t="shared" si="31"/>
        <v>3828191</v>
      </c>
      <c r="I106" s="483">
        <v>90</v>
      </c>
      <c r="J106" s="483">
        <f t="shared" si="40"/>
        <v>42535.455555555556</v>
      </c>
      <c r="K106" s="477"/>
      <c r="L106" s="477"/>
      <c r="M106" s="446" t="s">
        <v>1113</v>
      </c>
      <c r="N106" s="479">
        <f t="shared" si="22"/>
        <v>42487</v>
      </c>
      <c r="O106" s="514">
        <v>35</v>
      </c>
      <c r="P106" s="509">
        <v>27788</v>
      </c>
      <c r="Q106" s="486">
        <f t="shared" si="41"/>
        <v>972580</v>
      </c>
      <c r="R106" s="484" t="s">
        <v>538</v>
      </c>
      <c r="S106" s="487">
        <v>42489</v>
      </c>
    </row>
    <row r="107" spans="1:19" ht="21" customHeight="1">
      <c r="A107" s="438">
        <f t="shared" si="30"/>
        <v>37</v>
      </c>
      <c r="B107" s="446" t="s">
        <v>542</v>
      </c>
      <c r="C107" s="511">
        <f t="shared" si="20"/>
        <v>477200</v>
      </c>
      <c r="D107" s="511">
        <v>2305984</v>
      </c>
      <c r="E107" s="483">
        <f t="shared" si="39"/>
        <v>18266.208367903284</v>
      </c>
      <c r="F107" s="483">
        <f t="shared" si="39"/>
        <v>3238.7686618466278</v>
      </c>
      <c r="G107" s="483">
        <f t="shared" si="39"/>
        <v>0</v>
      </c>
      <c r="H107" s="511">
        <f t="shared" si="31"/>
        <v>2804689</v>
      </c>
      <c r="I107" s="483">
        <v>64</v>
      </c>
      <c r="J107" s="483">
        <f t="shared" si="40"/>
        <v>43823.265625</v>
      </c>
      <c r="K107" s="477"/>
      <c r="L107" s="477"/>
      <c r="M107" s="446" t="s">
        <v>1087</v>
      </c>
      <c r="N107" s="479">
        <f t="shared" si="22"/>
        <v>42487</v>
      </c>
      <c r="O107" s="514">
        <v>40</v>
      </c>
      <c r="P107" s="509">
        <v>11930</v>
      </c>
      <c r="Q107" s="486">
        <f t="shared" si="41"/>
        <v>477200</v>
      </c>
      <c r="R107" s="484" t="s">
        <v>538</v>
      </c>
      <c r="S107" s="487">
        <v>42489</v>
      </c>
    </row>
    <row r="108" spans="1:19" ht="21" customHeight="1">
      <c r="A108" s="438">
        <f t="shared" si="30"/>
        <v>38</v>
      </c>
      <c r="B108" s="446" t="s">
        <v>333</v>
      </c>
      <c r="C108" s="511">
        <f t="shared" si="20"/>
        <v>145800</v>
      </c>
      <c r="D108" s="511">
        <v>6605568</v>
      </c>
      <c r="E108" s="483">
        <f t="shared" si="39"/>
        <v>41098.968827782388</v>
      </c>
      <c r="F108" s="483">
        <f t="shared" si="39"/>
        <v>7287.2294891549127</v>
      </c>
      <c r="G108" s="483">
        <f t="shared" si="39"/>
        <v>0</v>
      </c>
      <c r="H108" s="511">
        <f t="shared" si="31"/>
        <v>6799754</v>
      </c>
      <c r="I108" s="483">
        <v>144</v>
      </c>
      <c r="J108" s="483">
        <f t="shared" si="40"/>
        <v>47220.513888888891</v>
      </c>
      <c r="K108" s="477"/>
      <c r="L108" s="477"/>
      <c r="M108" s="445" t="s">
        <v>1109</v>
      </c>
      <c r="N108" s="479">
        <f t="shared" si="22"/>
        <v>42487</v>
      </c>
      <c r="O108" s="480">
        <v>20</v>
      </c>
      <c r="P108" s="509">
        <v>7290</v>
      </c>
      <c r="Q108" s="486">
        <f t="shared" si="41"/>
        <v>145800</v>
      </c>
      <c r="R108" s="484" t="s">
        <v>538</v>
      </c>
      <c r="S108" s="487">
        <v>42489</v>
      </c>
    </row>
    <row r="109" spans="1:19" ht="21" customHeight="1">
      <c r="A109" s="438">
        <f t="shared" si="30"/>
        <v>39</v>
      </c>
      <c r="B109" s="446" t="s">
        <v>348</v>
      </c>
      <c r="C109" s="511">
        <f t="shared" si="20"/>
        <v>626008</v>
      </c>
      <c r="D109" s="511">
        <v>21608300</v>
      </c>
      <c r="E109" s="483">
        <f t="shared" si="39"/>
        <v>99893.32701197108</v>
      </c>
      <c r="F109" s="483">
        <f t="shared" si="39"/>
        <v>17712.016119473745</v>
      </c>
      <c r="G109" s="483">
        <f t="shared" si="39"/>
        <v>0</v>
      </c>
      <c r="H109" s="511">
        <f t="shared" si="31"/>
        <v>22351913</v>
      </c>
      <c r="I109" s="483">
        <v>350</v>
      </c>
      <c r="J109" s="483">
        <f t="shared" si="40"/>
        <v>63862.608571428573</v>
      </c>
      <c r="K109" s="477"/>
      <c r="L109" s="477"/>
      <c r="M109" s="446" t="s">
        <v>1053</v>
      </c>
      <c r="N109" s="479">
        <f t="shared" si="22"/>
        <v>42487</v>
      </c>
      <c r="O109" s="480">
        <v>68</v>
      </c>
      <c r="P109" s="481">
        <v>9206</v>
      </c>
      <c r="Q109" s="486">
        <f t="shared" si="41"/>
        <v>626008</v>
      </c>
      <c r="R109" s="484" t="s">
        <v>538</v>
      </c>
      <c r="S109" s="487">
        <v>42489</v>
      </c>
    </row>
    <row r="110" spans="1:19" ht="21" customHeight="1">
      <c r="A110" s="438">
        <f t="shared" si="30"/>
        <v>40</v>
      </c>
      <c r="B110" s="446" t="s">
        <v>409</v>
      </c>
      <c r="C110" s="511">
        <f t="shared" si="20"/>
        <v>105570</v>
      </c>
      <c r="D110" s="511">
        <v>5147556</v>
      </c>
      <c r="E110" s="486">
        <f t="shared" si="39"/>
        <v>21691.122436885151</v>
      </c>
      <c r="F110" s="486">
        <f t="shared" si="39"/>
        <v>3846.0377859428704</v>
      </c>
      <c r="G110" s="486">
        <f t="shared" si="39"/>
        <v>0</v>
      </c>
      <c r="H110" s="511">
        <f t="shared" si="31"/>
        <v>5278663</v>
      </c>
      <c r="I110" s="483">
        <v>76</v>
      </c>
      <c r="J110" s="483">
        <f t="shared" si="40"/>
        <v>69456.09210526316</v>
      </c>
      <c r="K110" s="477"/>
      <c r="L110" s="477"/>
      <c r="M110" s="445" t="s">
        <v>1057</v>
      </c>
      <c r="N110" s="479">
        <f t="shared" si="22"/>
        <v>42487</v>
      </c>
      <c r="O110" s="480">
        <v>10</v>
      </c>
      <c r="P110" s="512">
        <v>10557</v>
      </c>
      <c r="Q110" s="486">
        <f t="shared" si="41"/>
        <v>105570</v>
      </c>
      <c r="R110" s="484" t="s">
        <v>538</v>
      </c>
      <c r="S110" s="487">
        <v>42489</v>
      </c>
    </row>
    <row r="111" spans="1:19" ht="21" customHeight="1">
      <c r="A111" s="438">
        <f t="shared" si="30"/>
        <v>41</v>
      </c>
      <c r="B111" s="446" t="s">
        <v>540</v>
      </c>
      <c r="C111" s="511">
        <f t="shared" si="20"/>
        <v>191160</v>
      </c>
      <c r="D111" s="511">
        <v>2212780</v>
      </c>
      <c r="E111" s="483">
        <f t="shared" ref="E111:G135" si="42">IF($I$138&lt;&gt;0,E$138/$I$138*$I111,0)</f>
        <v>5708.190114969776</v>
      </c>
      <c r="F111" s="483">
        <f t="shared" si="42"/>
        <v>1012.1152068270712</v>
      </c>
      <c r="G111" s="483">
        <f t="shared" si="42"/>
        <v>0</v>
      </c>
      <c r="H111" s="511">
        <f t="shared" si="31"/>
        <v>2410660</v>
      </c>
      <c r="I111" s="483">
        <v>20</v>
      </c>
      <c r="J111" s="483">
        <f t="shared" si="40"/>
        <v>120533</v>
      </c>
      <c r="K111" s="477"/>
      <c r="L111" s="477"/>
      <c r="M111" s="445" t="s">
        <v>1157</v>
      </c>
      <c r="N111" s="479">
        <f t="shared" si="22"/>
        <v>42487</v>
      </c>
      <c r="O111" s="480">
        <v>10</v>
      </c>
      <c r="P111" s="512">
        <v>19116</v>
      </c>
      <c r="Q111" s="486">
        <f t="shared" si="41"/>
        <v>191160</v>
      </c>
      <c r="R111" s="484" t="s">
        <v>538</v>
      </c>
      <c r="S111" s="487">
        <v>42489</v>
      </c>
    </row>
    <row r="112" spans="1:19" ht="21" customHeight="1">
      <c r="A112" s="438">
        <f t="shared" si="30"/>
        <v>42</v>
      </c>
      <c r="B112" s="446" t="s">
        <v>496</v>
      </c>
      <c r="C112" s="511">
        <f t="shared" ref="C112:C123" si="43">Q112</f>
        <v>257400</v>
      </c>
      <c r="D112" s="511">
        <v>6811273</v>
      </c>
      <c r="E112" s="483">
        <f t="shared" si="42"/>
        <v>313094.22780609224</v>
      </c>
      <c r="F112" s="483">
        <f t="shared" si="42"/>
        <v>55514.519094464857</v>
      </c>
      <c r="G112" s="483">
        <f t="shared" si="42"/>
        <v>0</v>
      </c>
      <c r="H112" s="511">
        <f t="shared" ref="H112:H123" si="44">ROUND(SUM(C112:G112),0)</f>
        <v>7437282</v>
      </c>
      <c r="I112" s="483">
        <v>1097</v>
      </c>
      <c r="J112" s="483">
        <f t="shared" si="28"/>
        <v>6779.6554238833178</v>
      </c>
      <c r="K112" s="477"/>
      <c r="L112" s="477"/>
      <c r="M112" s="445" t="s">
        <v>1126</v>
      </c>
      <c r="N112" s="479">
        <f t="shared" si="22"/>
        <v>42500</v>
      </c>
      <c r="O112" s="514">
        <v>10</v>
      </c>
      <c r="P112" s="512">
        <v>25740</v>
      </c>
      <c r="Q112" s="486">
        <f t="shared" si="29"/>
        <v>257400</v>
      </c>
      <c r="R112" s="484" t="s">
        <v>555</v>
      </c>
      <c r="S112" s="487">
        <v>42502</v>
      </c>
    </row>
    <row r="113" spans="1:19" ht="21" customHeight="1">
      <c r="A113" s="438">
        <f t="shared" si="30"/>
        <v>43</v>
      </c>
      <c r="B113" s="446" t="s">
        <v>496</v>
      </c>
      <c r="C113" s="511">
        <f t="shared" si="43"/>
        <v>320625</v>
      </c>
      <c r="D113" s="511">
        <v>8642928</v>
      </c>
      <c r="E113" s="483">
        <f t="shared" si="42"/>
        <v>397290.03200189641</v>
      </c>
      <c r="F113" s="483">
        <f t="shared" si="42"/>
        <v>70443.218395164149</v>
      </c>
      <c r="G113" s="483">
        <f t="shared" si="42"/>
        <v>0</v>
      </c>
      <c r="H113" s="511">
        <f t="shared" si="44"/>
        <v>9431286</v>
      </c>
      <c r="I113" s="483">
        <v>1392</v>
      </c>
      <c r="J113" s="483">
        <f t="shared" si="28"/>
        <v>6775.3491379310344</v>
      </c>
      <c r="K113" s="477"/>
      <c r="L113" s="477"/>
      <c r="M113" s="445" t="s">
        <v>1153</v>
      </c>
      <c r="N113" s="479">
        <f t="shared" si="22"/>
        <v>42514</v>
      </c>
      <c r="O113" s="480">
        <v>15</v>
      </c>
      <c r="P113" s="512">
        <v>21375</v>
      </c>
      <c r="Q113" s="486">
        <f t="shared" si="29"/>
        <v>320625</v>
      </c>
      <c r="R113" s="484" t="s">
        <v>560</v>
      </c>
      <c r="S113" s="487">
        <v>42516</v>
      </c>
    </row>
    <row r="114" spans="1:19" ht="21" customHeight="1">
      <c r="A114" s="438">
        <f t="shared" si="30"/>
        <v>44</v>
      </c>
      <c r="B114" s="446" t="s">
        <v>565</v>
      </c>
      <c r="C114" s="511">
        <f t="shared" si="43"/>
        <v>373600</v>
      </c>
      <c r="D114" s="511">
        <v>11115000</v>
      </c>
      <c r="E114" s="483">
        <f t="shared" si="42"/>
        <v>285409.50574848882</v>
      </c>
      <c r="F114" s="483">
        <f t="shared" si="42"/>
        <v>50605.760341353562</v>
      </c>
      <c r="G114" s="483">
        <f t="shared" si="42"/>
        <v>0</v>
      </c>
      <c r="H114" s="511">
        <f t="shared" si="44"/>
        <v>11824615</v>
      </c>
      <c r="I114" s="483">
        <v>1000</v>
      </c>
      <c r="J114" s="483">
        <f t="shared" si="28"/>
        <v>11824.615</v>
      </c>
      <c r="K114" s="477"/>
      <c r="L114" s="477"/>
      <c r="M114" s="445" t="s">
        <v>1093</v>
      </c>
      <c r="N114" s="479">
        <f t="shared" si="22"/>
        <v>42514</v>
      </c>
      <c r="O114" s="514">
        <v>40</v>
      </c>
      <c r="P114" s="512">
        <v>9340</v>
      </c>
      <c r="Q114" s="486">
        <f t="shared" si="29"/>
        <v>373600</v>
      </c>
      <c r="R114" s="484" t="s">
        <v>561</v>
      </c>
      <c r="S114" s="487">
        <v>42516</v>
      </c>
    </row>
    <row r="115" spans="1:19" ht="21" customHeight="1">
      <c r="A115" s="438">
        <f t="shared" si="30"/>
        <v>45</v>
      </c>
      <c r="B115" s="446" t="s">
        <v>1046</v>
      </c>
      <c r="C115" s="511">
        <f t="shared" si="43"/>
        <v>1146600</v>
      </c>
      <c r="D115" s="511">
        <v>38593750</v>
      </c>
      <c r="E115" s="483">
        <f t="shared" si="42"/>
        <v>356761.882185611</v>
      </c>
      <c r="F115" s="483">
        <f t="shared" si="42"/>
        <v>63257.200426691947</v>
      </c>
      <c r="G115" s="483">
        <f t="shared" si="42"/>
        <v>0</v>
      </c>
      <c r="H115" s="511">
        <f t="shared" si="44"/>
        <v>40160369</v>
      </c>
      <c r="I115" s="483">
        <v>1250</v>
      </c>
      <c r="J115" s="483">
        <f t="shared" si="28"/>
        <v>32128.2952</v>
      </c>
      <c r="K115" s="477"/>
      <c r="L115" s="477"/>
      <c r="M115" s="445" t="s">
        <v>1014</v>
      </c>
      <c r="N115" s="479">
        <f t="shared" si="22"/>
        <v>42514</v>
      </c>
      <c r="O115" s="480">
        <v>70</v>
      </c>
      <c r="P115" s="512">
        <v>16380</v>
      </c>
      <c r="Q115" s="486">
        <f t="shared" si="29"/>
        <v>1146600</v>
      </c>
      <c r="R115" s="484" t="s">
        <v>562</v>
      </c>
      <c r="S115" s="487">
        <v>42516</v>
      </c>
    </row>
    <row r="116" spans="1:19" ht="21" customHeight="1">
      <c r="A116" s="438">
        <f t="shared" si="30"/>
        <v>46</v>
      </c>
      <c r="B116" s="446" t="s">
        <v>1047</v>
      </c>
      <c r="C116" s="511">
        <f t="shared" si="43"/>
        <v>1445664</v>
      </c>
      <c r="D116" s="511">
        <v>39149500</v>
      </c>
      <c r="E116" s="483">
        <f t="shared" si="42"/>
        <v>371032.35747303546</v>
      </c>
      <c r="F116" s="483">
        <f t="shared" si="42"/>
        <v>65787.488443759619</v>
      </c>
      <c r="G116" s="483">
        <f t="shared" si="42"/>
        <v>0</v>
      </c>
      <c r="H116" s="511">
        <f t="shared" si="44"/>
        <v>41031984</v>
      </c>
      <c r="I116" s="483">
        <v>1300</v>
      </c>
      <c r="J116" s="483">
        <f t="shared" si="28"/>
        <v>31563.064615384614</v>
      </c>
      <c r="K116" s="477"/>
      <c r="L116" s="477"/>
      <c r="M116" s="445" t="s">
        <v>1012</v>
      </c>
      <c r="N116" s="479">
        <f t="shared" si="22"/>
        <v>42514</v>
      </c>
      <c r="O116" s="480">
        <v>96</v>
      </c>
      <c r="P116" s="509">
        <v>15059</v>
      </c>
      <c r="Q116" s="486">
        <f t="shared" si="29"/>
        <v>1445664</v>
      </c>
      <c r="R116" s="484" t="s">
        <v>562</v>
      </c>
      <c r="S116" s="487">
        <v>42516</v>
      </c>
    </row>
    <row r="117" spans="1:19" ht="21" customHeight="1">
      <c r="A117" s="438">
        <f t="shared" si="30"/>
        <v>47</v>
      </c>
      <c r="B117" s="446" t="s">
        <v>496</v>
      </c>
      <c r="C117" s="511">
        <f t="shared" si="43"/>
        <v>377720</v>
      </c>
      <c r="D117" s="511">
        <v>9412844</v>
      </c>
      <c r="E117" s="483">
        <f t="shared" si="42"/>
        <v>432680.81071470905</v>
      </c>
      <c r="F117" s="483">
        <f t="shared" si="42"/>
        <v>76718.332677491999</v>
      </c>
      <c r="G117" s="483">
        <f t="shared" si="42"/>
        <v>0</v>
      </c>
      <c r="H117" s="511">
        <f t="shared" si="44"/>
        <v>10299963</v>
      </c>
      <c r="I117" s="483">
        <v>1516</v>
      </c>
      <c r="J117" s="483">
        <f t="shared" si="28"/>
        <v>6794.1708443271764</v>
      </c>
      <c r="K117" s="477"/>
      <c r="L117" s="477"/>
      <c r="M117" s="445" t="s">
        <v>1092</v>
      </c>
      <c r="N117" s="479">
        <f t="shared" si="22"/>
        <v>42515</v>
      </c>
      <c r="O117" s="480">
        <v>40</v>
      </c>
      <c r="P117" s="512">
        <v>9443</v>
      </c>
      <c r="Q117" s="486">
        <f t="shared" si="29"/>
        <v>377720</v>
      </c>
      <c r="R117" s="484" t="s">
        <v>563</v>
      </c>
      <c r="S117" s="487">
        <v>42517</v>
      </c>
    </row>
    <row r="118" spans="1:19" ht="21" customHeight="1">
      <c r="A118" s="438">
        <f t="shared" si="30"/>
        <v>48</v>
      </c>
      <c r="B118" s="446" t="s">
        <v>396</v>
      </c>
      <c r="C118" s="511">
        <f t="shared" si="43"/>
        <v>241224</v>
      </c>
      <c r="D118" s="511">
        <v>8957850</v>
      </c>
      <c r="E118" s="483">
        <f t="shared" si="42"/>
        <v>152408.67606969303</v>
      </c>
      <c r="F118" s="483">
        <f t="shared" si="42"/>
        <v>27023.476022282801</v>
      </c>
      <c r="G118" s="483">
        <f t="shared" si="42"/>
        <v>0</v>
      </c>
      <c r="H118" s="511">
        <f t="shared" si="44"/>
        <v>9378506</v>
      </c>
      <c r="I118" s="483">
        <v>534</v>
      </c>
      <c r="J118" s="483">
        <f t="shared" si="28"/>
        <v>17562.745318352059</v>
      </c>
      <c r="K118" s="477"/>
      <c r="L118" s="477"/>
      <c r="M118" s="446" t="s">
        <v>1094</v>
      </c>
      <c r="N118" s="479">
        <f t="shared" si="22"/>
        <v>42519</v>
      </c>
      <c r="O118" s="514">
        <v>12</v>
      </c>
      <c r="P118" s="509">
        <v>20102</v>
      </c>
      <c r="Q118" s="486">
        <f t="shared" si="29"/>
        <v>241224</v>
      </c>
      <c r="R118" s="484" t="s">
        <v>566</v>
      </c>
      <c r="S118" s="487">
        <v>42521</v>
      </c>
    </row>
    <row r="119" spans="1:19" ht="21" customHeight="1">
      <c r="A119" s="438">
        <f t="shared" si="30"/>
        <v>49</v>
      </c>
      <c r="B119" s="446" t="s">
        <v>348</v>
      </c>
      <c r="C119" s="511">
        <f t="shared" si="43"/>
        <v>438167</v>
      </c>
      <c r="D119" s="511">
        <v>10676442</v>
      </c>
      <c r="E119" s="483">
        <f t="shared" si="42"/>
        <v>48519.615977243098</v>
      </c>
      <c r="F119" s="483">
        <f t="shared" si="42"/>
        <v>8602.9792580301055</v>
      </c>
      <c r="G119" s="483">
        <f t="shared" si="42"/>
        <v>0</v>
      </c>
      <c r="H119" s="511">
        <f t="shared" si="44"/>
        <v>11171732</v>
      </c>
      <c r="I119" s="483">
        <v>170</v>
      </c>
      <c r="J119" s="483">
        <f t="shared" si="28"/>
        <v>65716.070588235292</v>
      </c>
      <c r="K119" s="477"/>
      <c r="L119" s="477"/>
      <c r="M119" s="446" t="s">
        <v>1091</v>
      </c>
      <c r="N119" s="479">
        <f t="shared" si="22"/>
        <v>42519</v>
      </c>
      <c r="O119" s="514">
        <v>41</v>
      </c>
      <c r="P119" s="509">
        <v>10687</v>
      </c>
      <c r="Q119" s="486">
        <f t="shared" si="29"/>
        <v>438167</v>
      </c>
      <c r="R119" s="484" t="s">
        <v>566</v>
      </c>
      <c r="S119" s="487">
        <v>42521</v>
      </c>
    </row>
    <row r="120" spans="1:19" ht="21" customHeight="1">
      <c r="A120" s="438">
        <f t="shared" si="30"/>
        <v>50</v>
      </c>
      <c r="B120" s="446" t="s">
        <v>565</v>
      </c>
      <c r="C120" s="511">
        <f t="shared" si="43"/>
        <v>348726</v>
      </c>
      <c r="D120" s="511">
        <v>13029000</v>
      </c>
      <c r="E120" s="483">
        <f t="shared" si="42"/>
        <v>285409.50574848882</v>
      </c>
      <c r="F120" s="483">
        <f t="shared" si="42"/>
        <v>50605.760341353562</v>
      </c>
      <c r="G120" s="483">
        <f t="shared" si="42"/>
        <v>0</v>
      </c>
      <c r="H120" s="511">
        <f t="shared" si="44"/>
        <v>13713741</v>
      </c>
      <c r="I120" s="483">
        <v>1000</v>
      </c>
      <c r="J120" s="483">
        <f t="shared" si="28"/>
        <v>13713.741</v>
      </c>
      <c r="K120" s="477"/>
      <c r="L120" s="477"/>
      <c r="M120" s="445" t="s">
        <v>1095</v>
      </c>
      <c r="N120" s="479">
        <f t="shared" si="22"/>
        <v>42521</v>
      </c>
      <c r="O120" s="480">
        <v>19</v>
      </c>
      <c r="P120" s="509">
        <v>18354</v>
      </c>
      <c r="Q120" s="486">
        <f t="shared" si="29"/>
        <v>348726</v>
      </c>
      <c r="R120" s="484" t="s">
        <v>595</v>
      </c>
      <c r="S120" s="487">
        <v>42523</v>
      </c>
    </row>
    <row r="121" spans="1:19" ht="21" customHeight="1">
      <c r="A121" s="438">
        <f t="shared" si="30"/>
        <v>51</v>
      </c>
      <c r="B121" s="446" t="s">
        <v>790</v>
      </c>
      <c r="C121" s="511">
        <f t="shared" si="43"/>
        <v>310539</v>
      </c>
      <c r="D121" s="511">
        <v>12856000</v>
      </c>
      <c r="E121" s="483">
        <f t="shared" si="42"/>
        <v>570819.01149697765</v>
      </c>
      <c r="F121" s="483">
        <f t="shared" si="42"/>
        <v>101211.52068270712</v>
      </c>
      <c r="G121" s="483">
        <f t="shared" si="42"/>
        <v>0</v>
      </c>
      <c r="H121" s="511">
        <f t="shared" si="44"/>
        <v>13838570</v>
      </c>
      <c r="I121" s="483">
        <v>2000</v>
      </c>
      <c r="J121" s="483">
        <f t="shared" si="28"/>
        <v>6919.2849999999999</v>
      </c>
      <c r="K121" s="477"/>
      <c r="L121" s="477"/>
      <c r="M121" s="446" t="s">
        <v>1096</v>
      </c>
      <c r="N121" s="479">
        <f t="shared" si="22"/>
        <v>42525</v>
      </c>
      <c r="O121" s="480">
        <v>17</v>
      </c>
      <c r="P121" s="481">
        <v>18267</v>
      </c>
      <c r="Q121" s="486">
        <f t="shared" si="29"/>
        <v>310539</v>
      </c>
      <c r="R121" s="484" t="s">
        <v>602</v>
      </c>
      <c r="S121" s="487">
        <v>42527</v>
      </c>
    </row>
    <row r="122" spans="1:19" ht="21" customHeight="1">
      <c r="A122" s="438">
        <f t="shared" si="30"/>
        <v>52</v>
      </c>
      <c r="B122" s="446" t="s">
        <v>506</v>
      </c>
      <c r="C122" s="511">
        <f t="shared" si="43"/>
        <v>351879</v>
      </c>
      <c r="D122" s="511">
        <v>11559950</v>
      </c>
      <c r="E122" s="486">
        <f t="shared" si="42"/>
        <v>585089.48678440205</v>
      </c>
      <c r="F122" s="486">
        <f t="shared" si="42"/>
        <v>103741.80869977479</v>
      </c>
      <c r="G122" s="486">
        <f t="shared" si="42"/>
        <v>0</v>
      </c>
      <c r="H122" s="511">
        <f t="shared" si="44"/>
        <v>12600660</v>
      </c>
      <c r="I122" s="483">
        <v>2050</v>
      </c>
      <c r="J122" s="483">
        <f t="shared" si="28"/>
        <v>6146.6634146341466</v>
      </c>
      <c r="K122" s="477"/>
      <c r="L122" s="477"/>
      <c r="M122" s="445" t="s">
        <v>1106</v>
      </c>
      <c r="N122" s="479">
        <f t="shared" si="22"/>
        <v>42525</v>
      </c>
      <c r="O122" s="480">
        <v>33</v>
      </c>
      <c r="P122" s="512">
        <v>10663</v>
      </c>
      <c r="Q122" s="486">
        <f t="shared" si="29"/>
        <v>351879</v>
      </c>
      <c r="R122" s="484" t="s">
        <v>602</v>
      </c>
      <c r="S122" s="487">
        <v>42527</v>
      </c>
    </row>
    <row r="123" spans="1:19" ht="21" customHeight="1">
      <c r="A123" s="438">
        <f t="shared" si="30"/>
        <v>53</v>
      </c>
      <c r="B123" s="446" t="s">
        <v>525</v>
      </c>
      <c r="C123" s="511">
        <f t="shared" si="43"/>
        <v>604700</v>
      </c>
      <c r="D123" s="511">
        <v>21085000</v>
      </c>
      <c r="E123" s="483">
        <f t="shared" si="42"/>
        <v>1427047.528742444</v>
      </c>
      <c r="F123" s="483">
        <f t="shared" si="42"/>
        <v>253028.80170676779</v>
      </c>
      <c r="G123" s="483">
        <f t="shared" si="42"/>
        <v>0</v>
      </c>
      <c r="H123" s="511">
        <f t="shared" si="44"/>
        <v>23369776</v>
      </c>
      <c r="I123" s="483">
        <v>5000</v>
      </c>
      <c r="J123" s="483">
        <f t="shared" si="28"/>
        <v>4673.9552000000003</v>
      </c>
      <c r="K123" s="477"/>
      <c r="L123" s="477"/>
      <c r="M123" s="445" t="s">
        <v>1130</v>
      </c>
      <c r="N123" s="479">
        <f t="shared" si="22"/>
        <v>42530</v>
      </c>
      <c r="O123" s="480">
        <v>25</v>
      </c>
      <c r="P123" s="512">
        <v>24188</v>
      </c>
      <c r="Q123" s="486">
        <f t="shared" si="29"/>
        <v>604700</v>
      </c>
      <c r="R123" s="484" t="s">
        <v>620</v>
      </c>
      <c r="S123" s="487">
        <v>42532</v>
      </c>
    </row>
    <row r="124" spans="1:19" ht="21" customHeight="1">
      <c r="A124" s="438">
        <f t="shared" si="30"/>
        <v>54</v>
      </c>
      <c r="B124" s="446" t="s">
        <v>533</v>
      </c>
      <c r="C124" s="511">
        <f t="shared" si="20"/>
        <v>579670</v>
      </c>
      <c r="D124" s="511">
        <v>17457930</v>
      </c>
      <c r="E124" s="483">
        <f t="shared" si="42"/>
        <v>59935.996207182652</v>
      </c>
      <c r="F124" s="483">
        <f t="shared" si="42"/>
        <v>10627.209671684248</v>
      </c>
      <c r="G124" s="483">
        <f t="shared" si="42"/>
        <v>0</v>
      </c>
      <c r="H124" s="511">
        <f t="shared" si="31"/>
        <v>18108163</v>
      </c>
      <c r="I124" s="483">
        <v>210</v>
      </c>
      <c r="J124" s="483">
        <f t="shared" ref="J124:J135" si="45">IF(I124&lt;&gt;"",H124/I124,"")</f>
        <v>86229.347619047621</v>
      </c>
      <c r="K124" s="477"/>
      <c r="L124" s="477"/>
      <c r="M124" s="445" t="s">
        <v>1086</v>
      </c>
      <c r="N124" s="479">
        <f t="shared" si="22"/>
        <v>42530</v>
      </c>
      <c r="O124" s="514">
        <v>65</v>
      </c>
      <c r="P124" s="512">
        <v>8918</v>
      </c>
      <c r="Q124" s="486">
        <f t="shared" ref="Q124:Q135" si="46">O124*P124</f>
        <v>579670</v>
      </c>
      <c r="R124" s="484" t="s">
        <v>620</v>
      </c>
      <c r="S124" s="487">
        <v>42532</v>
      </c>
    </row>
    <row r="125" spans="1:19" ht="21" customHeight="1">
      <c r="A125" s="438">
        <f t="shared" si="30"/>
        <v>55</v>
      </c>
      <c r="B125" s="446" t="s">
        <v>635</v>
      </c>
      <c r="C125" s="511">
        <f t="shared" si="20"/>
        <v>232484</v>
      </c>
      <c r="D125" s="511">
        <v>7751400</v>
      </c>
      <c r="E125" s="483">
        <f t="shared" si="42"/>
        <v>171245.7034490933</v>
      </c>
      <c r="F125" s="483">
        <f t="shared" si="42"/>
        <v>30363.456204812137</v>
      </c>
      <c r="G125" s="483">
        <f t="shared" si="42"/>
        <v>0</v>
      </c>
      <c r="H125" s="511">
        <f t="shared" si="31"/>
        <v>8185493</v>
      </c>
      <c r="I125" s="483">
        <v>600</v>
      </c>
      <c r="J125" s="483">
        <f t="shared" si="45"/>
        <v>13642.488333333333</v>
      </c>
      <c r="K125" s="477"/>
      <c r="L125" s="477"/>
      <c r="M125" s="445" t="s">
        <v>1101</v>
      </c>
      <c r="N125" s="479">
        <f t="shared" si="22"/>
        <v>42530</v>
      </c>
      <c r="O125" s="480">
        <v>14</v>
      </c>
      <c r="P125" s="512">
        <v>16606</v>
      </c>
      <c r="Q125" s="486">
        <f t="shared" si="46"/>
        <v>232484</v>
      </c>
      <c r="R125" s="484" t="s">
        <v>620</v>
      </c>
      <c r="S125" s="487">
        <v>42532</v>
      </c>
    </row>
    <row r="126" spans="1:19" ht="21" customHeight="1">
      <c r="A126" s="438">
        <f t="shared" si="30"/>
        <v>56</v>
      </c>
      <c r="B126" s="446" t="s">
        <v>641</v>
      </c>
      <c r="C126" s="511">
        <f t="shared" si="20"/>
        <v>689160</v>
      </c>
      <c r="D126" s="511">
        <v>976950</v>
      </c>
      <c r="E126" s="483">
        <f t="shared" si="42"/>
        <v>42811.425862273325</v>
      </c>
      <c r="F126" s="483">
        <f t="shared" si="42"/>
        <v>7590.8640512030343</v>
      </c>
      <c r="G126" s="483">
        <f t="shared" si="42"/>
        <v>0</v>
      </c>
      <c r="H126" s="511">
        <f t="shared" si="31"/>
        <v>1716512</v>
      </c>
      <c r="I126" s="483">
        <v>150</v>
      </c>
      <c r="J126" s="483">
        <f t="shared" si="45"/>
        <v>11443.413333333334</v>
      </c>
      <c r="K126" s="477"/>
      <c r="L126" s="477"/>
      <c r="M126" s="445" t="s">
        <v>1120</v>
      </c>
      <c r="N126" s="479">
        <f t="shared" si="22"/>
        <v>42530</v>
      </c>
      <c r="O126" s="514">
        <v>30</v>
      </c>
      <c r="P126" s="512">
        <v>22972</v>
      </c>
      <c r="Q126" s="486">
        <f t="shared" si="46"/>
        <v>689160</v>
      </c>
      <c r="R126" s="484" t="s">
        <v>620</v>
      </c>
      <c r="S126" s="487">
        <v>42532</v>
      </c>
    </row>
    <row r="127" spans="1:19" ht="21" customHeight="1">
      <c r="A127" s="438">
        <f t="shared" si="30"/>
        <v>57</v>
      </c>
      <c r="B127" s="446" t="s">
        <v>1046</v>
      </c>
      <c r="C127" s="511">
        <f t="shared" si="20"/>
        <v>1100280</v>
      </c>
      <c r="D127" s="511">
        <v>42000000</v>
      </c>
      <c r="E127" s="483">
        <f t="shared" si="42"/>
        <v>356761.882185611</v>
      </c>
      <c r="F127" s="483">
        <f t="shared" si="42"/>
        <v>63257.200426691947</v>
      </c>
      <c r="G127" s="483">
        <f t="shared" si="42"/>
        <v>0</v>
      </c>
      <c r="H127" s="511">
        <f t="shared" si="31"/>
        <v>43520299</v>
      </c>
      <c r="I127" s="483">
        <v>1250</v>
      </c>
      <c r="J127" s="483">
        <f t="shared" si="45"/>
        <v>34816.239200000004</v>
      </c>
      <c r="K127" s="477"/>
      <c r="L127" s="477"/>
      <c r="M127" s="445" t="s">
        <v>1038</v>
      </c>
      <c r="N127" s="479">
        <f t="shared" si="22"/>
        <v>42533</v>
      </c>
      <c r="O127" s="480">
        <v>60</v>
      </c>
      <c r="P127" s="512">
        <v>18338</v>
      </c>
      <c r="Q127" s="486">
        <f t="shared" si="46"/>
        <v>1100280</v>
      </c>
      <c r="R127" s="484" t="s">
        <v>644</v>
      </c>
      <c r="S127" s="487">
        <v>42535</v>
      </c>
    </row>
    <row r="128" spans="1:19" ht="21" customHeight="1">
      <c r="A128" s="438">
        <f t="shared" si="30"/>
        <v>58</v>
      </c>
      <c r="B128" s="446" t="s">
        <v>1047</v>
      </c>
      <c r="C128" s="511">
        <f t="shared" si="20"/>
        <v>1132956</v>
      </c>
      <c r="D128" s="511">
        <v>40560000</v>
      </c>
      <c r="E128" s="483">
        <f t="shared" si="42"/>
        <v>371032.35747303546</v>
      </c>
      <c r="F128" s="483">
        <f t="shared" si="42"/>
        <v>65787.488443759619</v>
      </c>
      <c r="G128" s="483">
        <f t="shared" si="42"/>
        <v>0</v>
      </c>
      <c r="H128" s="511">
        <f t="shared" si="31"/>
        <v>42129776</v>
      </c>
      <c r="I128" s="483">
        <v>1300</v>
      </c>
      <c r="J128" s="483">
        <f t="shared" si="45"/>
        <v>32407.52</v>
      </c>
      <c r="K128" s="477"/>
      <c r="L128" s="477"/>
      <c r="M128" s="445" t="s">
        <v>1155</v>
      </c>
      <c r="N128" s="479">
        <f t="shared" si="22"/>
        <v>42533</v>
      </c>
      <c r="O128" s="480">
        <v>72</v>
      </c>
      <c r="P128" s="509">
        <v>15735.5</v>
      </c>
      <c r="Q128" s="486">
        <f t="shared" si="46"/>
        <v>1132956</v>
      </c>
      <c r="R128" s="484" t="s">
        <v>644</v>
      </c>
      <c r="S128" s="487">
        <v>42535</v>
      </c>
    </row>
    <row r="129" spans="1:19" ht="21" customHeight="1">
      <c r="A129" s="438">
        <f t="shared" si="30"/>
        <v>59</v>
      </c>
      <c r="B129" s="446" t="s">
        <v>528</v>
      </c>
      <c r="C129" s="511">
        <f t="shared" si="20"/>
        <v>610740</v>
      </c>
      <c r="D129" s="511">
        <v>8771000</v>
      </c>
      <c r="E129" s="483">
        <f t="shared" si="42"/>
        <v>285409.50574848882</v>
      </c>
      <c r="F129" s="483">
        <f t="shared" si="42"/>
        <v>50605.760341353562</v>
      </c>
      <c r="G129" s="483">
        <f t="shared" si="42"/>
        <v>0</v>
      </c>
      <c r="H129" s="511">
        <f t="shared" si="31"/>
        <v>9717755</v>
      </c>
      <c r="I129" s="483">
        <v>1000</v>
      </c>
      <c r="J129" s="483">
        <f t="shared" si="45"/>
        <v>9717.7549999999992</v>
      </c>
      <c r="K129" s="477"/>
      <c r="L129" s="477"/>
      <c r="M129" s="445" t="s">
        <v>1160</v>
      </c>
      <c r="N129" s="479">
        <f t="shared" si="22"/>
        <v>42534</v>
      </c>
      <c r="O129" s="480">
        <v>30</v>
      </c>
      <c r="P129" s="512">
        <v>20358</v>
      </c>
      <c r="Q129" s="486">
        <f t="shared" si="46"/>
        <v>610740</v>
      </c>
      <c r="R129" s="484" t="s">
        <v>647</v>
      </c>
      <c r="S129" s="487">
        <v>42536</v>
      </c>
    </row>
    <row r="130" spans="1:19" ht="21" customHeight="1">
      <c r="A130" s="438">
        <f t="shared" si="30"/>
        <v>60</v>
      </c>
      <c r="B130" s="446" t="s">
        <v>790</v>
      </c>
      <c r="C130" s="511">
        <f t="shared" si="20"/>
        <v>307580</v>
      </c>
      <c r="D130" s="511">
        <v>12958000</v>
      </c>
      <c r="E130" s="483">
        <f t="shared" si="42"/>
        <v>570819.01149697765</v>
      </c>
      <c r="F130" s="483">
        <f t="shared" si="42"/>
        <v>101211.52068270712</v>
      </c>
      <c r="G130" s="483">
        <f t="shared" si="42"/>
        <v>0</v>
      </c>
      <c r="H130" s="511">
        <f t="shared" si="31"/>
        <v>13937611</v>
      </c>
      <c r="I130" s="483">
        <v>2000</v>
      </c>
      <c r="J130" s="483">
        <f t="shared" si="45"/>
        <v>6968.8055000000004</v>
      </c>
      <c r="K130" s="477"/>
      <c r="L130" s="477"/>
      <c r="M130" s="446" t="s">
        <v>1089</v>
      </c>
      <c r="N130" s="479">
        <f t="shared" si="22"/>
        <v>42542</v>
      </c>
      <c r="O130" s="514">
        <v>20</v>
      </c>
      <c r="P130" s="509">
        <v>15379</v>
      </c>
      <c r="Q130" s="486">
        <f t="shared" si="46"/>
        <v>307580</v>
      </c>
      <c r="R130" s="484" t="s">
        <v>653</v>
      </c>
      <c r="S130" s="487">
        <v>42544</v>
      </c>
    </row>
    <row r="131" spans="1:19" ht="21" customHeight="1">
      <c r="A131" s="438">
        <f t="shared" si="30"/>
        <v>61</v>
      </c>
      <c r="B131" s="446" t="s">
        <v>506</v>
      </c>
      <c r="C131" s="511">
        <f t="shared" si="20"/>
        <v>285530</v>
      </c>
      <c r="D131" s="511">
        <v>11352000</v>
      </c>
      <c r="E131" s="483">
        <f t="shared" si="42"/>
        <v>570819.01149697765</v>
      </c>
      <c r="F131" s="483">
        <f t="shared" si="42"/>
        <v>101211.52068270712</v>
      </c>
      <c r="G131" s="483">
        <f t="shared" si="42"/>
        <v>0</v>
      </c>
      <c r="H131" s="511">
        <f t="shared" si="31"/>
        <v>12309561</v>
      </c>
      <c r="I131" s="483">
        <v>2000</v>
      </c>
      <c r="J131" s="483">
        <f t="shared" si="45"/>
        <v>6154.7804999999998</v>
      </c>
      <c r="K131" s="477"/>
      <c r="L131" s="477"/>
      <c r="M131" s="446" t="s">
        <v>1116</v>
      </c>
      <c r="N131" s="479">
        <f t="shared" si="22"/>
        <v>42542</v>
      </c>
      <c r="O131" s="514">
        <v>10</v>
      </c>
      <c r="P131" s="509">
        <v>28553</v>
      </c>
      <c r="Q131" s="486">
        <f t="shared" si="46"/>
        <v>285530</v>
      </c>
      <c r="R131" s="484" t="s">
        <v>653</v>
      </c>
      <c r="S131" s="487">
        <v>42544</v>
      </c>
    </row>
    <row r="132" spans="1:19" ht="21" customHeight="1">
      <c r="A132" s="438">
        <f t="shared" si="30"/>
        <v>62</v>
      </c>
      <c r="B132" s="446" t="s">
        <v>1170</v>
      </c>
      <c r="C132" s="511">
        <f t="shared" si="20"/>
        <v>315942</v>
      </c>
      <c r="D132" s="511">
        <v>1173744</v>
      </c>
      <c r="E132" s="483">
        <f t="shared" si="42"/>
        <v>16268.341827663862</v>
      </c>
      <c r="F132" s="483">
        <f t="shared" si="42"/>
        <v>2884.5283394571529</v>
      </c>
      <c r="G132" s="483">
        <f t="shared" si="42"/>
        <v>0</v>
      </c>
      <c r="H132" s="511">
        <f t="shared" si="31"/>
        <v>1508839</v>
      </c>
      <c r="I132" s="483">
        <v>57</v>
      </c>
      <c r="J132" s="483">
        <f t="shared" si="45"/>
        <v>26470.859649122805</v>
      </c>
      <c r="K132" s="477"/>
      <c r="L132" s="477"/>
      <c r="M132" s="445" t="s">
        <v>1123</v>
      </c>
      <c r="N132" s="479">
        <f t="shared" si="22"/>
        <v>42546</v>
      </c>
      <c r="O132" s="480">
        <v>11</v>
      </c>
      <c r="P132" s="509">
        <v>28722</v>
      </c>
      <c r="Q132" s="486">
        <f t="shared" si="46"/>
        <v>315942</v>
      </c>
      <c r="R132" s="484" t="s">
        <v>655</v>
      </c>
      <c r="S132" s="487">
        <v>42548</v>
      </c>
    </row>
    <row r="133" spans="1:19" ht="21" customHeight="1">
      <c r="A133" s="438">
        <f t="shared" si="30"/>
        <v>63</v>
      </c>
      <c r="B133" s="446" t="s">
        <v>528</v>
      </c>
      <c r="C133" s="511">
        <f t="shared" si="20"/>
        <v>483780</v>
      </c>
      <c r="D133" s="511">
        <v>8630664</v>
      </c>
      <c r="E133" s="483">
        <f t="shared" si="42"/>
        <v>280842.95365651301</v>
      </c>
      <c r="F133" s="483">
        <f t="shared" si="42"/>
        <v>49796.068175891902</v>
      </c>
      <c r="G133" s="483">
        <f t="shared" si="42"/>
        <v>0</v>
      </c>
      <c r="H133" s="511">
        <f t="shared" si="31"/>
        <v>9445083</v>
      </c>
      <c r="I133" s="483">
        <v>984</v>
      </c>
      <c r="J133" s="483">
        <f t="shared" si="45"/>
        <v>9598.6615853658532</v>
      </c>
      <c r="K133" s="477"/>
      <c r="L133" s="477"/>
      <c r="M133" s="446" t="s">
        <v>1058</v>
      </c>
      <c r="N133" s="479">
        <f t="shared" si="22"/>
        <v>42546</v>
      </c>
      <c r="O133" s="480">
        <v>30</v>
      </c>
      <c r="P133" s="481">
        <v>16126</v>
      </c>
      <c r="Q133" s="486">
        <f t="shared" si="46"/>
        <v>483780</v>
      </c>
      <c r="R133" s="484" t="s">
        <v>657</v>
      </c>
      <c r="S133" s="487">
        <v>42548</v>
      </c>
    </row>
    <row r="134" spans="1:19" ht="21" customHeight="1">
      <c r="A134" s="438">
        <f t="shared" si="30"/>
        <v>64</v>
      </c>
      <c r="B134" s="446" t="s">
        <v>1046</v>
      </c>
      <c r="C134" s="511">
        <f t="shared" si="20"/>
        <v>1059840</v>
      </c>
      <c r="D134" s="511">
        <v>37944000</v>
      </c>
      <c r="E134" s="486">
        <f t="shared" si="42"/>
        <v>363897.11982932326</v>
      </c>
      <c r="F134" s="486">
        <f t="shared" si="42"/>
        <v>64522.344435225787</v>
      </c>
      <c r="G134" s="486">
        <f t="shared" si="42"/>
        <v>0</v>
      </c>
      <c r="H134" s="511">
        <f t="shared" si="31"/>
        <v>39432259</v>
      </c>
      <c r="I134" s="483">
        <v>1275</v>
      </c>
      <c r="J134" s="483">
        <f t="shared" si="45"/>
        <v>30927.261960784315</v>
      </c>
      <c r="K134" s="477"/>
      <c r="L134" s="477"/>
      <c r="M134" s="445" t="s">
        <v>1072</v>
      </c>
      <c r="N134" s="479">
        <f t="shared" si="22"/>
        <v>42549</v>
      </c>
      <c r="O134" s="480">
        <v>60</v>
      </c>
      <c r="P134" s="512">
        <v>17664</v>
      </c>
      <c r="Q134" s="486">
        <f t="shared" si="46"/>
        <v>1059840</v>
      </c>
      <c r="R134" s="484" t="s">
        <v>672</v>
      </c>
      <c r="S134" s="487">
        <v>42551</v>
      </c>
    </row>
    <row r="135" spans="1:19" ht="21" customHeight="1">
      <c r="A135" s="438">
        <f t="shared" si="30"/>
        <v>65</v>
      </c>
      <c r="B135" s="446" t="s">
        <v>1170</v>
      </c>
      <c r="C135" s="511">
        <f t="shared" si="20"/>
        <v>687735</v>
      </c>
      <c r="D135" s="511">
        <v>31393536</v>
      </c>
      <c r="E135" s="483">
        <f t="shared" si="42"/>
        <v>284553.27723124332</v>
      </c>
      <c r="F135" s="483">
        <f t="shared" si="42"/>
        <v>50453.943060329497</v>
      </c>
      <c r="G135" s="483">
        <f t="shared" si="42"/>
        <v>0</v>
      </c>
      <c r="H135" s="511">
        <f t="shared" si="31"/>
        <v>32416278</v>
      </c>
      <c r="I135" s="483">
        <v>997</v>
      </c>
      <c r="J135" s="483">
        <f t="shared" si="45"/>
        <v>32513.819458375125</v>
      </c>
      <c r="K135" s="477"/>
      <c r="L135" s="477"/>
      <c r="M135" s="445" t="s">
        <v>1034</v>
      </c>
      <c r="N135" s="479">
        <f t="shared" ref="N135:N136" si="47">S135-2</f>
        <v>42549</v>
      </c>
      <c r="O135" s="480">
        <v>30</v>
      </c>
      <c r="P135" s="512">
        <v>22924.5</v>
      </c>
      <c r="Q135" s="486">
        <f t="shared" si="46"/>
        <v>687735</v>
      </c>
      <c r="R135" s="484" t="s">
        <v>672</v>
      </c>
      <c r="S135" s="487">
        <v>42551</v>
      </c>
    </row>
    <row r="136" spans="1:19" ht="21" customHeight="1">
      <c r="A136" s="438">
        <f t="shared" ref="A136" si="48">IF(B136&lt;&gt;"",A135+1,"")</f>
        <v>66</v>
      </c>
      <c r="B136" s="446" t="s">
        <v>348</v>
      </c>
      <c r="C136" s="511">
        <f t="shared" ref="C136" si="49">Q136</f>
        <v>285125</v>
      </c>
      <c r="D136" s="511">
        <v>11545200</v>
      </c>
      <c r="E136" s="483">
        <f t="shared" ref="E136:G136" si="50">IF($I$138&lt;&gt;0,E$138/$I$138*$I136,0)</f>
        <v>51373.711034727989</v>
      </c>
      <c r="F136" s="483">
        <f t="shared" si="50"/>
        <v>9109.0368614436411</v>
      </c>
      <c r="G136" s="483">
        <f t="shared" si="50"/>
        <v>0</v>
      </c>
      <c r="H136" s="511">
        <f t="shared" ref="H136" si="51">ROUND(SUM(C136:G136),0)</f>
        <v>11890808</v>
      </c>
      <c r="I136" s="483">
        <v>180</v>
      </c>
      <c r="J136" s="483">
        <f t="shared" ref="J136" si="52">IF(I136&lt;&gt;"",H136/I136,"")</f>
        <v>66060.044444444444</v>
      </c>
      <c r="K136" s="477"/>
      <c r="L136" s="477"/>
      <c r="M136" s="445" t="s">
        <v>1083</v>
      </c>
      <c r="N136" s="479">
        <f t="shared" si="47"/>
        <v>42549</v>
      </c>
      <c r="O136" s="480">
        <v>25</v>
      </c>
      <c r="P136" s="512">
        <v>11405</v>
      </c>
      <c r="Q136" s="486">
        <f t="shared" ref="Q136" si="53">O136*P136</f>
        <v>285125</v>
      </c>
      <c r="R136" s="484" t="s">
        <v>673</v>
      </c>
      <c r="S136" s="487">
        <v>42551</v>
      </c>
    </row>
    <row r="137" spans="1:19" ht="21" customHeight="1">
      <c r="A137" s="510"/>
      <c r="B137" s="446"/>
      <c r="C137" s="511"/>
      <c r="D137" s="511"/>
      <c r="E137" s="483"/>
      <c r="F137" s="483"/>
      <c r="G137" s="483"/>
      <c r="H137" s="511"/>
      <c r="I137" s="483"/>
      <c r="J137" s="483"/>
      <c r="K137" s="477"/>
      <c r="L137" s="477"/>
      <c r="M137" s="445"/>
      <c r="N137" s="487"/>
      <c r="O137" s="480"/>
      <c r="P137" s="512"/>
      <c r="Q137" s="486"/>
      <c r="R137" s="484"/>
      <c r="S137" s="487"/>
    </row>
    <row r="138" spans="1:19" ht="21" customHeight="1">
      <c r="A138" s="492"/>
      <c r="B138" s="493" t="s">
        <v>222</v>
      </c>
      <c r="C138" s="494">
        <f>SUM(C67:C137)</f>
        <v>109994217</v>
      </c>
      <c r="D138" s="494">
        <f>SUM(D67:D137)</f>
        <v>566278364</v>
      </c>
      <c r="E138" s="494">
        <v>12040000</v>
      </c>
      <c r="F138" s="494">
        <v>2134804</v>
      </c>
      <c r="G138" s="494"/>
      <c r="H138" s="494">
        <f>ROUND(SUM(H67:H137),0)</f>
        <v>690447387</v>
      </c>
      <c r="I138" s="494">
        <f>ROUND(SUM(I67:I137),0)</f>
        <v>42185</v>
      </c>
      <c r="J138" s="494"/>
      <c r="K138" s="461"/>
      <c r="L138" s="461"/>
      <c r="M138" s="495"/>
      <c r="N138" s="496"/>
      <c r="O138" s="515"/>
      <c r="P138" s="516"/>
      <c r="Q138" s="295">
        <f>SUM(Q67:Q137)</f>
        <v>109994217</v>
      </c>
      <c r="R138" s="495"/>
      <c r="S138" s="496"/>
    </row>
    <row r="139" spans="1:19" ht="15">
      <c r="A139" s="498"/>
      <c r="B139" s="499"/>
      <c r="C139" s="462"/>
      <c r="D139" s="462"/>
      <c r="E139" s="462"/>
      <c r="F139" s="462"/>
      <c r="G139" s="462"/>
      <c r="H139" s="462"/>
      <c r="I139" s="462"/>
      <c r="J139" s="462"/>
      <c r="K139" s="461"/>
      <c r="L139" s="461"/>
      <c r="M139" s="500"/>
      <c r="N139" s="501"/>
      <c r="O139" s="502"/>
      <c r="P139" s="468"/>
      <c r="Q139" s="503"/>
      <c r="R139" s="500"/>
      <c r="S139" s="501"/>
    </row>
    <row r="140" spans="1:19" ht="15">
      <c r="A140" s="498"/>
      <c r="B140" s="499"/>
      <c r="C140" s="462"/>
      <c r="D140" s="462"/>
      <c r="E140" s="462"/>
      <c r="F140" s="462"/>
      <c r="G140" s="462"/>
      <c r="H140" s="462"/>
      <c r="I140" s="462"/>
      <c r="J140" s="462"/>
      <c r="K140" s="461"/>
      <c r="L140" s="461"/>
      <c r="M140" s="500"/>
      <c r="N140" s="501"/>
      <c r="O140" s="502"/>
      <c r="P140" s="468"/>
      <c r="Q140" s="503"/>
      <c r="R140" s="500"/>
      <c r="S140" s="501"/>
    </row>
    <row r="141" spans="1:19" ht="15">
      <c r="A141" s="456"/>
      <c r="B141" s="456"/>
      <c r="C141" s="456"/>
      <c r="D141" s="456"/>
      <c r="E141" s="456"/>
      <c r="F141" s="456"/>
      <c r="G141" s="456"/>
      <c r="H141" s="456"/>
      <c r="I141" s="456"/>
      <c r="J141" s="456"/>
      <c r="K141" s="457"/>
      <c r="L141" s="457"/>
      <c r="M141" s="500"/>
      <c r="N141" s="501"/>
      <c r="O141" s="502"/>
      <c r="P141" s="468"/>
      <c r="Q141" s="503"/>
      <c r="R141" s="500"/>
      <c r="S141" s="501"/>
    </row>
    <row r="142" spans="1:19" ht="18" customHeight="1">
      <c r="A142" s="182" t="str">
        <f>TH!$A$1</f>
        <v>Đơn vị: CÔNG TY TNHH MỘT THÀNH VIÊN KHỞI NGUYÊN AN</v>
      </c>
      <c r="B142" s="460"/>
      <c r="C142" s="263"/>
      <c r="D142" s="263"/>
      <c r="E142" s="263"/>
      <c r="F142" s="263"/>
      <c r="G142" s="263"/>
      <c r="H142" s="263"/>
      <c r="I142" s="199"/>
      <c r="J142" s="263"/>
      <c r="K142" s="461"/>
      <c r="L142" s="461"/>
      <c r="M142" s="500"/>
      <c r="N142" s="501"/>
      <c r="O142" s="502"/>
      <c r="P142" s="468"/>
      <c r="Q142" s="503"/>
      <c r="R142" s="500"/>
      <c r="S142" s="501"/>
    </row>
    <row r="143" spans="1:19" ht="18.75" customHeight="1">
      <c r="A143" s="462" t="s">
        <v>886</v>
      </c>
      <c r="B143" s="462"/>
      <c r="C143" s="462"/>
      <c r="D143" s="462"/>
      <c r="E143" s="462"/>
      <c r="F143" s="462"/>
      <c r="G143" s="462"/>
      <c r="H143" s="462"/>
      <c r="I143" s="462"/>
      <c r="J143" s="462"/>
      <c r="K143" s="461"/>
      <c r="L143" s="461"/>
      <c r="M143" s="500"/>
      <c r="N143" s="501"/>
      <c r="O143" s="502"/>
      <c r="P143" s="468"/>
      <c r="Q143" s="503"/>
      <c r="R143" s="500"/>
      <c r="S143" s="501"/>
    </row>
    <row r="144" spans="1:19" ht="12.75" customHeight="1">
      <c r="A144" s="463"/>
      <c r="B144" s="464"/>
      <c r="C144" s="464"/>
      <c r="D144" s="464"/>
      <c r="E144" s="464"/>
      <c r="F144" s="464"/>
      <c r="G144" s="464"/>
      <c r="H144" s="464"/>
      <c r="I144" s="465"/>
      <c r="J144" s="464"/>
      <c r="K144" s="461"/>
      <c r="L144" s="461"/>
      <c r="M144" s="500"/>
      <c r="N144" s="501"/>
      <c r="O144" s="502"/>
      <c r="P144" s="468"/>
      <c r="Q144" s="503"/>
      <c r="R144" s="500"/>
      <c r="S144" s="501"/>
    </row>
    <row r="145" spans="1:19" ht="36.75" customHeight="1">
      <c r="A145" s="469" t="s">
        <v>33</v>
      </c>
      <c r="B145" s="470" t="s">
        <v>214</v>
      </c>
      <c r="C145" s="471" t="s">
        <v>217</v>
      </c>
      <c r="D145" s="471" t="s">
        <v>1179</v>
      </c>
      <c r="E145" s="471" t="s">
        <v>284</v>
      </c>
      <c r="F145" s="471" t="s">
        <v>218</v>
      </c>
      <c r="G145" s="471" t="s">
        <v>279</v>
      </c>
      <c r="H145" s="471" t="s">
        <v>219</v>
      </c>
      <c r="I145" s="472" t="s">
        <v>215</v>
      </c>
      <c r="J145" s="471" t="s">
        <v>220</v>
      </c>
      <c r="K145" s="473"/>
      <c r="L145" s="473"/>
      <c r="M145" s="470" t="s">
        <v>214</v>
      </c>
      <c r="N145" s="471" t="s">
        <v>208</v>
      </c>
      <c r="O145" s="474" t="s">
        <v>175</v>
      </c>
      <c r="P145" s="471" t="s">
        <v>216</v>
      </c>
      <c r="Q145" s="471" t="s">
        <v>221</v>
      </c>
      <c r="R145" s="470" t="s">
        <v>214</v>
      </c>
      <c r="S145" s="471" t="s">
        <v>208</v>
      </c>
    </row>
    <row r="146" spans="1:19" ht="24" customHeight="1">
      <c r="A146" s="523">
        <f>IF(B146&lt;&gt;"",ROW()-(ROW()-1),"")</f>
        <v>1</v>
      </c>
      <c r="B146" s="446" t="s">
        <v>1306</v>
      </c>
      <c r="C146" s="441">
        <f>Q146</f>
        <v>352755</v>
      </c>
      <c r="D146" s="441">
        <v>8915265</v>
      </c>
      <c r="E146" s="476">
        <f>IF($I$191&lt;&gt;0,E$191/$I$191*$I146,0)</f>
        <v>24839.844872163172</v>
      </c>
      <c r="F146" s="476">
        <f t="shared" ref="F146:G165" si="54">IF($I$191&lt;&gt;0,F$191/$I$191*$I146,0)</f>
        <v>0</v>
      </c>
      <c r="G146" s="476">
        <f t="shared" si="54"/>
        <v>0</v>
      </c>
      <c r="H146" s="441">
        <f>SUM(C146:G146)</f>
        <v>9292859.8448721636</v>
      </c>
      <c r="I146" s="476">
        <v>81</v>
      </c>
      <c r="J146" s="476">
        <f>IF(I146&lt;&gt;"",H146/I146,"")</f>
        <v>114726.66475150819</v>
      </c>
      <c r="K146" s="477">
        <v>115858</v>
      </c>
      <c r="L146" s="477"/>
      <c r="M146" s="445" t="s">
        <v>1144</v>
      </c>
      <c r="N146" s="479">
        <f>S146-2</f>
        <v>42564</v>
      </c>
      <c r="O146" s="480">
        <v>15</v>
      </c>
      <c r="P146" s="481">
        <v>23517</v>
      </c>
      <c r="Q146" s="441">
        <f t="shared" ref="Q146:Q147" si="55">ROUND(O146*P146,0)</f>
        <v>352755</v>
      </c>
      <c r="R146" s="517" t="s">
        <v>1302</v>
      </c>
      <c r="S146" s="518">
        <v>42566</v>
      </c>
    </row>
    <row r="147" spans="1:19" ht="24" customHeight="1">
      <c r="A147" s="523">
        <f>IF(B147&lt;&gt;"",A146+1,"")</f>
        <v>2</v>
      </c>
      <c r="B147" s="446" t="s">
        <v>790</v>
      </c>
      <c r="C147" s="441">
        <f t="shared" ref="C147:C169" si="56">Q147</f>
        <v>1907460</v>
      </c>
      <c r="D147" s="441">
        <v>42750000</v>
      </c>
      <c r="E147" s="476">
        <f t="shared" ref="E147:G189" si="57">IF($I$191&lt;&gt;0,E$191/$I$191*$I147,0)</f>
        <v>1533323.7575409366</v>
      </c>
      <c r="F147" s="476">
        <f t="shared" si="54"/>
        <v>0</v>
      </c>
      <c r="G147" s="476">
        <f t="shared" si="54"/>
        <v>0</v>
      </c>
      <c r="H147" s="441">
        <f t="shared" ref="H147:H160" si="58">SUM(C147:G147)</f>
        <v>46190783.757540934</v>
      </c>
      <c r="I147" s="476">
        <v>5000</v>
      </c>
      <c r="J147" s="476">
        <f t="shared" ref="J147:J150" si="59">IF(I147&lt;&gt;"",H147/I147,"")</f>
        <v>9238.1567515081861</v>
      </c>
      <c r="K147" s="477">
        <v>9000</v>
      </c>
      <c r="L147" s="477"/>
      <c r="M147" s="446" t="s">
        <v>983</v>
      </c>
      <c r="N147" s="479">
        <f t="shared" ref="N147:N169" si="60">S147-2</f>
        <v>42574</v>
      </c>
      <c r="O147" s="480">
        <v>180</v>
      </c>
      <c r="P147" s="481">
        <v>10597</v>
      </c>
      <c r="Q147" s="441">
        <f t="shared" si="55"/>
        <v>1907460</v>
      </c>
      <c r="R147" s="517" t="s">
        <v>1310</v>
      </c>
      <c r="S147" s="518">
        <v>42576</v>
      </c>
    </row>
    <row r="148" spans="1:19" ht="24" customHeight="1">
      <c r="A148" s="523">
        <f t="shared" ref="A148:A160" si="61">IF(B148&lt;&gt;"",A147+1,"")</f>
        <v>3</v>
      </c>
      <c r="B148" s="446" t="s">
        <v>1312</v>
      </c>
      <c r="C148" s="441">
        <f t="shared" si="56"/>
        <v>304920</v>
      </c>
      <c r="D148" s="441">
        <v>9747000</v>
      </c>
      <c r="E148" s="476">
        <f t="shared" si="57"/>
        <v>153332.37575409363</v>
      </c>
      <c r="F148" s="476">
        <f t="shared" si="54"/>
        <v>0</v>
      </c>
      <c r="G148" s="476">
        <f t="shared" si="54"/>
        <v>0</v>
      </c>
      <c r="H148" s="441">
        <f t="shared" si="58"/>
        <v>10205252.375754094</v>
      </c>
      <c r="I148" s="476">
        <v>500</v>
      </c>
      <c r="J148" s="476">
        <f t="shared" si="59"/>
        <v>20410.504751508186</v>
      </c>
      <c r="K148" s="477">
        <v>20520</v>
      </c>
      <c r="L148" s="477"/>
      <c r="M148" s="447" t="s">
        <v>1088</v>
      </c>
      <c r="N148" s="479">
        <f t="shared" si="60"/>
        <v>42574</v>
      </c>
      <c r="O148" s="480">
        <v>40</v>
      </c>
      <c r="P148" s="481">
        <v>7623</v>
      </c>
      <c r="Q148" s="441">
        <f t="shared" ref="Q148:Q190" si="62">ROUND(O148*P148,0)</f>
        <v>304920</v>
      </c>
      <c r="R148" s="517" t="s">
        <v>1311</v>
      </c>
      <c r="S148" s="518">
        <v>42576</v>
      </c>
    </row>
    <row r="149" spans="1:19" ht="24" customHeight="1">
      <c r="A149" s="523">
        <f t="shared" si="61"/>
        <v>4</v>
      </c>
      <c r="B149" s="446" t="s">
        <v>1046</v>
      </c>
      <c r="C149" s="441">
        <f t="shared" si="56"/>
        <v>1983200</v>
      </c>
      <c r="D149" s="441">
        <v>48562500</v>
      </c>
      <c r="E149" s="476">
        <f t="shared" si="57"/>
        <v>444663.88968687155</v>
      </c>
      <c r="F149" s="476">
        <f t="shared" si="54"/>
        <v>0</v>
      </c>
      <c r="G149" s="476">
        <f t="shared" si="54"/>
        <v>0</v>
      </c>
      <c r="H149" s="441">
        <f t="shared" si="58"/>
        <v>50990363.889686875</v>
      </c>
      <c r="I149" s="476">
        <v>1450</v>
      </c>
      <c r="J149" s="476">
        <f t="shared" si="59"/>
        <v>35165.768199784048</v>
      </c>
      <c r="K149" s="477">
        <v>35000</v>
      </c>
      <c r="L149" s="477"/>
      <c r="M149" s="446" t="s">
        <v>982</v>
      </c>
      <c r="N149" s="479">
        <f t="shared" si="60"/>
        <v>42578</v>
      </c>
      <c r="O149" s="480">
        <v>200</v>
      </c>
      <c r="P149" s="481">
        <v>9916</v>
      </c>
      <c r="Q149" s="441">
        <f t="shared" si="62"/>
        <v>1983200</v>
      </c>
      <c r="R149" s="517" t="s">
        <v>1317</v>
      </c>
      <c r="S149" s="518">
        <v>42580</v>
      </c>
    </row>
    <row r="150" spans="1:19" ht="24" customHeight="1">
      <c r="A150" s="523">
        <f>IF(B150&lt;&gt;"",A149+1,"")</f>
        <v>5</v>
      </c>
      <c r="B150" s="446" t="s">
        <v>1047</v>
      </c>
      <c r="C150" s="441">
        <f t="shared" si="56"/>
        <v>1973560</v>
      </c>
      <c r="D150" s="441">
        <v>46605000</v>
      </c>
      <c r="E150" s="476">
        <f t="shared" si="57"/>
        <v>459997.12726228096</v>
      </c>
      <c r="F150" s="476">
        <f t="shared" si="54"/>
        <v>0</v>
      </c>
      <c r="G150" s="476">
        <f t="shared" si="54"/>
        <v>0</v>
      </c>
      <c r="H150" s="441">
        <f t="shared" si="58"/>
        <v>49038557.127262279</v>
      </c>
      <c r="I150" s="476">
        <v>1500</v>
      </c>
      <c r="J150" s="476">
        <f t="shared" si="59"/>
        <v>32692.371418174855</v>
      </c>
      <c r="K150" s="477">
        <v>32500</v>
      </c>
      <c r="L150" s="477"/>
      <c r="M150" s="445" t="s">
        <v>1140</v>
      </c>
      <c r="N150" s="479">
        <f t="shared" si="60"/>
        <v>42578</v>
      </c>
      <c r="O150" s="480">
        <v>100</v>
      </c>
      <c r="P150" s="481">
        <v>19735.599999999999</v>
      </c>
      <c r="Q150" s="441">
        <f t="shared" si="62"/>
        <v>1973560</v>
      </c>
      <c r="R150" s="517" t="s">
        <v>1317</v>
      </c>
      <c r="S150" s="518">
        <v>42580</v>
      </c>
    </row>
    <row r="151" spans="1:19" ht="24" customHeight="1">
      <c r="A151" s="523">
        <f t="shared" si="61"/>
        <v>6</v>
      </c>
      <c r="B151" s="446" t="s">
        <v>689</v>
      </c>
      <c r="C151" s="441">
        <f t="shared" si="56"/>
        <v>888615</v>
      </c>
      <c r="D151" s="441">
        <v>60408</v>
      </c>
      <c r="E151" s="476">
        <f t="shared" si="57"/>
        <v>1839.9885090491239</v>
      </c>
      <c r="F151" s="476">
        <f t="shared" si="54"/>
        <v>0</v>
      </c>
      <c r="G151" s="476">
        <f t="shared" si="54"/>
        <v>0</v>
      </c>
      <c r="H151" s="441">
        <f t="shared" si="58"/>
        <v>950862.98850904917</v>
      </c>
      <c r="I151" s="476">
        <v>6</v>
      </c>
      <c r="J151" s="476">
        <f t="shared" ref="J151:J160" si="63">IF(I151&lt;&gt;"",H151/I151,"")</f>
        <v>158477.16475150819</v>
      </c>
      <c r="K151" s="477">
        <v>103488</v>
      </c>
      <c r="L151" s="477"/>
      <c r="M151" s="447" t="s">
        <v>1127</v>
      </c>
      <c r="N151" s="479">
        <f t="shared" si="60"/>
        <v>42579</v>
      </c>
      <c r="O151" s="480">
        <v>35</v>
      </c>
      <c r="P151" s="481">
        <v>25389</v>
      </c>
      <c r="Q151" s="441">
        <f t="shared" si="62"/>
        <v>888615</v>
      </c>
      <c r="R151" s="517" t="s">
        <v>1335</v>
      </c>
      <c r="S151" s="518">
        <v>42581</v>
      </c>
    </row>
    <row r="152" spans="1:19" ht="24" customHeight="1">
      <c r="A152" s="523">
        <f t="shared" si="61"/>
        <v>7</v>
      </c>
      <c r="B152" s="446" t="s">
        <v>1344</v>
      </c>
      <c r="C152" s="441">
        <f t="shared" si="56"/>
        <v>267030</v>
      </c>
      <c r="D152" s="441">
        <v>2195200</v>
      </c>
      <c r="E152" s="476">
        <f t="shared" si="57"/>
        <v>61332.950301637458</v>
      </c>
      <c r="F152" s="476">
        <f t="shared" si="54"/>
        <v>0</v>
      </c>
      <c r="G152" s="476">
        <f t="shared" si="54"/>
        <v>0</v>
      </c>
      <c r="H152" s="441">
        <f t="shared" si="58"/>
        <v>2523562.9503016374</v>
      </c>
      <c r="I152" s="476">
        <v>200</v>
      </c>
      <c r="J152" s="476">
        <f t="shared" si="63"/>
        <v>12617.814751508187</v>
      </c>
      <c r="K152" s="477">
        <v>12825</v>
      </c>
      <c r="L152" s="477"/>
      <c r="M152" s="447" t="s">
        <v>1069</v>
      </c>
      <c r="N152" s="479">
        <f t="shared" si="60"/>
        <v>42585</v>
      </c>
      <c r="O152" s="480">
        <v>10</v>
      </c>
      <c r="P152" s="481">
        <v>26703</v>
      </c>
      <c r="Q152" s="441">
        <f t="shared" si="62"/>
        <v>267030</v>
      </c>
      <c r="R152" s="517" t="s">
        <v>1353</v>
      </c>
      <c r="S152" s="518">
        <v>42587</v>
      </c>
    </row>
    <row r="153" spans="1:19" ht="24" customHeight="1">
      <c r="A153" s="523">
        <f t="shared" si="61"/>
        <v>8</v>
      </c>
      <c r="B153" s="446" t="s">
        <v>1349</v>
      </c>
      <c r="C153" s="441">
        <f t="shared" si="56"/>
        <v>294350</v>
      </c>
      <c r="D153" s="441">
        <v>7125000</v>
      </c>
      <c r="E153" s="476">
        <f t="shared" si="57"/>
        <v>45999.712726228092</v>
      </c>
      <c r="F153" s="476">
        <f t="shared" si="54"/>
        <v>0</v>
      </c>
      <c r="G153" s="476">
        <f t="shared" si="54"/>
        <v>0</v>
      </c>
      <c r="H153" s="441">
        <f t="shared" si="58"/>
        <v>7465349.7127262279</v>
      </c>
      <c r="I153" s="476">
        <v>150</v>
      </c>
      <c r="J153" s="476">
        <f t="shared" si="63"/>
        <v>49768.998084841522</v>
      </c>
      <c r="K153" s="477">
        <v>50000</v>
      </c>
      <c r="L153" s="477"/>
      <c r="M153" s="447" t="s">
        <v>1114</v>
      </c>
      <c r="N153" s="479">
        <f t="shared" si="60"/>
        <v>42596</v>
      </c>
      <c r="O153" s="480">
        <v>10</v>
      </c>
      <c r="P153" s="481">
        <v>29435</v>
      </c>
      <c r="Q153" s="441">
        <f t="shared" si="62"/>
        <v>294350</v>
      </c>
      <c r="R153" s="517" t="s">
        <v>1379</v>
      </c>
      <c r="S153" s="518">
        <v>42598</v>
      </c>
    </row>
    <row r="154" spans="1:19" ht="24" customHeight="1">
      <c r="A154" s="523">
        <f t="shared" si="61"/>
        <v>9</v>
      </c>
      <c r="B154" s="446" t="s">
        <v>1350</v>
      </c>
      <c r="C154" s="441">
        <f t="shared" si="56"/>
        <v>259990</v>
      </c>
      <c r="D154" s="441">
        <v>7980000</v>
      </c>
      <c r="E154" s="476">
        <f t="shared" si="57"/>
        <v>64399.597816719332</v>
      </c>
      <c r="F154" s="476">
        <f t="shared" si="54"/>
        <v>0</v>
      </c>
      <c r="G154" s="476">
        <f t="shared" si="54"/>
        <v>0</v>
      </c>
      <c r="H154" s="441">
        <f t="shared" si="58"/>
        <v>8304389.5978167197</v>
      </c>
      <c r="I154" s="476">
        <v>210</v>
      </c>
      <c r="J154" s="476">
        <f t="shared" si="63"/>
        <v>39544.712370555812</v>
      </c>
      <c r="K154" s="477">
        <v>40000</v>
      </c>
      <c r="L154" s="477"/>
      <c r="M154" s="447" t="s">
        <v>1036</v>
      </c>
      <c r="N154" s="479">
        <f t="shared" si="60"/>
        <v>42596</v>
      </c>
      <c r="O154" s="480">
        <v>10</v>
      </c>
      <c r="P154" s="481">
        <v>25999</v>
      </c>
      <c r="Q154" s="441">
        <f t="shared" si="62"/>
        <v>259990</v>
      </c>
      <c r="R154" s="517" t="s">
        <v>1379</v>
      </c>
      <c r="S154" s="518">
        <v>42598</v>
      </c>
    </row>
    <row r="155" spans="1:19" ht="24" customHeight="1">
      <c r="A155" s="523">
        <f t="shared" si="61"/>
        <v>10</v>
      </c>
      <c r="B155" s="446" t="s">
        <v>1382</v>
      </c>
      <c r="C155" s="441">
        <f t="shared" si="56"/>
        <v>259990</v>
      </c>
      <c r="D155" s="441">
        <v>2870000</v>
      </c>
      <c r="E155" s="476">
        <f t="shared" si="57"/>
        <v>214665.3260557311</v>
      </c>
      <c r="F155" s="476">
        <f t="shared" si="54"/>
        <v>0</v>
      </c>
      <c r="G155" s="476">
        <f t="shared" si="54"/>
        <v>0</v>
      </c>
      <c r="H155" s="441">
        <f t="shared" si="58"/>
        <v>3344655.3260557312</v>
      </c>
      <c r="I155" s="476">
        <v>700</v>
      </c>
      <c r="J155" s="476">
        <f t="shared" si="63"/>
        <v>4778.0790372224728</v>
      </c>
      <c r="K155" s="477">
        <v>4655</v>
      </c>
      <c r="L155" s="477"/>
      <c r="M155" s="447" t="s">
        <v>1036</v>
      </c>
      <c r="N155" s="479">
        <f t="shared" si="60"/>
        <v>42596</v>
      </c>
      <c r="O155" s="480">
        <v>10</v>
      </c>
      <c r="P155" s="481">
        <v>25999</v>
      </c>
      <c r="Q155" s="441">
        <f t="shared" si="62"/>
        <v>259990</v>
      </c>
      <c r="R155" s="517" t="s">
        <v>1381</v>
      </c>
      <c r="S155" s="518">
        <v>42598</v>
      </c>
    </row>
    <row r="156" spans="1:19" ht="24" customHeight="1">
      <c r="A156" s="523">
        <f t="shared" si="61"/>
        <v>11</v>
      </c>
      <c r="B156" s="446" t="s">
        <v>681</v>
      </c>
      <c r="C156" s="441">
        <f t="shared" si="56"/>
        <v>259990</v>
      </c>
      <c r="D156" s="441">
        <v>49502320</v>
      </c>
      <c r="E156" s="476">
        <f t="shared" si="57"/>
        <v>610262.85550129274</v>
      </c>
      <c r="F156" s="476">
        <f t="shared" si="54"/>
        <v>0</v>
      </c>
      <c r="G156" s="476">
        <f t="shared" si="54"/>
        <v>0</v>
      </c>
      <c r="H156" s="441">
        <f t="shared" si="58"/>
        <v>50372572.855501294</v>
      </c>
      <c r="I156" s="476">
        <v>1990</v>
      </c>
      <c r="J156" s="476">
        <f t="shared" si="63"/>
        <v>25312.850681156429</v>
      </c>
      <c r="K156" s="477">
        <v>25000</v>
      </c>
      <c r="L156" s="477"/>
      <c r="M156" s="447" t="s">
        <v>1036</v>
      </c>
      <c r="N156" s="479">
        <f t="shared" si="60"/>
        <v>42599</v>
      </c>
      <c r="O156" s="480">
        <v>10</v>
      </c>
      <c r="P156" s="481">
        <v>25999</v>
      </c>
      <c r="Q156" s="441">
        <f t="shared" si="62"/>
        <v>259990</v>
      </c>
      <c r="R156" s="517" t="s">
        <v>1387</v>
      </c>
      <c r="S156" s="518">
        <v>42601</v>
      </c>
    </row>
    <row r="157" spans="1:19" ht="24" customHeight="1">
      <c r="A157" s="523">
        <f t="shared" si="61"/>
        <v>12</v>
      </c>
      <c r="B157" s="446" t="s">
        <v>1346</v>
      </c>
      <c r="C157" s="441">
        <f t="shared" si="56"/>
        <v>1121450</v>
      </c>
      <c r="D157" s="441">
        <v>42750000</v>
      </c>
      <c r="E157" s="476">
        <f t="shared" si="57"/>
        <v>1533323.7575409366</v>
      </c>
      <c r="F157" s="476">
        <f t="shared" si="54"/>
        <v>0</v>
      </c>
      <c r="G157" s="476">
        <f t="shared" si="54"/>
        <v>0</v>
      </c>
      <c r="H157" s="441">
        <f t="shared" si="58"/>
        <v>45404773.757540934</v>
      </c>
      <c r="I157" s="476">
        <v>5000</v>
      </c>
      <c r="J157" s="476">
        <f t="shared" si="63"/>
        <v>9080.9547515081867</v>
      </c>
      <c r="K157" s="477">
        <v>9000</v>
      </c>
      <c r="L157" s="477"/>
      <c r="M157" s="447" t="s">
        <v>1081</v>
      </c>
      <c r="N157" s="479">
        <f t="shared" si="60"/>
        <v>42600</v>
      </c>
      <c r="O157" s="480">
        <v>50</v>
      </c>
      <c r="P157" s="481">
        <v>22429</v>
      </c>
      <c r="Q157" s="441">
        <f t="shared" si="62"/>
        <v>1121450</v>
      </c>
      <c r="R157" s="517" t="s">
        <v>1390</v>
      </c>
      <c r="S157" s="518">
        <v>42602</v>
      </c>
    </row>
    <row r="158" spans="1:19" ht="24" customHeight="1">
      <c r="A158" s="523">
        <f t="shared" si="61"/>
        <v>13</v>
      </c>
      <c r="B158" s="446" t="s">
        <v>1046</v>
      </c>
      <c r="C158" s="441">
        <f t="shared" si="56"/>
        <v>1655601</v>
      </c>
      <c r="D158" s="441">
        <v>49875000</v>
      </c>
      <c r="E158" s="476">
        <f t="shared" si="57"/>
        <v>459997.12726228096</v>
      </c>
      <c r="F158" s="476">
        <f t="shared" si="54"/>
        <v>0</v>
      </c>
      <c r="G158" s="476">
        <f t="shared" si="54"/>
        <v>0</v>
      </c>
      <c r="H158" s="441">
        <f t="shared" si="58"/>
        <v>51990598.127262279</v>
      </c>
      <c r="I158" s="476">
        <v>1500</v>
      </c>
      <c r="J158" s="476">
        <f t="shared" si="63"/>
        <v>34660.39875150819</v>
      </c>
      <c r="K158" s="477">
        <v>35000</v>
      </c>
      <c r="L158" s="477"/>
      <c r="M158" s="447" t="s">
        <v>1059</v>
      </c>
      <c r="N158" s="479">
        <f t="shared" si="60"/>
        <v>42602</v>
      </c>
      <c r="O158" s="480">
        <v>61</v>
      </c>
      <c r="P158" s="481">
        <v>27141</v>
      </c>
      <c r="Q158" s="441">
        <f t="shared" si="62"/>
        <v>1655601</v>
      </c>
      <c r="R158" s="517" t="s">
        <v>1391</v>
      </c>
      <c r="S158" s="518">
        <v>42604</v>
      </c>
    </row>
    <row r="159" spans="1:19" ht="24" customHeight="1">
      <c r="A159" s="523">
        <f t="shared" si="61"/>
        <v>14</v>
      </c>
      <c r="B159" s="446" t="s">
        <v>1047</v>
      </c>
      <c r="C159" s="441">
        <f t="shared" si="56"/>
        <v>1283160</v>
      </c>
      <c r="D159" s="441">
        <v>46312500</v>
      </c>
      <c r="E159" s="476">
        <f t="shared" si="57"/>
        <v>459997.12726228096</v>
      </c>
      <c r="F159" s="476">
        <f t="shared" si="54"/>
        <v>0</v>
      </c>
      <c r="G159" s="476">
        <f t="shared" si="54"/>
        <v>0</v>
      </c>
      <c r="H159" s="441">
        <f t="shared" si="58"/>
        <v>48055657.127262279</v>
      </c>
      <c r="I159" s="476">
        <v>1500</v>
      </c>
      <c r="J159" s="476">
        <f t="shared" si="63"/>
        <v>32037.104751508185</v>
      </c>
      <c r="K159" s="477">
        <v>32500</v>
      </c>
      <c r="L159" s="477"/>
      <c r="M159" s="445" t="s">
        <v>1066</v>
      </c>
      <c r="N159" s="479">
        <f t="shared" si="60"/>
        <v>42602</v>
      </c>
      <c r="O159" s="480">
        <v>68</v>
      </c>
      <c r="P159" s="481">
        <v>18870</v>
      </c>
      <c r="Q159" s="441">
        <f t="shared" si="62"/>
        <v>1283160</v>
      </c>
      <c r="R159" s="517" t="s">
        <v>1391</v>
      </c>
      <c r="S159" s="518">
        <v>42604</v>
      </c>
    </row>
    <row r="160" spans="1:19" ht="24" customHeight="1">
      <c r="A160" s="523">
        <f t="shared" si="61"/>
        <v>15</v>
      </c>
      <c r="B160" s="446" t="s">
        <v>423</v>
      </c>
      <c r="C160" s="441">
        <f t="shared" si="56"/>
        <v>242200</v>
      </c>
      <c r="D160" s="441">
        <v>624000</v>
      </c>
      <c r="E160" s="476">
        <f t="shared" si="57"/>
        <v>7359.9540361964955</v>
      </c>
      <c r="F160" s="476">
        <f t="shared" si="54"/>
        <v>0</v>
      </c>
      <c r="G160" s="476">
        <f t="shared" si="54"/>
        <v>0</v>
      </c>
      <c r="H160" s="441">
        <f t="shared" si="58"/>
        <v>873559.95403619646</v>
      </c>
      <c r="I160" s="476">
        <v>24</v>
      </c>
      <c r="J160" s="476">
        <f t="shared" si="63"/>
        <v>36398.33141817485</v>
      </c>
      <c r="K160" s="477">
        <v>36391</v>
      </c>
      <c r="L160" s="477"/>
      <c r="M160" s="445" t="s">
        <v>1061</v>
      </c>
      <c r="N160" s="479">
        <f t="shared" si="60"/>
        <v>42610</v>
      </c>
      <c r="O160" s="480">
        <v>20</v>
      </c>
      <c r="P160" s="481">
        <v>12110</v>
      </c>
      <c r="Q160" s="441">
        <f t="shared" si="62"/>
        <v>242200</v>
      </c>
      <c r="R160" s="517" t="s">
        <v>1402</v>
      </c>
      <c r="S160" s="518">
        <v>42612</v>
      </c>
    </row>
    <row r="161" spans="1:19" ht="24" customHeight="1">
      <c r="A161" s="523">
        <f t="shared" ref="A161:A169" si="64">IF(B161&lt;&gt;"",A160+1,"")</f>
        <v>16</v>
      </c>
      <c r="B161" s="446" t="s">
        <v>1539</v>
      </c>
      <c r="C161" s="441">
        <f t="shared" si="56"/>
        <v>525575</v>
      </c>
      <c r="D161" s="441">
        <v>11590460</v>
      </c>
      <c r="E161" s="476">
        <f t="shared" si="57"/>
        <v>300531.45647802355</v>
      </c>
      <c r="F161" s="476">
        <f t="shared" si="54"/>
        <v>0</v>
      </c>
      <c r="G161" s="476">
        <f t="shared" si="54"/>
        <v>0</v>
      </c>
      <c r="H161" s="441">
        <f t="shared" ref="H161:H170" si="65">SUM(C161:G161)</f>
        <v>12416566.456478024</v>
      </c>
      <c r="I161" s="476">
        <v>980</v>
      </c>
      <c r="J161" s="476">
        <f t="shared" ref="J161:J169" si="66">IF(I161&lt;&gt;"",H161/I161,"")</f>
        <v>12669.965771916352</v>
      </c>
      <c r="K161" s="477">
        <v>12450</v>
      </c>
      <c r="L161" s="477"/>
      <c r="M161" s="445" t="s">
        <v>1068</v>
      </c>
      <c r="N161" s="479">
        <f t="shared" si="60"/>
        <v>42621</v>
      </c>
      <c r="O161" s="480">
        <v>25</v>
      </c>
      <c r="P161" s="481">
        <v>21023</v>
      </c>
      <c r="Q161" s="441">
        <f t="shared" si="62"/>
        <v>525575</v>
      </c>
      <c r="R161" s="518" t="s">
        <v>1538</v>
      </c>
      <c r="S161" s="518">
        <v>42623</v>
      </c>
    </row>
    <row r="162" spans="1:19" ht="24" customHeight="1">
      <c r="A162" s="523">
        <f t="shared" si="64"/>
        <v>17</v>
      </c>
      <c r="B162" s="446" t="s">
        <v>1545</v>
      </c>
      <c r="C162" s="441">
        <f t="shared" si="56"/>
        <v>5236692</v>
      </c>
      <c r="D162" s="441">
        <v>5985000</v>
      </c>
      <c r="E162" s="476">
        <f t="shared" si="57"/>
        <v>174798.90835966676</v>
      </c>
      <c r="F162" s="476">
        <f t="shared" si="54"/>
        <v>0</v>
      </c>
      <c r="G162" s="476">
        <f t="shared" si="54"/>
        <v>0</v>
      </c>
      <c r="H162" s="441">
        <f t="shared" si="65"/>
        <v>11396490.908359667</v>
      </c>
      <c r="I162" s="476">
        <v>570</v>
      </c>
      <c r="J162" s="476">
        <f t="shared" si="66"/>
        <v>19993.843698876608</v>
      </c>
      <c r="K162" s="477">
        <v>20500</v>
      </c>
      <c r="L162" s="477"/>
      <c r="M162" s="445" t="s">
        <v>1141</v>
      </c>
      <c r="N162" s="479">
        <f t="shared" si="60"/>
        <v>42628</v>
      </c>
      <c r="O162" s="480">
        <v>181</v>
      </c>
      <c r="P162" s="481">
        <v>28932</v>
      </c>
      <c r="Q162" s="441">
        <f t="shared" si="62"/>
        <v>5236692</v>
      </c>
      <c r="R162" s="518" t="s">
        <v>1544</v>
      </c>
      <c r="S162" s="518">
        <v>42630</v>
      </c>
    </row>
    <row r="163" spans="1:19" ht="24" customHeight="1">
      <c r="A163" s="523">
        <f t="shared" si="64"/>
        <v>18</v>
      </c>
      <c r="B163" s="446" t="s">
        <v>1551</v>
      </c>
      <c r="C163" s="441">
        <f t="shared" si="56"/>
        <v>1444555</v>
      </c>
      <c r="D163" s="441">
        <v>42322500</v>
      </c>
      <c r="E163" s="476">
        <f t="shared" si="57"/>
        <v>1517990.5199655271</v>
      </c>
      <c r="F163" s="476">
        <f t="shared" si="54"/>
        <v>0</v>
      </c>
      <c r="G163" s="476">
        <f t="shared" si="54"/>
        <v>0</v>
      </c>
      <c r="H163" s="441">
        <f t="shared" si="65"/>
        <v>45285045.519965529</v>
      </c>
      <c r="I163" s="476">
        <v>4950</v>
      </c>
      <c r="J163" s="476">
        <f t="shared" si="66"/>
        <v>9148.4940444374806</v>
      </c>
      <c r="K163" s="477">
        <v>9000</v>
      </c>
      <c r="L163" s="477"/>
      <c r="M163" s="448" t="s">
        <v>1124</v>
      </c>
      <c r="N163" s="479">
        <f t="shared" si="60"/>
        <v>42631</v>
      </c>
      <c r="O163" s="480">
        <v>70</v>
      </c>
      <c r="P163" s="481">
        <v>20636.5</v>
      </c>
      <c r="Q163" s="441">
        <f t="shared" si="62"/>
        <v>1444555</v>
      </c>
      <c r="R163" s="518" t="s">
        <v>1550</v>
      </c>
      <c r="S163" s="518">
        <v>42633</v>
      </c>
    </row>
    <row r="164" spans="1:19" ht="24" customHeight="1">
      <c r="A164" s="523">
        <f t="shared" si="64"/>
        <v>19</v>
      </c>
      <c r="B164" s="446" t="s">
        <v>1046</v>
      </c>
      <c r="C164" s="441">
        <f t="shared" si="56"/>
        <v>1317840</v>
      </c>
      <c r="D164" s="441">
        <v>52322335</v>
      </c>
      <c r="E164" s="476">
        <f t="shared" si="57"/>
        <v>475330.36483769031</v>
      </c>
      <c r="F164" s="476">
        <f t="shared" si="54"/>
        <v>0</v>
      </c>
      <c r="G164" s="476">
        <f t="shared" si="54"/>
        <v>0</v>
      </c>
      <c r="H164" s="441">
        <f t="shared" si="65"/>
        <v>54115505.364837691</v>
      </c>
      <c r="I164" s="476">
        <v>1550</v>
      </c>
      <c r="J164" s="476">
        <f t="shared" si="66"/>
        <v>34913.229267637224</v>
      </c>
      <c r="K164" s="477">
        <v>35000</v>
      </c>
      <c r="L164" s="477"/>
      <c r="M164" s="445" t="s">
        <v>1065</v>
      </c>
      <c r="N164" s="479">
        <f t="shared" si="60"/>
        <v>42632</v>
      </c>
      <c r="O164" s="480">
        <v>68</v>
      </c>
      <c r="P164" s="481">
        <v>19380</v>
      </c>
      <c r="Q164" s="441">
        <f t="shared" si="62"/>
        <v>1317840</v>
      </c>
      <c r="R164" s="518" t="s">
        <v>1552</v>
      </c>
      <c r="S164" s="518">
        <v>42634</v>
      </c>
    </row>
    <row r="165" spans="1:19" ht="24" customHeight="1">
      <c r="A165" s="523">
        <f t="shared" si="64"/>
        <v>20</v>
      </c>
      <c r="B165" s="446" t="s">
        <v>1047</v>
      </c>
      <c r="C165" s="441">
        <f t="shared" si="56"/>
        <v>2203564</v>
      </c>
      <c r="D165" s="441">
        <v>46312500</v>
      </c>
      <c r="E165" s="476">
        <f t="shared" si="57"/>
        <v>459997.12726228096</v>
      </c>
      <c r="F165" s="476">
        <f t="shared" si="54"/>
        <v>0</v>
      </c>
      <c r="G165" s="476">
        <f t="shared" si="54"/>
        <v>0</v>
      </c>
      <c r="H165" s="441">
        <f t="shared" si="65"/>
        <v>48976061.127262279</v>
      </c>
      <c r="I165" s="476">
        <v>1500</v>
      </c>
      <c r="J165" s="476">
        <f t="shared" si="66"/>
        <v>32650.707418174854</v>
      </c>
      <c r="K165" s="477">
        <v>32500</v>
      </c>
      <c r="L165" s="477"/>
      <c r="M165" s="447" t="s">
        <v>1073</v>
      </c>
      <c r="N165" s="479">
        <f t="shared" si="60"/>
        <v>42632</v>
      </c>
      <c r="O165" s="480">
        <v>244</v>
      </c>
      <c r="P165" s="481">
        <v>9031</v>
      </c>
      <c r="Q165" s="441">
        <f t="shared" si="62"/>
        <v>2203564</v>
      </c>
      <c r="R165" s="518" t="s">
        <v>1552</v>
      </c>
      <c r="S165" s="518">
        <v>42634</v>
      </c>
    </row>
    <row r="166" spans="1:19" ht="24" customHeight="1">
      <c r="A166" s="523">
        <f t="shared" si="64"/>
        <v>21</v>
      </c>
      <c r="B166" s="446" t="s">
        <v>1046</v>
      </c>
      <c r="C166" s="441">
        <f t="shared" si="56"/>
        <v>1300050</v>
      </c>
      <c r="D166" s="441">
        <v>14177665</v>
      </c>
      <c r="E166" s="476">
        <f t="shared" si="57"/>
        <v>128799.19563343866</v>
      </c>
      <c r="F166" s="476">
        <f t="shared" si="57"/>
        <v>0</v>
      </c>
      <c r="G166" s="476">
        <f t="shared" si="57"/>
        <v>0</v>
      </c>
      <c r="H166" s="441">
        <f t="shared" si="65"/>
        <v>15606514.195633439</v>
      </c>
      <c r="I166" s="476">
        <v>420</v>
      </c>
      <c r="J166" s="476">
        <f t="shared" si="66"/>
        <v>37158.367132460568</v>
      </c>
      <c r="K166" s="477">
        <v>37500</v>
      </c>
      <c r="L166" s="477"/>
      <c r="M166" s="447" t="s">
        <v>1131</v>
      </c>
      <c r="N166" s="479">
        <f t="shared" si="60"/>
        <v>42640</v>
      </c>
      <c r="O166" s="480">
        <v>54</v>
      </c>
      <c r="P166" s="481">
        <v>24075</v>
      </c>
      <c r="Q166" s="441">
        <f t="shared" si="62"/>
        <v>1300050</v>
      </c>
      <c r="R166" s="518" t="s">
        <v>1556</v>
      </c>
      <c r="S166" s="518">
        <v>42642</v>
      </c>
    </row>
    <row r="167" spans="1:19" ht="24" customHeight="1">
      <c r="A167" s="523">
        <f t="shared" si="64"/>
        <v>22</v>
      </c>
      <c r="B167" s="446" t="s">
        <v>1560</v>
      </c>
      <c r="C167" s="441">
        <f t="shared" si="56"/>
        <v>1687680</v>
      </c>
      <c r="D167" s="441">
        <v>36100000</v>
      </c>
      <c r="E167" s="476">
        <f t="shared" si="57"/>
        <v>1533323.7575409366</v>
      </c>
      <c r="F167" s="476">
        <f t="shared" si="57"/>
        <v>0</v>
      </c>
      <c r="G167" s="476">
        <f t="shared" si="57"/>
        <v>0</v>
      </c>
      <c r="H167" s="441">
        <f t="shared" si="65"/>
        <v>39321003.757540934</v>
      </c>
      <c r="I167" s="476">
        <v>5000</v>
      </c>
      <c r="J167" s="476">
        <f t="shared" si="66"/>
        <v>7864.2007515081868</v>
      </c>
      <c r="K167" s="477">
        <v>7600</v>
      </c>
      <c r="L167" s="477"/>
      <c r="M167" s="445" t="s">
        <v>1159</v>
      </c>
      <c r="N167" s="479">
        <f t="shared" si="60"/>
        <v>42640</v>
      </c>
      <c r="O167" s="480">
        <v>128</v>
      </c>
      <c r="P167" s="481">
        <v>13185</v>
      </c>
      <c r="Q167" s="441">
        <f t="shared" si="62"/>
        <v>1687680</v>
      </c>
      <c r="R167" s="518" t="s">
        <v>1559</v>
      </c>
      <c r="S167" s="518">
        <v>42642</v>
      </c>
    </row>
    <row r="168" spans="1:19" ht="24" customHeight="1">
      <c r="A168" s="523">
        <f t="shared" si="64"/>
        <v>23</v>
      </c>
      <c r="B168" s="446" t="s">
        <v>1562</v>
      </c>
      <c r="C168" s="441">
        <f t="shared" si="56"/>
        <v>216320</v>
      </c>
      <c r="D168" s="441">
        <v>37200000</v>
      </c>
      <c r="E168" s="476">
        <f t="shared" si="57"/>
        <v>919994.25452456193</v>
      </c>
      <c r="F168" s="476">
        <f t="shared" si="57"/>
        <v>0</v>
      </c>
      <c r="G168" s="476">
        <f t="shared" si="57"/>
        <v>0</v>
      </c>
      <c r="H168" s="441">
        <f t="shared" si="65"/>
        <v>38336314.254524559</v>
      </c>
      <c r="I168" s="476">
        <v>3000</v>
      </c>
      <c r="J168" s="476">
        <f t="shared" si="66"/>
        <v>12778.771418174852</v>
      </c>
      <c r="K168" s="477">
        <v>12500</v>
      </c>
      <c r="L168" s="477"/>
      <c r="M168" s="447" t="s">
        <v>1139</v>
      </c>
      <c r="N168" s="479">
        <f t="shared" si="60"/>
        <v>42640</v>
      </c>
      <c r="O168" s="480">
        <v>10</v>
      </c>
      <c r="P168" s="481">
        <v>21632</v>
      </c>
      <c r="Q168" s="441">
        <f t="shared" si="62"/>
        <v>216320</v>
      </c>
      <c r="R168" s="518" t="s">
        <v>1559</v>
      </c>
      <c r="S168" s="518">
        <v>42642</v>
      </c>
    </row>
    <row r="169" spans="1:19" ht="24" customHeight="1">
      <c r="A169" s="523">
        <f t="shared" si="64"/>
        <v>24</v>
      </c>
      <c r="B169" s="446" t="s">
        <v>1562</v>
      </c>
      <c r="C169" s="441">
        <f t="shared" si="56"/>
        <v>216320</v>
      </c>
      <c r="D169" s="441">
        <v>39680000</v>
      </c>
      <c r="E169" s="476">
        <f t="shared" si="57"/>
        <v>981327.20482619933</v>
      </c>
      <c r="F169" s="476">
        <f t="shared" si="57"/>
        <v>0</v>
      </c>
      <c r="G169" s="476">
        <f t="shared" si="57"/>
        <v>0</v>
      </c>
      <c r="H169" s="441">
        <f t="shared" si="65"/>
        <v>40877647.204826199</v>
      </c>
      <c r="I169" s="476">
        <v>3200</v>
      </c>
      <c r="J169" s="476">
        <f t="shared" si="66"/>
        <v>12774.264751508186</v>
      </c>
      <c r="K169" s="477">
        <v>12500</v>
      </c>
      <c r="L169" s="477"/>
      <c r="M169" s="447" t="s">
        <v>1139</v>
      </c>
      <c r="N169" s="479">
        <f t="shared" si="60"/>
        <v>42641</v>
      </c>
      <c r="O169" s="480">
        <v>10</v>
      </c>
      <c r="P169" s="481">
        <v>21632</v>
      </c>
      <c r="Q169" s="441">
        <f t="shared" si="62"/>
        <v>216320</v>
      </c>
      <c r="R169" s="518" t="s">
        <v>1567</v>
      </c>
      <c r="S169" s="518">
        <v>42643</v>
      </c>
    </row>
    <row r="170" spans="1:19" ht="24" customHeight="1">
      <c r="A170" s="523">
        <f t="shared" ref="A170" si="67">IF(B170&lt;&gt;"",A169+1,"")</f>
        <v>25</v>
      </c>
      <c r="B170" s="446" t="s">
        <v>1641</v>
      </c>
      <c r="C170" s="441">
        <f t="shared" ref="C170" si="68">Q170</f>
        <v>49080</v>
      </c>
      <c r="D170" s="441"/>
      <c r="E170" s="476">
        <f t="shared" si="57"/>
        <v>1226.6590060327492</v>
      </c>
      <c r="F170" s="476">
        <f t="shared" si="57"/>
        <v>0</v>
      </c>
      <c r="G170" s="476">
        <f t="shared" si="57"/>
        <v>0</v>
      </c>
      <c r="H170" s="441">
        <f t="shared" si="65"/>
        <v>50306.659006032751</v>
      </c>
      <c r="I170" s="476">
        <v>4</v>
      </c>
      <c r="J170" s="476">
        <f t="shared" ref="J170" si="69">IF(I170&lt;&gt;"",H170/I170,"")</f>
        <v>12576.664751508188</v>
      </c>
      <c r="K170" s="477">
        <v>9581</v>
      </c>
      <c r="L170" s="477"/>
      <c r="M170" s="447" t="s">
        <v>1011</v>
      </c>
      <c r="N170" s="479">
        <v>42638</v>
      </c>
      <c r="O170" s="480">
        <v>5</v>
      </c>
      <c r="P170" s="481">
        <v>9816</v>
      </c>
      <c r="Q170" s="441">
        <f t="shared" si="62"/>
        <v>49080</v>
      </c>
      <c r="R170" s="517" t="s">
        <v>1637</v>
      </c>
      <c r="S170" s="518">
        <v>42643</v>
      </c>
    </row>
    <row r="171" spans="1:19" ht="24" customHeight="1">
      <c r="A171" s="523">
        <f t="shared" ref="A171:A189" si="70">IF(B171&lt;&gt;"",A170+1,"")</f>
        <v>26</v>
      </c>
      <c r="B171" s="446" t="s">
        <v>1643</v>
      </c>
      <c r="C171" s="441">
        <f t="shared" ref="C171:C189" si="71">Q171</f>
        <v>225768</v>
      </c>
      <c r="D171" s="441"/>
      <c r="E171" s="476">
        <f t="shared" si="57"/>
        <v>6746.6245331801201</v>
      </c>
      <c r="F171" s="476">
        <f t="shared" si="57"/>
        <v>0</v>
      </c>
      <c r="G171" s="476">
        <f t="shared" si="57"/>
        <v>0</v>
      </c>
      <c r="H171" s="441">
        <f t="shared" ref="H171:H188" si="72">SUM(C171:G171)</f>
        <v>232514.62453318012</v>
      </c>
      <c r="I171" s="476">
        <v>22</v>
      </c>
      <c r="J171" s="476">
        <f t="shared" ref="J171:J189" si="73">IF(I171&lt;&gt;"",H171/I171,"")</f>
        <v>10568.846569690006</v>
      </c>
      <c r="K171" s="477">
        <v>10241</v>
      </c>
      <c r="L171" s="477"/>
      <c r="M171" s="447" t="s">
        <v>1011</v>
      </c>
      <c r="N171" s="479">
        <v>42638</v>
      </c>
      <c r="O171" s="480">
        <v>23</v>
      </c>
      <c r="P171" s="481">
        <v>9816</v>
      </c>
      <c r="Q171" s="441">
        <f t="shared" si="62"/>
        <v>225768</v>
      </c>
      <c r="R171" s="517" t="s">
        <v>1637</v>
      </c>
      <c r="S171" s="518">
        <v>42643</v>
      </c>
    </row>
    <row r="172" spans="1:19" ht="24" customHeight="1">
      <c r="A172" s="523">
        <f t="shared" si="70"/>
        <v>27</v>
      </c>
      <c r="B172" s="446" t="s">
        <v>1644</v>
      </c>
      <c r="C172" s="441">
        <f t="shared" si="71"/>
        <v>500616</v>
      </c>
      <c r="D172" s="441"/>
      <c r="E172" s="476">
        <f t="shared" si="57"/>
        <v>12879.919563343867</v>
      </c>
      <c r="F172" s="476">
        <f t="shared" si="57"/>
        <v>0</v>
      </c>
      <c r="G172" s="476">
        <f t="shared" si="57"/>
        <v>0</v>
      </c>
      <c r="H172" s="441">
        <f t="shared" si="72"/>
        <v>513495.91956334386</v>
      </c>
      <c r="I172" s="476">
        <v>42</v>
      </c>
      <c r="J172" s="476">
        <f t="shared" si="73"/>
        <v>12226.093322936758</v>
      </c>
      <c r="K172" s="477">
        <v>10434</v>
      </c>
      <c r="L172" s="477"/>
      <c r="M172" s="447" t="s">
        <v>1011</v>
      </c>
      <c r="N172" s="479">
        <v>42638</v>
      </c>
      <c r="O172" s="480">
        <v>51</v>
      </c>
      <c r="P172" s="481">
        <v>9816</v>
      </c>
      <c r="Q172" s="441">
        <f t="shared" si="62"/>
        <v>500616</v>
      </c>
      <c r="R172" s="517" t="s">
        <v>1637</v>
      </c>
      <c r="S172" s="518">
        <v>42643</v>
      </c>
    </row>
    <row r="173" spans="1:19" ht="24" customHeight="1">
      <c r="A173" s="523">
        <f t="shared" si="70"/>
        <v>28</v>
      </c>
      <c r="B173" s="446" t="s">
        <v>1645</v>
      </c>
      <c r="C173" s="441">
        <f t="shared" si="71"/>
        <v>107976</v>
      </c>
      <c r="D173" s="441"/>
      <c r="E173" s="476">
        <f t="shared" si="57"/>
        <v>2759.9827635736856</v>
      </c>
      <c r="F173" s="476">
        <f t="shared" si="57"/>
        <v>0</v>
      </c>
      <c r="G173" s="476">
        <f t="shared" si="57"/>
        <v>0</v>
      </c>
      <c r="H173" s="441">
        <f t="shared" si="72"/>
        <v>110735.98276357369</v>
      </c>
      <c r="I173" s="476">
        <v>9</v>
      </c>
      <c r="J173" s="476">
        <f t="shared" si="73"/>
        <v>12303.998084841522</v>
      </c>
      <c r="K173" s="477">
        <v>10569</v>
      </c>
      <c r="L173" s="477"/>
      <c r="M173" s="447" t="s">
        <v>1011</v>
      </c>
      <c r="N173" s="479">
        <v>42638</v>
      </c>
      <c r="O173" s="480">
        <v>11</v>
      </c>
      <c r="P173" s="481">
        <v>9816</v>
      </c>
      <c r="Q173" s="441">
        <f t="shared" si="62"/>
        <v>107976</v>
      </c>
      <c r="R173" s="517" t="s">
        <v>1637</v>
      </c>
      <c r="S173" s="518">
        <v>42643</v>
      </c>
    </row>
    <row r="174" spans="1:19" ht="24" customHeight="1">
      <c r="A174" s="523">
        <f t="shared" si="70"/>
        <v>29</v>
      </c>
      <c r="B174" s="446" t="s">
        <v>677</v>
      </c>
      <c r="C174" s="441">
        <f t="shared" si="71"/>
        <v>215952</v>
      </c>
      <c r="D174" s="441"/>
      <c r="E174" s="476">
        <f t="shared" si="57"/>
        <v>4906.6360241309967</v>
      </c>
      <c r="F174" s="476">
        <f t="shared" si="57"/>
        <v>0</v>
      </c>
      <c r="G174" s="476">
        <f t="shared" si="57"/>
        <v>0</v>
      </c>
      <c r="H174" s="441">
        <f t="shared" si="72"/>
        <v>220858.636024131</v>
      </c>
      <c r="I174" s="476">
        <v>16</v>
      </c>
      <c r="J174" s="476">
        <f t="shared" si="73"/>
        <v>13803.664751508188</v>
      </c>
      <c r="K174" s="477">
        <v>11572</v>
      </c>
      <c r="L174" s="477"/>
      <c r="M174" s="447" t="s">
        <v>1011</v>
      </c>
      <c r="N174" s="479">
        <v>42638</v>
      </c>
      <c r="O174" s="480">
        <v>22</v>
      </c>
      <c r="P174" s="481">
        <v>9816</v>
      </c>
      <c r="Q174" s="441">
        <f t="shared" si="62"/>
        <v>215952</v>
      </c>
      <c r="R174" s="517" t="s">
        <v>1637</v>
      </c>
      <c r="S174" s="518">
        <v>42643</v>
      </c>
    </row>
    <row r="175" spans="1:19" ht="24" customHeight="1">
      <c r="A175" s="523">
        <f t="shared" si="70"/>
        <v>30</v>
      </c>
      <c r="B175" s="446" t="s">
        <v>357</v>
      </c>
      <c r="C175" s="441">
        <f t="shared" si="71"/>
        <v>596160</v>
      </c>
      <c r="D175" s="441"/>
      <c r="E175" s="476">
        <f t="shared" si="57"/>
        <v>13799.913817868428</v>
      </c>
      <c r="F175" s="476">
        <f t="shared" si="57"/>
        <v>0</v>
      </c>
      <c r="G175" s="476">
        <f t="shared" si="57"/>
        <v>0</v>
      </c>
      <c r="H175" s="441">
        <f t="shared" si="72"/>
        <v>609959.91381786845</v>
      </c>
      <c r="I175" s="476">
        <v>45</v>
      </c>
      <c r="J175" s="476">
        <f t="shared" si="73"/>
        <v>13554.664751508188</v>
      </c>
      <c r="K175" s="477">
        <v>12002</v>
      </c>
      <c r="L175" s="477"/>
      <c r="M175" s="447" t="s">
        <v>1064</v>
      </c>
      <c r="N175" s="479">
        <v>42638</v>
      </c>
      <c r="O175" s="480">
        <v>24</v>
      </c>
      <c r="P175" s="481">
        <v>24840</v>
      </c>
      <c r="Q175" s="441">
        <f t="shared" si="62"/>
        <v>596160</v>
      </c>
      <c r="R175" s="517" t="s">
        <v>1637</v>
      </c>
      <c r="S175" s="518">
        <v>42643</v>
      </c>
    </row>
    <row r="176" spans="1:19" ht="24" customHeight="1">
      <c r="A176" s="523">
        <f t="shared" si="70"/>
        <v>31</v>
      </c>
      <c r="B176" s="446" t="s">
        <v>1646</v>
      </c>
      <c r="C176" s="441">
        <f t="shared" si="71"/>
        <v>79868</v>
      </c>
      <c r="D176" s="441"/>
      <c r="E176" s="476">
        <f t="shared" si="57"/>
        <v>1226.6590060327492</v>
      </c>
      <c r="F176" s="476">
        <f t="shared" si="57"/>
        <v>0</v>
      </c>
      <c r="G176" s="476">
        <f t="shared" si="57"/>
        <v>0</v>
      </c>
      <c r="H176" s="441">
        <f t="shared" si="72"/>
        <v>81094.659006032743</v>
      </c>
      <c r="I176" s="476">
        <v>4</v>
      </c>
      <c r="J176" s="476">
        <f t="shared" si="73"/>
        <v>20273.664751508186</v>
      </c>
      <c r="K176" s="477">
        <v>12934</v>
      </c>
      <c r="L176" s="477"/>
      <c r="M176" s="445" t="s">
        <v>1281</v>
      </c>
      <c r="N176" s="479">
        <v>42638</v>
      </c>
      <c r="O176" s="480">
        <f t="shared" ref="O176:O177" si="74">I176</f>
        <v>4</v>
      </c>
      <c r="P176" s="481">
        <v>19967</v>
      </c>
      <c r="Q176" s="441">
        <f t="shared" si="62"/>
        <v>79868</v>
      </c>
      <c r="R176" s="517" t="s">
        <v>1637</v>
      </c>
      <c r="S176" s="518">
        <v>42643</v>
      </c>
    </row>
    <row r="177" spans="1:19" ht="24" customHeight="1">
      <c r="A177" s="523">
        <f t="shared" si="70"/>
        <v>32</v>
      </c>
      <c r="B177" s="446" t="s">
        <v>1647</v>
      </c>
      <c r="C177" s="441">
        <f t="shared" si="71"/>
        <v>119802</v>
      </c>
      <c r="D177" s="441"/>
      <c r="E177" s="476">
        <f t="shared" si="57"/>
        <v>1839.9885090491239</v>
      </c>
      <c r="F177" s="476">
        <f t="shared" si="57"/>
        <v>0</v>
      </c>
      <c r="G177" s="476">
        <f t="shared" si="57"/>
        <v>0</v>
      </c>
      <c r="H177" s="441">
        <f t="shared" si="72"/>
        <v>121641.98850904913</v>
      </c>
      <c r="I177" s="476">
        <v>6</v>
      </c>
      <c r="J177" s="476">
        <f t="shared" si="73"/>
        <v>20273.66475150819</v>
      </c>
      <c r="K177" s="477">
        <v>13259</v>
      </c>
      <c r="L177" s="477"/>
      <c r="M177" s="445" t="s">
        <v>1281</v>
      </c>
      <c r="N177" s="479">
        <v>42638</v>
      </c>
      <c r="O177" s="480">
        <f t="shared" si="74"/>
        <v>6</v>
      </c>
      <c r="P177" s="481">
        <v>19967</v>
      </c>
      <c r="Q177" s="441">
        <f t="shared" si="62"/>
        <v>119802</v>
      </c>
      <c r="R177" s="517" t="s">
        <v>1637</v>
      </c>
      <c r="S177" s="518">
        <v>42643</v>
      </c>
    </row>
    <row r="178" spans="1:19" ht="24" customHeight="1">
      <c r="A178" s="523">
        <f t="shared" si="70"/>
        <v>33</v>
      </c>
      <c r="B178" s="446" t="s">
        <v>1648</v>
      </c>
      <c r="C178" s="441">
        <f t="shared" si="71"/>
        <v>299505</v>
      </c>
      <c r="D178" s="441"/>
      <c r="E178" s="476">
        <f t="shared" si="57"/>
        <v>4293.3065211146222</v>
      </c>
      <c r="F178" s="476">
        <f t="shared" si="57"/>
        <v>0</v>
      </c>
      <c r="G178" s="476">
        <f t="shared" si="57"/>
        <v>0</v>
      </c>
      <c r="H178" s="441">
        <f t="shared" si="72"/>
        <v>303798.3065211146</v>
      </c>
      <c r="I178" s="476">
        <v>14</v>
      </c>
      <c r="J178" s="476">
        <f t="shared" si="73"/>
        <v>21699.879037222472</v>
      </c>
      <c r="K178" s="477">
        <v>13922</v>
      </c>
      <c r="L178" s="477"/>
      <c r="M178" s="445" t="s">
        <v>1281</v>
      </c>
      <c r="N178" s="479">
        <v>42638</v>
      </c>
      <c r="O178" s="480">
        <v>15</v>
      </c>
      <c r="P178" s="481">
        <v>19967</v>
      </c>
      <c r="Q178" s="441">
        <f t="shared" si="62"/>
        <v>299505</v>
      </c>
      <c r="R178" s="517" t="s">
        <v>1637</v>
      </c>
      <c r="S178" s="518">
        <v>42643</v>
      </c>
    </row>
    <row r="179" spans="1:19" ht="24" customHeight="1">
      <c r="A179" s="523">
        <f t="shared" si="70"/>
        <v>34</v>
      </c>
      <c r="B179" s="446" t="s">
        <v>1649</v>
      </c>
      <c r="C179" s="441">
        <f t="shared" si="71"/>
        <v>99835</v>
      </c>
      <c r="D179" s="441"/>
      <c r="E179" s="476">
        <f t="shared" si="57"/>
        <v>1226.6590060327492</v>
      </c>
      <c r="F179" s="476">
        <f t="shared" si="57"/>
        <v>0</v>
      </c>
      <c r="G179" s="476">
        <f t="shared" si="57"/>
        <v>0</v>
      </c>
      <c r="H179" s="441">
        <f t="shared" si="72"/>
        <v>101061.65900603274</v>
      </c>
      <c r="I179" s="476">
        <v>4</v>
      </c>
      <c r="J179" s="476">
        <f t="shared" si="73"/>
        <v>25265.414751508186</v>
      </c>
      <c r="K179" s="477">
        <v>14224</v>
      </c>
      <c r="L179" s="477"/>
      <c r="M179" s="445" t="s">
        <v>1281</v>
      </c>
      <c r="N179" s="479">
        <v>42638</v>
      </c>
      <c r="O179" s="480">
        <v>5</v>
      </c>
      <c r="P179" s="481">
        <v>19967</v>
      </c>
      <c r="Q179" s="441">
        <f t="shared" si="62"/>
        <v>99835</v>
      </c>
      <c r="R179" s="517" t="s">
        <v>1637</v>
      </c>
      <c r="S179" s="518">
        <v>42643</v>
      </c>
    </row>
    <row r="180" spans="1:19" ht="24" customHeight="1">
      <c r="A180" s="523">
        <f t="shared" si="70"/>
        <v>35</v>
      </c>
      <c r="B180" s="446" t="s">
        <v>568</v>
      </c>
      <c r="C180" s="441">
        <f t="shared" si="71"/>
        <v>1182430</v>
      </c>
      <c r="D180" s="441"/>
      <c r="E180" s="476">
        <f t="shared" si="57"/>
        <v>26373.168629704109</v>
      </c>
      <c r="F180" s="476">
        <f t="shared" si="57"/>
        <v>0</v>
      </c>
      <c r="G180" s="476">
        <f t="shared" si="57"/>
        <v>0</v>
      </c>
      <c r="H180" s="441">
        <f t="shared" si="72"/>
        <v>1208803.168629704</v>
      </c>
      <c r="I180" s="476">
        <v>86</v>
      </c>
      <c r="J180" s="476">
        <f t="shared" si="73"/>
        <v>14055.850798019814</v>
      </c>
      <c r="K180" s="477">
        <v>14722</v>
      </c>
      <c r="L180" s="477"/>
      <c r="M180" s="445" t="s">
        <v>993</v>
      </c>
      <c r="N180" s="479">
        <v>42638</v>
      </c>
      <c r="O180" s="480">
        <v>106</v>
      </c>
      <c r="P180" s="481">
        <v>11155</v>
      </c>
      <c r="Q180" s="441">
        <f t="shared" si="62"/>
        <v>1182430</v>
      </c>
      <c r="R180" s="517" t="s">
        <v>1637</v>
      </c>
      <c r="S180" s="518">
        <v>42643</v>
      </c>
    </row>
    <row r="181" spans="1:19" ht="24" customHeight="1">
      <c r="A181" s="523">
        <f t="shared" si="70"/>
        <v>36</v>
      </c>
      <c r="B181" s="446" t="s">
        <v>1650</v>
      </c>
      <c r="C181" s="441">
        <f t="shared" si="71"/>
        <v>167325</v>
      </c>
      <c r="D181" s="441"/>
      <c r="E181" s="476">
        <f t="shared" si="57"/>
        <v>3679.9770180982478</v>
      </c>
      <c r="F181" s="476">
        <f t="shared" si="57"/>
        <v>0</v>
      </c>
      <c r="G181" s="476">
        <f t="shared" si="57"/>
        <v>0</v>
      </c>
      <c r="H181" s="441">
        <f t="shared" si="72"/>
        <v>171004.97701809826</v>
      </c>
      <c r="I181" s="476">
        <v>12</v>
      </c>
      <c r="J181" s="476">
        <f t="shared" si="73"/>
        <v>14250.414751508188</v>
      </c>
      <c r="K181" s="477">
        <v>15504</v>
      </c>
      <c r="L181" s="477"/>
      <c r="M181" s="445" t="s">
        <v>993</v>
      </c>
      <c r="N181" s="479">
        <v>42638</v>
      </c>
      <c r="O181" s="480">
        <v>15</v>
      </c>
      <c r="P181" s="481">
        <v>11155</v>
      </c>
      <c r="Q181" s="441">
        <f t="shared" si="62"/>
        <v>167325</v>
      </c>
      <c r="R181" s="517" t="s">
        <v>1637</v>
      </c>
      <c r="S181" s="518">
        <v>42643</v>
      </c>
    </row>
    <row r="182" spans="1:19" ht="24" customHeight="1">
      <c r="A182" s="523">
        <f t="shared" si="70"/>
        <v>37</v>
      </c>
      <c r="B182" s="446" t="s">
        <v>395</v>
      </c>
      <c r="C182" s="441">
        <f t="shared" si="71"/>
        <v>66930</v>
      </c>
      <c r="D182" s="441"/>
      <c r="E182" s="476">
        <f t="shared" si="57"/>
        <v>1226.6590060327492</v>
      </c>
      <c r="F182" s="476">
        <f t="shared" si="57"/>
        <v>0</v>
      </c>
      <c r="G182" s="476">
        <f t="shared" si="57"/>
        <v>0</v>
      </c>
      <c r="H182" s="441">
        <f t="shared" si="72"/>
        <v>68156.659006032743</v>
      </c>
      <c r="I182" s="476">
        <v>4</v>
      </c>
      <c r="J182" s="476">
        <f t="shared" si="73"/>
        <v>17039.164751508186</v>
      </c>
      <c r="K182" s="477">
        <v>15504</v>
      </c>
      <c r="L182" s="477"/>
      <c r="M182" s="445" t="s">
        <v>993</v>
      </c>
      <c r="N182" s="479">
        <v>42638</v>
      </c>
      <c r="O182" s="480">
        <v>6</v>
      </c>
      <c r="P182" s="481">
        <v>11155</v>
      </c>
      <c r="Q182" s="441">
        <f t="shared" si="62"/>
        <v>66930</v>
      </c>
      <c r="R182" s="517" t="s">
        <v>1637</v>
      </c>
      <c r="S182" s="518">
        <v>42643</v>
      </c>
    </row>
    <row r="183" spans="1:19" ht="24" customHeight="1">
      <c r="A183" s="523">
        <f t="shared" si="70"/>
        <v>38</v>
      </c>
      <c r="B183" s="446" t="s">
        <v>1651</v>
      </c>
      <c r="C183" s="441">
        <f t="shared" si="71"/>
        <v>55775</v>
      </c>
      <c r="D183" s="441"/>
      <c r="E183" s="476">
        <f t="shared" si="57"/>
        <v>919.99425452456194</v>
      </c>
      <c r="F183" s="476">
        <f t="shared" si="57"/>
        <v>0</v>
      </c>
      <c r="G183" s="476">
        <f t="shared" si="57"/>
        <v>0</v>
      </c>
      <c r="H183" s="441">
        <f t="shared" si="72"/>
        <v>56694.994254524565</v>
      </c>
      <c r="I183" s="476">
        <v>3</v>
      </c>
      <c r="J183" s="476">
        <f t="shared" si="73"/>
        <v>18898.331418174854</v>
      </c>
      <c r="K183" s="477">
        <v>15598</v>
      </c>
      <c r="L183" s="477"/>
      <c r="M183" s="445" t="s">
        <v>993</v>
      </c>
      <c r="N183" s="479">
        <v>42638</v>
      </c>
      <c r="O183" s="480">
        <v>5</v>
      </c>
      <c r="P183" s="481">
        <v>11155</v>
      </c>
      <c r="Q183" s="441">
        <f t="shared" si="62"/>
        <v>55775</v>
      </c>
      <c r="R183" s="517" t="s">
        <v>1637</v>
      </c>
      <c r="S183" s="518">
        <v>42643</v>
      </c>
    </row>
    <row r="184" spans="1:19" ht="24" customHeight="1">
      <c r="A184" s="523">
        <f t="shared" si="70"/>
        <v>39</v>
      </c>
      <c r="B184" s="446" t="s">
        <v>1652</v>
      </c>
      <c r="C184" s="441">
        <f t="shared" si="71"/>
        <v>176715</v>
      </c>
      <c r="D184" s="441"/>
      <c r="E184" s="476">
        <f t="shared" si="57"/>
        <v>2759.9827635736856</v>
      </c>
      <c r="F184" s="476">
        <f t="shared" si="57"/>
        <v>0</v>
      </c>
      <c r="G184" s="476">
        <f t="shared" si="57"/>
        <v>0</v>
      </c>
      <c r="H184" s="441">
        <f t="shared" si="72"/>
        <v>179474.98276357367</v>
      </c>
      <c r="I184" s="476">
        <v>9</v>
      </c>
      <c r="J184" s="476">
        <f t="shared" si="73"/>
        <v>19941.664751508186</v>
      </c>
      <c r="K184" s="477">
        <v>17217</v>
      </c>
      <c r="L184" s="477"/>
      <c r="M184" s="447" t="s">
        <v>1080</v>
      </c>
      <c r="N184" s="479">
        <v>42638</v>
      </c>
      <c r="O184" s="480">
        <v>15</v>
      </c>
      <c r="P184" s="481">
        <v>11781</v>
      </c>
      <c r="Q184" s="441">
        <f t="shared" si="62"/>
        <v>176715</v>
      </c>
      <c r="R184" s="517" t="s">
        <v>1637</v>
      </c>
      <c r="S184" s="518">
        <v>42643</v>
      </c>
    </row>
    <row r="185" spans="1:19" ht="24" customHeight="1">
      <c r="A185" s="523">
        <f t="shared" si="70"/>
        <v>40</v>
      </c>
      <c r="B185" s="446" t="s">
        <v>1653</v>
      </c>
      <c r="C185" s="441">
        <f t="shared" si="71"/>
        <v>117810</v>
      </c>
      <c r="D185" s="441"/>
      <c r="E185" s="476">
        <f t="shared" si="57"/>
        <v>1839.9885090491239</v>
      </c>
      <c r="F185" s="476">
        <f t="shared" si="57"/>
        <v>0</v>
      </c>
      <c r="G185" s="476">
        <f t="shared" si="57"/>
        <v>0</v>
      </c>
      <c r="H185" s="441">
        <f t="shared" si="72"/>
        <v>119649.98850904913</v>
      </c>
      <c r="I185" s="476">
        <v>6</v>
      </c>
      <c r="J185" s="476">
        <f t="shared" si="73"/>
        <v>19941.66475150819</v>
      </c>
      <c r="K185" s="477">
        <v>17526</v>
      </c>
      <c r="L185" s="477"/>
      <c r="M185" s="447" t="s">
        <v>1080</v>
      </c>
      <c r="N185" s="479">
        <v>42638</v>
      </c>
      <c r="O185" s="480">
        <v>10</v>
      </c>
      <c r="P185" s="481">
        <v>11781</v>
      </c>
      <c r="Q185" s="441">
        <f t="shared" si="62"/>
        <v>117810</v>
      </c>
      <c r="R185" s="517" t="s">
        <v>1637</v>
      </c>
      <c r="S185" s="518">
        <v>42643</v>
      </c>
    </row>
    <row r="186" spans="1:19" ht="24" customHeight="1">
      <c r="A186" s="523">
        <f t="shared" si="70"/>
        <v>41</v>
      </c>
      <c r="B186" s="446" t="s">
        <v>396</v>
      </c>
      <c r="C186" s="441">
        <f t="shared" si="71"/>
        <v>4064445</v>
      </c>
      <c r="D186" s="441"/>
      <c r="E186" s="476">
        <f t="shared" si="57"/>
        <v>73292.875610456758</v>
      </c>
      <c r="F186" s="476">
        <f t="shared" si="57"/>
        <v>0</v>
      </c>
      <c r="G186" s="476">
        <f t="shared" si="57"/>
        <v>0</v>
      </c>
      <c r="H186" s="441">
        <f t="shared" si="72"/>
        <v>4137737.8756104568</v>
      </c>
      <c r="I186" s="476">
        <v>239</v>
      </c>
      <c r="J186" s="476">
        <f t="shared" si="73"/>
        <v>17312.710776612788</v>
      </c>
      <c r="K186" s="477">
        <v>17602</v>
      </c>
      <c r="L186" s="477"/>
      <c r="M186" s="447" t="s">
        <v>1080</v>
      </c>
      <c r="N186" s="479">
        <v>42638</v>
      </c>
      <c r="O186" s="480">
        <f>I186+106</f>
        <v>345</v>
      </c>
      <c r="P186" s="481">
        <v>11781</v>
      </c>
      <c r="Q186" s="441">
        <f t="shared" si="62"/>
        <v>4064445</v>
      </c>
      <c r="R186" s="517" t="s">
        <v>1637</v>
      </c>
      <c r="S186" s="518">
        <v>42643</v>
      </c>
    </row>
    <row r="187" spans="1:19" ht="24" customHeight="1">
      <c r="A187" s="523">
        <f t="shared" si="70"/>
        <v>42</v>
      </c>
      <c r="B187" s="446" t="s">
        <v>367</v>
      </c>
      <c r="C187" s="441">
        <f t="shared" si="71"/>
        <v>2356200</v>
      </c>
      <c r="D187" s="441"/>
      <c r="E187" s="476">
        <f t="shared" si="57"/>
        <v>42933.065211146219</v>
      </c>
      <c r="F187" s="476">
        <f t="shared" si="57"/>
        <v>0</v>
      </c>
      <c r="G187" s="476">
        <f t="shared" si="57"/>
        <v>0</v>
      </c>
      <c r="H187" s="441">
        <f t="shared" si="72"/>
        <v>2399133.0652111461</v>
      </c>
      <c r="I187" s="476">
        <v>140</v>
      </c>
      <c r="J187" s="476">
        <f t="shared" si="73"/>
        <v>17136.664751508186</v>
      </c>
      <c r="K187" s="477">
        <v>17678</v>
      </c>
      <c r="L187" s="477"/>
      <c r="M187" s="447" t="s">
        <v>1080</v>
      </c>
      <c r="N187" s="479">
        <v>42638</v>
      </c>
      <c r="O187" s="480">
        <v>200</v>
      </c>
      <c r="P187" s="481">
        <v>11781</v>
      </c>
      <c r="Q187" s="441">
        <f t="shared" si="62"/>
        <v>2356200</v>
      </c>
      <c r="R187" s="517" t="s">
        <v>1637</v>
      </c>
      <c r="S187" s="518">
        <v>42643</v>
      </c>
    </row>
    <row r="188" spans="1:19" ht="24" customHeight="1">
      <c r="A188" s="523">
        <f t="shared" si="70"/>
        <v>43</v>
      </c>
      <c r="B188" s="446" t="s">
        <v>1592</v>
      </c>
      <c r="C188" s="441">
        <f t="shared" si="71"/>
        <v>1204740</v>
      </c>
      <c r="D188" s="441"/>
      <c r="E188" s="476">
        <f t="shared" si="57"/>
        <v>16559.896581442114</v>
      </c>
      <c r="F188" s="476">
        <f t="shared" si="57"/>
        <v>0</v>
      </c>
      <c r="G188" s="476">
        <f t="shared" si="57"/>
        <v>0</v>
      </c>
      <c r="H188" s="441">
        <f t="shared" si="72"/>
        <v>1221299.8965814421</v>
      </c>
      <c r="I188" s="476">
        <v>54</v>
      </c>
      <c r="J188" s="476">
        <f t="shared" si="73"/>
        <v>22616.664751508186</v>
      </c>
      <c r="K188" s="477">
        <v>19284</v>
      </c>
      <c r="L188" s="477"/>
      <c r="M188" s="445" t="s">
        <v>1148</v>
      </c>
      <c r="N188" s="479">
        <v>42638</v>
      </c>
      <c r="O188" s="480">
        <v>60</v>
      </c>
      <c r="P188" s="481">
        <v>20079</v>
      </c>
      <c r="Q188" s="441">
        <f t="shared" si="62"/>
        <v>1204740</v>
      </c>
      <c r="R188" s="517" t="s">
        <v>1637</v>
      </c>
      <c r="S188" s="518">
        <v>42643</v>
      </c>
    </row>
    <row r="189" spans="1:19" ht="24" customHeight="1">
      <c r="A189" s="523">
        <f t="shared" si="70"/>
        <v>44</v>
      </c>
      <c r="B189" s="446" t="s">
        <v>732</v>
      </c>
      <c r="C189" s="441">
        <f t="shared" si="71"/>
        <v>1331800</v>
      </c>
      <c r="D189" s="441"/>
      <c r="E189" s="476">
        <f t="shared" si="57"/>
        <v>22079.862108589485</v>
      </c>
      <c r="F189" s="476">
        <f t="shared" si="57"/>
        <v>0</v>
      </c>
      <c r="G189" s="476">
        <f t="shared" si="57"/>
        <v>0</v>
      </c>
      <c r="H189" s="441">
        <f>SUM(C189:G189)+1</f>
        <v>1353880.8621085894</v>
      </c>
      <c r="I189" s="476">
        <v>72</v>
      </c>
      <c r="J189" s="476">
        <f t="shared" si="73"/>
        <v>18803.900862619295</v>
      </c>
      <c r="K189" s="477">
        <v>20295</v>
      </c>
      <c r="L189" s="477"/>
      <c r="M189" s="445" t="s">
        <v>1025</v>
      </c>
      <c r="N189" s="479">
        <v>42638</v>
      </c>
      <c r="O189" s="480">
        <v>100</v>
      </c>
      <c r="P189" s="481">
        <v>13318</v>
      </c>
      <c r="Q189" s="441">
        <f t="shared" si="62"/>
        <v>1331800</v>
      </c>
      <c r="R189" s="517" t="s">
        <v>1637</v>
      </c>
      <c r="S189" s="518">
        <v>42643</v>
      </c>
    </row>
    <row r="190" spans="1:19" ht="24" customHeight="1">
      <c r="A190" s="523" t="str">
        <f>IF(B190&lt;&gt;"",#REF!+1,"")</f>
        <v/>
      </c>
      <c r="B190" s="519"/>
      <c r="C190" s="441"/>
      <c r="D190" s="441"/>
      <c r="E190" s="476"/>
      <c r="F190" s="476"/>
      <c r="G190" s="476"/>
      <c r="H190" s="441"/>
      <c r="I190" s="483"/>
      <c r="J190" s="476"/>
      <c r="K190" s="477"/>
      <c r="L190" s="477"/>
      <c r="M190" s="484"/>
      <c r="N190" s="487"/>
      <c r="O190" s="480"/>
      <c r="P190" s="481"/>
      <c r="Q190" s="441">
        <f t="shared" si="62"/>
        <v>0</v>
      </c>
      <c r="R190" s="484"/>
      <c r="S190" s="487"/>
    </row>
    <row r="191" spans="1:19" ht="24" customHeight="1">
      <c r="A191" s="492"/>
      <c r="B191" s="493" t="s">
        <v>222</v>
      </c>
      <c r="C191" s="494">
        <f>SUM(C146:C190)</f>
        <v>40221599</v>
      </c>
      <c r="D191" s="494">
        <f>SUM(D146:D190)</f>
        <v>651564653</v>
      </c>
      <c r="E191" s="494">
        <v>12810000</v>
      </c>
      <c r="F191" s="494"/>
      <c r="G191" s="494"/>
      <c r="H191" s="494">
        <f>ROUND(SUM(H146:H190),0)</f>
        <v>704596253</v>
      </c>
      <c r="I191" s="494">
        <f>ROUND(SUM(I146:I190),0)</f>
        <v>41772</v>
      </c>
      <c r="J191" s="494"/>
      <c r="K191" s="461"/>
      <c r="L191" s="461"/>
      <c r="M191" s="495"/>
      <c r="N191" s="496"/>
      <c r="O191" s="515"/>
      <c r="P191" s="516"/>
      <c r="Q191" s="295">
        <f>SUM(Q146:Q190)</f>
        <v>40221599</v>
      </c>
      <c r="R191" s="495"/>
      <c r="S191" s="496"/>
    </row>
    <row r="192" spans="1:19" ht="15">
      <c r="A192" s="498"/>
      <c r="B192" s="499"/>
      <c r="C192" s="462"/>
      <c r="D192" s="462"/>
      <c r="E192" s="462"/>
      <c r="F192" s="462"/>
      <c r="G192" s="462"/>
      <c r="H192" s="462"/>
      <c r="I192" s="462"/>
      <c r="J192" s="462"/>
      <c r="K192" s="461"/>
      <c r="L192" s="461"/>
      <c r="M192" s="263"/>
      <c r="N192" s="262"/>
      <c r="O192" s="459"/>
      <c r="P192" s="263"/>
      <c r="Q192" s="456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0"/>
      <c r="C193" s="263"/>
      <c r="D193" s="263"/>
      <c r="E193" s="263"/>
      <c r="F193" s="263"/>
      <c r="G193" s="263"/>
      <c r="H193" s="263"/>
      <c r="I193" s="199"/>
      <c r="J193" s="263"/>
      <c r="K193" s="461"/>
      <c r="L193" s="461"/>
      <c r="M193" s="263"/>
      <c r="N193" s="262"/>
      <c r="O193" s="459"/>
      <c r="P193" s="263"/>
      <c r="Q193" s="456"/>
      <c r="R193" s="263"/>
      <c r="S193" s="262"/>
    </row>
    <row r="194" spans="1:19" ht="18.75" customHeight="1">
      <c r="A194" s="462" t="s">
        <v>887</v>
      </c>
      <c r="B194" s="462"/>
      <c r="C194" s="462"/>
      <c r="D194" s="462"/>
      <c r="E194" s="462"/>
      <c r="F194" s="462"/>
      <c r="G194" s="462"/>
      <c r="H194" s="462"/>
      <c r="I194" s="462"/>
      <c r="J194" s="462"/>
      <c r="K194" s="461"/>
      <c r="L194" s="461"/>
      <c r="M194" s="263"/>
      <c r="N194" s="262"/>
      <c r="O194" s="459"/>
      <c r="P194" s="263"/>
      <c r="Q194" s="456"/>
      <c r="R194" s="263"/>
      <c r="S194" s="262"/>
    </row>
    <row r="195" spans="1:19" ht="12.75" customHeight="1">
      <c r="A195" s="463"/>
      <c r="B195" s="464"/>
      <c r="C195" s="464"/>
      <c r="D195" s="464"/>
      <c r="E195" s="464"/>
      <c r="F195" s="464"/>
      <c r="G195" s="464"/>
      <c r="H195" s="464"/>
      <c r="I195" s="465"/>
      <c r="J195" s="464"/>
      <c r="K195" s="461"/>
      <c r="L195" s="461"/>
      <c r="M195" s="263"/>
      <c r="N195" s="262"/>
      <c r="O195" s="459"/>
      <c r="P195" s="263"/>
      <c r="Q195" s="456"/>
      <c r="R195" s="263"/>
      <c r="S195" s="262"/>
    </row>
    <row r="196" spans="1:19" ht="38.25" customHeight="1">
      <c r="A196" s="469" t="s">
        <v>33</v>
      </c>
      <c r="B196" s="470" t="s">
        <v>214</v>
      </c>
      <c r="C196" s="471" t="s">
        <v>217</v>
      </c>
      <c r="D196" s="471" t="s">
        <v>1179</v>
      </c>
      <c r="E196" s="471" t="s">
        <v>284</v>
      </c>
      <c r="F196" s="471" t="s">
        <v>218</v>
      </c>
      <c r="G196" s="471" t="s">
        <v>279</v>
      </c>
      <c r="H196" s="471" t="s">
        <v>219</v>
      </c>
      <c r="I196" s="472" t="s">
        <v>215</v>
      </c>
      <c r="J196" s="471" t="s">
        <v>220</v>
      </c>
      <c r="K196" s="473"/>
      <c r="L196" s="473"/>
      <c r="M196" s="470" t="s">
        <v>214</v>
      </c>
      <c r="N196" s="471" t="s">
        <v>208</v>
      </c>
      <c r="O196" s="474" t="s">
        <v>175</v>
      </c>
      <c r="P196" s="471" t="s">
        <v>216</v>
      </c>
      <c r="Q196" s="471" t="s">
        <v>221</v>
      </c>
      <c r="R196" s="470" t="s">
        <v>214</v>
      </c>
      <c r="S196" s="471" t="s">
        <v>208</v>
      </c>
    </row>
    <row r="197" spans="1:19" ht="20.25" customHeight="1">
      <c r="A197" s="523">
        <v>1</v>
      </c>
      <c r="B197" s="446" t="s">
        <v>1727</v>
      </c>
      <c r="C197" s="441">
        <f>Q197</f>
        <v>3247000</v>
      </c>
      <c r="D197" s="441"/>
      <c r="E197" s="476">
        <f t="shared" ref="E197:G216" si="75">IF($I$258&lt;&gt;0,E$258/$I$258*$I197,0)</f>
        <v>403587.68804433889</v>
      </c>
      <c r="F197" s="476">
        <f t="shared" si="75"/>
        <v>0</v>
      </c>
      <c r="G197" s="476">
        <f t="shared" si="75"/>
        <v>0</v>
      </c>
      <c r="H197" s="441">
        <f>SUM(C197:G197)</f>
        <v>3650587.688044339</v>
      </c>
      <c r="I197" s="476">
        <v>955</v>
      </c>
      <c r="J197" s="476">
        <f>IF(I197&lt;&gt;"",H197/I197,"")</f>
        <v>3822.6049089469516</v>
      </c>
      <c r="K197" s="477">
        <v>3400</v>
      </c>
      <c r="L197" s="477"/>
      <c r="M197" s="445" t="s">
        <v>1834</v>
      </c>
      <c r="N197" s="479">
        <f t="shared" ref="N197:N256" si="76">S197-2</f>
        <v>42646</v>
      </c>
      <c r="O197" s="480">
        <v>955</v>
      </c>
      <c r="P197" s="520">
        <v>3400</v>
      </c>
      <c r="Q197" s="441">
        <f t="shared" ref="Q197:Q257" si="77">ROUND(O197*P197,0)</f>
        <v>3247000</v>
      </c>
      <c r="R197" s="482" t="s">
        <v>1726</v>
      </c>
      <c r="S197" s="479">
        <v>42648</v>
      </c>
    </row>
    <row r="198" spans="1:19" ht="20.25" customHeight="1">
      <c r="A198" s="523">
        <f t="shared" ref="A198:A256" si="78">IF(B198&lt;&gt;"",A197+1,"")</f>
        <v>2</v>
      </c>
      <c r="B198" s="446" t="s">
        <v>322</v>
      </c>
      <c r="C198" s="441">
        <f t="shared" ref="C198:C241" si="79">Q198</f>
        <v>13345200</v>
      </c>
      <c r="D198" s="441"/>
      <c r="E198" s="476">
        <f t="shared" si="75"/>
        <v>422604.90894695168</v>
      </c>
      <c r="F198" s="476">
        <f t="shared" si="75"/>
        <v>0</v>
      </c>
      <c r="G198" s="476">
        <f t="shared" si="75"/>
        <v>0</v>
      </c>
      <c r="H198" s="441">
        <f t="shared" ref="H198:H241" si="80">SUM(C198:G198)</f>
        <v>13767804.908946952</v>
      </c>
      <c r="I198" s="476">
        <v>1000</v>
      </c>
      <c r="J198" s="476">
        <f t="shared" ref="J198" si="81">IF(I198&lt;&gt;"",H198/I198,"")</f>
        <v>13767.804908946951</v>
      </c>
      <c r="K198" s="477">
        <v>11500</v>
      </c>
      <c r="L198" s="477"/>
      <c r="M198" s="445" t="s">
        <v>1286</v>
      </c>
      <c r="N198" s="479">
        <f t="shared" si="76"/>
        <v>42672</v>
      </c>
      <c r="O198" s="480">
        <v>300</v>
      </c>
      <c r="P198" s="260">
        <v>44484</v>
      </c>
      <c r="Q198" s="441">
        <f t="shared" si="77"/>
        <v>13345200</v>
      </c>
      <c r="R198" s="482" t="s">
        <v>1756</v>
      </c>
      <c r="S198" s="479">
        <v>42674</v>
      </c>
    </row>
    <row r="199" spans="1:19" ht="20.25" customHeight="1">
      <c r="A199" s="523">
        <f t="shared" si="78"/>
        <v>3</v>
      </c>
      <c r="B199" s="446" t="s">
        <v>1760</v>
      </c>
      <c r="C199" s="441">
        <f t="shared" si="79"/>
        <v>52785</v>
      </c>
      <c r="D199" s="441"/>
      <c r="E199" s="476">
        <f t="shared" si="75"/>
        <v>422.6049089469517</v>
      </c>
      <c r="F199" s="476">
        <f t="shared" si="75"/>
        <v>0</v>
      </c>
      <c r="G199" s="476">
        <f t="shared" si="75"/>
        <v>0</v>
      </c>
      <c r="H199" s="441">
        <f t="shared" si="80"/>
        <v>53207.604908946952</v>
      </c>
      <c r="I199" s="476">
        <v>1</v>
      </c>
      <c r="J199" s="476">
        <f t="shared" ref="J199:J241" si="82">IF(I199&lt;&gt;"",H199/I199,"")</f>
        <v>53207.604908946952</v>
      </c>
      <c r="K199" s="477">
        <v>68110</v>
      </c>
      <c r="L199" s="477"/>
      <c r="M199" s="447" t="s">
        <v>1043</v>
      </c>
      <c r="N199" s="479">
        <f t="shared" si="76"/>
        <v>42672</v>
      </c>
      <c r="O199" s="480">
        <v>3</v>
      </c>
      <c r="P199" s="260">
        <v>17595</v>
      </c>
      <c r="Q199" s="441">
        <f t="shared" ref="Q199:Q241" si="83">ROUND(O199*P199,0)</f>
        <v>52785</v>
      </c>
      <c r="R199" s="484" t="s">
        <v>1759</v>
      </c>
      <c r="S199" s="479">
        <v>42674</v>
      </c>
    </row>
    <row r="200" spans="1:19" ht="20.25" customHeight="1">
      <c r="A200" s="523">
        <f t="shared" si="78"/>
        <v>4</v>
      </c>
      <c r="B200" s="446" t="s">
        <v>1761</v>
      </c>
      <c r="C200" s="441">
        <f t="shared" si="79"/>
        <v>52785</v>
      </c>
      <c r="D200" s="441"/>
      <c r="E200" s="476">
        <f t="shared" si="75"/>
        <v>422.6049089469517</v>
      </c>
      <c r="F200" s="476">
        <f t="shared" si="75"/>
        <v>0</v>
      </c>
      <c r="G200" s="476">
        <f t="shared" si="75"/>
        <v>0</v>
      </c>
      <c r="H200" s="441">
        <f t="shared" si="80"/>
        <v>53207.604908946952</v>
      </c>
      <c r="I200" s="476">
        <v>1</v>
      </c>
      <c r="J200" s="476">
        <f t="shared" si="82"/>
        <v>53207.604908946952</v>
      </c>
      <c r="K200" s="477">
        <v>48588</v>
      </c>
      <c r="L200" s="477"/>
      <c r="M200" s="447" t="s">
        <v>1043</v>
      </c>
      <c r="N200" s="479">
        <f t="shared" si="76"/>
        <v>42672</v>
      </c>
      <c r="O200" s="480">
        <v>3</v>
      </c>
      <c r="P200" s="260">
        <v>17595</v>
      </c>
      <c r="Q200" s="441">
        <f t="shared" si="83"/>
        <v>52785</v>
      </c>
      <c r="R200" s="484" t="s">
        <v>1759</v>
      </c>
      <c r="S200" s="479">
        <v>42674</v>
      </c>
    </row>
    <row r="201" spans="1:19" ht="20.25" customHeight="1">
      <c r="A201" s="523">
        <f t="shared" si="78"/>
        <v>5</v>
      </c>
      <c r="B201" s="446" t="s">
        <v>1736</v>
      </c>
      <c r="C201" s="441">
        <f t="shared" si="79"/>
        <v>809370</v>
      </c>
      <c r="D201" s="441"/>
      <c r="E201" s="476">
        <f t="shared" si="75"/>
        <v>21552.850356294537</v>
      </c>
      <c r="F201" s="476">
        <f t="shared" si="75"/>
        <v>0</v>
      </c>
      <c r="G201" s="476">
        <f t="shared" si="75"/>
        <v>0</v>
      </c>
      <c r="H201" s="441">
        <f t="shared" si="80"/>
        <v>830922.85035629454</v>
      </c>
      <c r="I201" s="476">
        <v>51</v>
      </c>
      <c r="J201" s="476">
        <f t="shared" si="82"/>
        <v>16292.604908946952</v>
      </c>
      <c r="K201" s="477">
        <v>8265</v>
      </c>
      <c r="L201" s="477"/>
      <c r="M201" s="447" t="s">
        <v>1043</v>
      </c>
      <c r="N201" s="479">
        <f t="shared" si="76"/>
        <v>42672</v>
      </c>
      <c r="O201" s="480">
        <v>46</v>
      </c>
      <c r="P201" s="260">
        <v>17595</v>
      </c>
      <c r="Q201" s="441">
        <f t="shared" si="83"/>
        <v>809370</v>
      </c>
      <c r="R201" s="484" t="s">
        <v>1762</v>
      </c>
      <c r="S201" s="479">
        <v>42674</v>
      </c>
    </row>
    <row r="202" spans="1:19" ht="20.25" customHeight="1">
      <c r="A202" s="523">
        <f t="shared" si="78"/>
        <v>6</v>
      </c>
      <c r="B202" s="446" t="s">
        <v>1306</v>
      </c>
      <c r="C202" s="441">
        <f t="shared" si="79"/>
        <v>6119000</v>
      </c>
      <c r="D202" s="441"/>
      <c r="E202" s="476">
        <f t="shared" si="75"/>
        <v>21552.850356294537</v>
      </c>
      <c r="F202" s="476">
        <f t="shared" si="75"/>
        <v>0</v>
      </c>
      <c r="G202" s="476">
        <f t="shared" si="75"/>
        <v>0</v>
      </c>
      <c r="H202" s="441">
        <f t="shared" si="80"/>
        <v>6140552.8503562948</v>
      </c>
      <c r="I202" s="476">
        <v>51</v>
      </c>
      <c r="J202" s="476">
        <f t="shared" si="82"/>
        <v>120402.9970658097</v>
      </c>
      <c r="K202" s="477">
        <v>115858</v>
      </c>
      <c r="L202" s="477"/>
      <c r="M202" s="447" t="s">
        <v>1013</v>
      </c>
      <c r="N202" s="479">
        <f t="shared" si="76"/>
        <v>42672</v>
      </c>
      <c r="O202" s="480">
        <v>500</v>
      </c>
      <c r="P202" s="260">
        <v>12238</v>
      </c>
      <c r="Q202" s="441">
        <f t="shared" si="83"/>
        <v>6119000</v>
      </c>
      <c r="R202" s="484" t="s">
        <v>1762</v>
      </c>
      <c r="S202" s="479">
        <v>42674</v>
      </c>
    </row>
    <row r="203" spans="1:19" ht="20.25" customHeight="1">
      <c r="A203" s="523">
        <f t="shared" si="78"/>
        <v>7</v>
      </c>
      <c r="B203" s="446" t="s">
        <v>1427</v>
      </c>
      <c r="C203" s="441">
        <f t="shared" si="79"/>
        <v>473850</v>
      </c>
      <c r="D203" s="441">
        <v>14250000</v>
      </c>
      <c r="E203" s="476">
        <f t="shared" si="75"/>
        <v>845209.81789390335</v>
      </c>
      <c r="F203" s="476">
        <f t="shared" si="75"/>
        <v>0</v>
      </c>
      <c r="G203" s="476">
        <f t="shared" si="75"/>
        <v>0</v>
      </c>
      <c r="H203" s="441">
        <f t="shared" si="80"/>
        <v>15569059.817893904</v>
      </c>
      <c r="I203" s="476">
        <v>2000</v>
      </c>
      <c r="J203" s="476">
        <f t="shared" si="82"/>
        <v>7784.5299089469518</v>
      </c>
      <c r="K203" s="477">
        <v>7500</v>
      </c>
      <c r="L203" s="477"/>
      <c r="M203" s="448" t="s">
        <v>1270</v>
      </c>
      <c r="N203" s="479">
        <f t="shared" si="76"/>
        <v>42654</v>
      </c>
      <c r="O203" s="480">
        <v>18</v>
      </c>
      <c r="P203" s="260">
        <v>26325</v>
      </c>
      <c r="Q203" s="441">
        <f t="shared" si="83"/>
        <v>473850</v>
      </c>
      <c r="R203" s="484" t="s">
        <v>1738</v>
      </c>
      <c r="S203" s="479">
        <v>42656</v>
      </c>
    </row>
    <row r="204" spans="1:19" ht="20.25" customHeight="1">
      <c r="A204" s="523">
        <f t="shared" si="78"/>
        <v>8</v>
      </c>
      <c r="B204" s="446" t="s">
        <v>1764</v>
      </c>
      <c r="C204" s="441">
        <f t="shared" si="79"/>
        <v>13345200</v>
      </c>
      <c r="D204" s="441">
        <v>1383200</v>
      </c>
      <c r="E204" s="476">
        <f t="shared" si="75"/>
        <v>439509.10530482978</v>
      </c>
      <c r="F204" s="476">
        <f t="shared" si="75"/>
        <v>0</v>
      </c>
      <c r="G204" s="476">
        <f t="shared" si="75"/>
        <v>0</v>
      </c>
      <c r="H204" s="441">
        <f t="shared" si="80"/>
        <v>15167909.10530483</v>
      </c>
      <c r="I204" s="476">
        <v>1040</v>
      </c>
      <c r="J204" s="476">
        <f t="shared" si="82"/>
        <v>14584.527985870029</v>
      </c>
      <c r="K204" s="477">
        <v>14000</v>
      </c>
      <c r="L204" s="477"/>
      <c r="M204" s="445" t="s">
        <v>1286</v>
      </c>
      <c r="N204" s="479">
        <f t="shared" si="76"/>
        <v>42672</v>
      </c>
      <c r="O204" s="480">
        <v>300</v>
      </c>
      <c r="P204" s="260">
        <v>44484</v>
      </c>
      <c r="Q204" s="441">
        <f t="shared" si="83"/>
        <v>13345200</v>
      </c>
      <c r="R204" s="484" t="s">
        <v>1763</v>
      </c>
      <c r="S204" s="479">
        <v>42674</v>
      </c>
    </row>
    <row r="205" spans="1:19" ht="20.25" customHeight="1">
      <c r="A205" s="523">
        <f t="shared" si="78"/>
        <v>9</v>
      </c>
      <c r="B205" s="446" t="s">
        <v>578</v>
      </c>
      <c r="C205" s="441">
        <f t="shared" si="79"/>
        <v>607470</v>
      </c>
      <c r="D205" s="441">
        <v>12062235</v>
      </c>
      <c r="E205" s="476">
        <f t="shared" si="75"/>
        <v>48599.564528899442</v>
      </c>
      <c r="F205" s="476">
        <f t="shared" si="75"/>
        <v>0</v>
      </c>
      <c r="G205" s="476">
        <f t="shared" si="75"/>
        <v>0</v>
      </c>
      <c r="H205" s="441">
        <f t="shared" si="80"/>
        <v>12718304.564528899</v>
      </c>
      <c r="I205" s="476">
        <v>115</v>
      </c>
      <c r="J205" s="476">
        <f t="shared" si="82"/>
        <v>110593.9527350339</v>
      </c>
      <c r="K205" s="477">
        <v>110409</v>
      </c>
      <c r="L205" s="477"/>
      <c r="M205" s="448" t="s">
        <v>1030</v>
      </c>
      <c r="N205" s="479">
        <f t="shared" si="76"/>
        <v>42672</v>
      </c>
      <c r="O205" s="480">
        <v>30</v>
      </c>
      <c r="P205" s="260">
        <v>20249</v>
      </c>
      <c r="Q205" s="441">
        <f t="shared" si="83"/>
        <v>607470</v>
      </c>
      <c r="R205" s="484" t="s">
        <v>1766</v>
      </c>
      <c r="S205" s="479">
        <v>42674</v>
      </c>
    </row>
    <row r="206" spans="1:19" ht="20.25" customHeight="1">
      <c r="A206" s="523">
        <f t="shared" si="78"/>
        <v>10</v>
      </c>
      <c r="B206" s="446" t="s">
        <v>682</v>
      </c>
      <c r="C206" s="441">
        <f t="shared" si="79"/>
        <v>111988</v>
      </c>
      <c r="D206" s="441">
        <v>2366350</v>
      </c>
      <c r="E206" s="476">
        <f t="shared" si="75"/>
        <v>21130.245447347585</v>
      </c>
      <c r="F206" s="476">
        <f t="shared" si="75"/>
        <v>0</v>
      </c>
      <c r="G206" s="476">
        <f t="shared" si="75"/>
        <v>0</v>
      </c>
      <c r="H206" s="441">
        <f t="shared" si="80"/>
        <v>2499468.2454473474</v>
      </c>
      <c r="I206" s="476">
        <v>50</v>
      </c>
      <c r="J206" s="476">
        <f t="shared" si="82"/>
        <v>49989.364908946947</v>
      </c>
      <c r="K206" s="477">
        <v>49818</v>
      </c>
      <c r="L206" s="477"/>
      <c r="M206" s="448" t="s">
        <v>1032</v>
      </c>
      <c r="N206" s="479">
        <f t="shared" si="76"/>
        <v>42672</v>
      </c>
      <c r="O206" s="480">
        <v>5</v>
      </c>
      <c r="P206" s="260">
        <v>22397.5</v>
      </c>
      <c r="Q206" s="441">
        <f t="shared" si="83"/>
        <v>111988</v>
      </c>
      <c r="R206" s="484" t="s">
        <v>1766</v>
      </c>
      <c r="S206" s="479">
        <v>42674</v>
      </c>
    </row>
    <row r="207" spans="1:19" ht="20.25" customHeight="1">
      <c r="A207" s="523">
        <f t="shared" si="78"/>
        <v>11</v>
      </c>
      <c r="B207" s="446" t="s">
        <v>1434</v>
      </c>
      <c r="C207" s="441">
        <f t="shared" si="79"/>
        <v>179180</v>
      </c>
      <c r="D207" s="441">
        <v>4332240</v>
      </c>
      <c r="E207" s="476">
        <f t="shared" si="75"/>
        <v>38034.441805225651</v>
      </c>
      <c r="F207" s="476">
        <f t="shared" si="75"/>
        <v>0</v>
      </c>
      <c r="G207" s="476">
        <f t="shared" si="75"/>
        <v>0</v>
      </c>
      <c r="H207" s="441">
        <f t="shared" si="80"/>
        <v>4549454.4418052258</v>
      </c>
      <c r="I207" s="476">
        <v>90</v>
      </c>
      <c r="J207" s="476">
        <f t="shared" si="82"/>
        <v>50549.493797835843</v>
      </c>
      <c r="K207" s="477">
        <v>50669</v>
      </c>
      <c r="L207" s="477"/>
      <c r="M207" s="448" t="s">
        <v>1032</v>
      </c>
      <c r="N207" s="479">
        <f t="shared" si="76"/>
        <v>42672</v>
      </c>
      <c r="O207" s="480">
        <v>8</v>
      </c>
      <c r="P207" s="260">
        <v>22397.5</v>
      </c>
      <c r="Q207" s="441">
        <f t="shared" si="83"/>
        <v>179180</v>
      </c>
      <c r="R207" s="484" t="s">
        <v>1766</v>
      </c>
      <c r="S207" s="479">
        <v>42674</v>
      </c>
    </row>
    <row r="208" spans="1:19" ht="20.25" customHeight="1">
      <c r="A208" s="523">
        <f t="shared" si="78"/>
        <v>12</v>
      </c>
      <c r="B208" s="446" t="s">
        <v>1624</v>
      </c>
      <c r="C208" s="441">
        <f t="shared" si="79"/>
        <v>89590</v>
      </c>
      <c r="D208" s="441">
        <v>2591820</v>
      </c>
      <c r="E208" s="476">
        <f t="shared" si="75"/>
        <v>18594.615993665873</v>
      </c>
      <c r="F208" s="476">
        <f t="shared" si="75"/>
        <v>0</v>
      </c>
      <c r="G208" s="476">
        <f t="shared" si="75"/>
        <v>0</v>
      </c>
      <c r="H208" s="441">
        <f t="shared" si="80"/>
        <v>2700004.615993666</v>
      </c>
      <c r="I208" s="476">
        <v>44</v>
      </c>
      <c r="J208" s="476">
        <f t="shared" si="82"/>
        <v>61363.74127258332</v>
      </c>
      <c r="K208" s="477">
        <v>62005</v>
      </c>
      <c r="L208" s="477"/>
      <c r="M208" s="448" t="s">
        <v>1032</v>
      </c>
      <c r="N208" s="479">
        <f t="shared" si="76"/>
        <v>42672</v>
      </c>
      <c r="O208" s="480">
        <v>4</v>
      </c>
      <c r="P208" s="260">
        <v>22397.5</v>
      </c>
      <c r="Q208" s="441">
        <f t="shared" si="83"/>
        <v>89590</v>
      </c>
      <c r="R208" s="484" t="s">
        <v>1766</v>
      </c>
      <c r="S208" s="479">
        <v>42674</v>
      </c>
    </row>
    <row r="209" spans="1:19" ht="20.25" customHeight="1">
      <c r="A209" s="523">
        <f t="shared" si="78"/>
        <v>13</v>
      </c>
      <c r="B209" s="446" t="s">
        <v>681</v>
      </c>
      <c r="C209" s="441">
        <f t="shared" si="79"/>
        <v>1119873</v>
      </c>
      <c r="D209" s="441">
        <v>14184900</v>
      </c>
      <c r="E209" s="476">
        <f t="shared" si="75"/>
        <v>380344.41805225651</v>
      </c>
      <c r="F209" s="476">
        <f t="shared" si="75"/>
        <v>0</v>
      </c>
      <c r="G209" s="476">
        <f t="shared" si="75"/>
        <v>0</v>
      </c>
      <c r="H209" s="441">
        <f t="shared" si="80"/>
        <v>15685117.418052256</v>
      </c>
      <c r="I209" s="476">
        <v>900</v>
      </c>
      <c r="J209" s="476">
        <f t="shared" si="82"/>
        <v>17427.908242280286</v>
      </c>
      <c r="K209" s="477">
        <v>16590</v>
      </c>
      <c r="L209" s="477"/>
      <c r="M209" s="448" t="s">
        <v>1032</v>
      </c>
      <c r="N209" s="479">
        <f t="shared" si="76"/>
        <v>42672</v>
      </c>
      <c r="O209" s="480">
        <v>50</v>
      </c>
      <c r="P209" s="260">
        <v>22397.46</v>
      </c>
      <c r="Q209" s="441">
        <f t="shared" si="83"/>
        <v>1119873</v>
      </c>
      <c r="R209" s="484" t="s">
        <v>1766</v>
      </c>
      <c r="S209" s="479">
        <v>42674</v>
      </c>
    </row>
    <row r="210" spans="1:19" ht="20.25" customHeight="1">
      <c r="A210" s="523">
        <f t="shared" si="78"/>
        <v>14</v>
      </c>
      <c r="B210" s="446" t="s">
        <v>685</v>
      </c>
      <c r="C210" s="441">
        <f t="shared" si="79"/>
        <v>89590</v>
      </c>
      <c r="D210" s="441">
        <v>2039290</v>
      </c>
      <c r="E210" s="476">
        <f t="shared" si="75"/>
        <v>4226.0490894695167</v>
      </c>
      <c r="F210" s="476">
        <f t="shared" si="75"/>
        <v>0</v>
      </c>
      <c r="G210" s="476">
        <f t="shared" si="75"/>
        <v>0</v>
      </c>
      <c r="H210" s="441">
        <f t="shared" si="80"/>
        <v>2133106.0490894695</v>
      </c>
      <c r="I210" s="476">
        <v>10</v>
      </c>
      <c r="J210" s="476">
        <f t="shared" si="82"/>
        <v>213310.60490894696</v>
      </c>
      <c r="K210" s="477">
        <v>214662</v>
      </c>
      <c r="L210" s="477"/>
      <c r="M210" s="445" t="s">
        <v>1032</v>
      </c>
      <c r="N210" s="479">
        <f t="shared" si="76"/>
        <v>42672</v>
      </c>
      <c r="O210" s="480">
        <v>4</v>
      </c>
      <c r="P210" s="260">
        <v>22397.5</v>
      </c>
      <c r="Q210" s="441">
        <f t="shared" si="83"/>
        <v>89590</v>
      </c>
      <c r="R210" s="484" t="s">
        <v>1766</v>
      </c>
      <c r="S210" s="479">
        <v>42674</v>
      </c>
    </row>
    <row r="211" spans="1:19" ht="20.25" customHeight="1">
      <c r="A211" s="523">
        <f t="shared" si="78"/>
        <v>15</v>
      </c>
      <c r="B211" s="446" t="s">
        <v>1782</v>
      </c>
      <c r="C211" s="441">
        <f t="shared" si="79"/>
        <v>223975</v>
      </c>
      <c r="D211" s="441">
        <v>2846655</v>
      </c>
      <c r="E211" s="476">
        <f t="shared" si="75"/>
        <v>62122.9216152019</v>
      </c>
      <c r="F211" s="476">
        <f t="shared" si="75"/>
        <v>0</v>
      </c>
      <c r="G211" s="476">
        <f t="shared" si="75"/>
        <v>0</v>
      </c>
      <c r="H211" s="441">
        <f t="shared" si="80"/>
        <v>3132752.921615202</v>
      </c>
      <c r="I211" s="476">
        <v>147</v>
      </c>
      <c r="J211" s="476">
        <f t="shared" si="82"/>
        <v>21311.244364729264</v>
      </c>
      <c r="K211" s="477">
        <v>20384</v>
      </c>
      <c r="L211" s="477"/>
      <c r="M211" s="445" t="s">
        <v>1032</v>
      </c>
      <c r="N211" s="479">
        <f t="shared" si="76"/>
        <v>42672</v>
      </c>
      <c r="O211" s="480">
        <v>10</v>
      </c>
      <c r="P211" s="260">
        <v>22397.5</v>
      </c>
      <c r="Q211" s="441">
        <f t="shared" si="83"/>
        <v>223975</v>
      </c>
      <c r="R211" s="484" t="s">
        <v>1766</v>
      </c>
      <c r="S211" s="479">
        <v>42674</v>
      </c>
    </row>
    <row r="212" spans="1:19" ht="20.25" customHeight="1">
      <c r="A212" s="523">
        <f t="shared" si="78"/>
        <v>16</v>
      </c>
      <c r="B212" s="446" t="s">
        <v>358</v>
      </c>
      <c r="C212" s="441">
        <f t="shared" si="79"/>
        <v>298360</v>
      </c>
      <c r="D212" s="441">
        <v>5717708</v>
      </c>
      <c r="E212" s="476">
        <f t="shared" si="75"/>
        <v>38879.651623119556</v>
      </c>
      <c r="F212" s="476">
        <f t="shared" si="75"/>
        <v>0</v>
      </c>
      <c r="G212" s="476">
        <f t="shared" si="75"/>
        <v>0</v>
      </c>
      <c r="H212" s="441">
        <f t="shared" si="80"/>
        <v>6054947.6516231196</v>
      </c>
      <c r="I212" s="476">
        <v>92</v>
      </c>
      <c r="J212" s="476">
        <f t="shared" si="82"/>
        <v>65814.648387207824</v>
      </c>
      <c r="K212" s="477">
        <v>65420</v>
      </c>
      <c r="L212" s="477"/>
      <c r="M212" s="445" t="s">
        <v>1055</v>
      </c>
      <c r="N212" s="479">
        <f t="shared" si="76"/>
        <v>42672</v>
      </c>
      <c r="O212" s="486">
        <v>20</v>
      </c>
      <c r="P212" s="263">
        <v>14918</v>
      </c>
      <c r="Q212" s="441">
        <f t="shared" si="83"/>
        <v>298360</v>
      </c>
      <c r="R212" s="484" t="s">
        <v>1766</v>
      </c>
      <c r="S212" s="479">
        <v>42674</v>
      </c>
    </row>
    <row r="213" spans="1:19" ht="20.25" customHeight="1">
      <c r="A213" s="523">
        <f t="shared" si="78"/>
        <v>17</v>
      </c>
      <c r="B213" s="446" t="s">
        <v>1783</v>
      </c>
      <c r="C213" s="441">
        <f t="shared" si="79"/>
        <v>268770</v>
      </c>
      <c r="D213" s="441">
        <v>14162020</v>
      </c>
      <c r="E213" s="476">
        <f t="shared" si="75"/>
        <v>71842.834520981793</v>
      </c>
      <c r="F213" s="476">
        <f t="shared" si="75"/>
        <v>0</v>
      </c>
      <c r="G213" s="476">
        <f t="shared" si="75"/>
        <v>0</v>
      </c>
      <c r="H213" s="441">
        <f t="shared" si="80"/>
        <v>14502632.834520983</v>
      </c>
      <c r="I213" s="476">
        <v>170</v>
      </c>
      <c r="J213" s="476">
        <f t="shared" si="82"/>
        <v>85309.60490894696</v>
      </c>
      <c r="K213" s="477">
        <v>87691</v>
      </c>
      <c r="L213" s="477"/>
      <c r="M213" s="445" t="s">
        <v>1032</v>
      </c>
      <c r="N213" s="479">
        <f t="shared" si="76"/>
        <v>42672</v>
      </c>
      <c r="O213" s="480">
        <v>12</v>
      </c>
      <c r="P213" s="260">
        <v>22397.5</v>
      </c>
      <c r="Q213" s="441">
        <f t="shared" si="83"/>
        <v>268770</v>
      </c>
      <c r="R213" s="484" t="s">
        <v>1766</v>
      </c>
      <c r="S213" s="479">
        <v>42674</v>
      </c>
    </row>
    <row r="214" spans="1:19" ht="20.25" customHeight="1">
      <c r="A214" s="523">
        <f t="shared" si="78"/>
        <v>18</v>
      </c>
      <c r="B214" s="446" t="s">
        <v>678</v>
      </c>
      <c r="C214" s="441">
        <f t="shared" si="79"/>
        <v>179180</v>
      </c>
      <c r="D214" s="441">
        <v>4275609</v>
      </c>
      <c r="E214" s="476">
        <f t="shared" si="75"/>
        <v>46909.144893111639</v>
      </c>
      <c r="F214" s="476">
        <f t="shared" si="75"/>
        <v>0</v>
      </c>
      <c r="G214" s="476">
        <f t="shared" si="75"/>
        <v>0</v>
      </c>
      <c r="H214" s="441">
        <f t="shared" si="80"/>
        <v>4501698.1448931117</v>
      </c>
      <c r="I214" s="476">
        <v>111</v>
      </c>
      <c r="J214" s="476">
        <f t="shared" si="82"/>
        <v>40555.839143181183</v>
      </c>
      <c r="K214" s="477">
        <v>40546</v>
      </c>
      <c r="L214" s="477"/>
      <c r="M214" s="448" t="s">
        <v>1032</v>
      </c>
      <c r="N214" s="479">
        <f t="shared" si="76"/>
        <v>42672</v>
      </c>
      <c r="O214" s="480">
        <v>8</v>
      </c>
      <c r="P214" s="260">
        <v>22397.5</v>
      </c>
      <c r="Q214" s="441">
        <f t="shared" si="83"/>
        <v>179180</v>
      </c>
      <c r="R214" s="484" t="s">
        <v>1766</v>
      </c>
      <c r="S214" s="479">
        <v>42674</v>
      </c>
    </row>
    <row r="215" spans="1:19" ht="20.25" customHeight="1">
      <c r="A215" s="523">
        <f t="shared" si="78"/>
        <v>19</v>
      </c>
      <c r="B215" s="446" t="s">
        <v>1784</v>
      </c>
      <c r="C215" s="441">
        <f t="shared" si="79"/>
        <v>67193</v>
      </c>
      <c r="D215" s="441">
        <v>3399680</v>
      </c>
      <c r="E215" s="476">
        <f t="shared" si="75"/>
        <v>8452.0981789390335</v>
      </c>
      <c r="F215" s="476">
        <f t="shared" si="75"/>
        <v>0</v>
      </c>
      <c r="G215" s="476">
        <f t="shared" si="75"/>
        <v>0</v>
      </c>
      <c r="H215" s="441">
        <f t="shared" si="80"/>
        <v>3475325.098178939</v>
      </c>
      <c r="I215" s="476">
        <v>20</v>
      </c>
      <c r="J215" s="476">
        <f t="shared" si="82"/>
        <v>173766.25490894695</v>
      </c>
      <c r="K215" s="477">
        <v>178931</v>
      </c>
      <c r="L215" s="477"/>
      <c r="M215" s="445" t="s">
        <v>1032</v>
      </c>
      <c r="N215" s="479">
        <f t="shared" si="76"/>
        <v>42672</v>
      </c>
      <c r="O215" s="486">
        <v>3</v>
      </c>
      <c r="P215" s="263">
        <v>22397.5</v>
      </c>
      <c r="Q215" s="441">
        <f t="shared" si="83"/>
        <v>67193</v>
      </c>
      <c r="R215" s="484" t="s">
        <v>1766</v>
      </c>
      <c r="S215" s="479">
        <v>42674</v>
      </c>
    </row>
    <row r="216" spans="1:19" ht="20.25" customHeight="1">
      <c r="A216" s="523">
        <f t="shared" si="78"/>
        <v>20</v>
      </c>
      <c r="B216" s="446" t="s">
        <v>1786</v>
      </c>
      <c r="C216" s="441">
        <f t="shared" si="79"/>
        <v>67193</v>
      </c>
      <c r="D216" s="441">
        <v>2653450</v>
      </c>
      <c r="E216" s="476">
        <f t="shared" si="75"/>
        <v>10565.122723673792</v>
      </c>
      <c r="F216" s="476">
        <f t="shared" si="75"/>
        <v>0</v>
      </c>
      <c r="G216" s="476">
        <f t="shared" si="75"/>
        <v>0</v>
      </c>
      <c r="H216" s="441">
        <f t="shared" si="80"/>
        <v>2731208.1227236739</v>
      </c>
      <c r="I216" s="476">
        <v>25</v>
      </c>
      <c r="J216" s="476">
        <f t="shared" si="82"/>
        <v>109248.32490894696</v>
      </c>
      <c r="K216" s="477">
        <v>111724</v>
      </c>
      <c r="L216" s="477"/>
      <c r="M216" s="445" t="s">
        <v>1032</v>
      </c>
      <c r="N216" s="479">
        <f t="shared" si="76"/>
        <v>42672</v>
      </c>
      <c r="O216" s="480">
        <v>3</v>
      </c>
      <c r="P216" s="260">
        <v>22397.5</v>
      </c>
      <c r="Q216" s="441">
        <f t="shared" si="83"/>
        <v>67193</v>
      </c>
      <c r="R216" s="484" t="s">
        <v>1766</v>
      </c>
      <c r="S216" s="479">
        <v>42674</v>
      </c>
    </row>
    <row r="217" spans="1:19" ht="20.25" customHeight="1">
      <c r="A217" s="523">
        <f t="shared" si="78"/>
        <v>21</v>
      </c>
      <c r="B217" s="446" t="s">
        <v>1787</v>
      </c>
      <c r="C217" s="441">
        <f t="shared" si="79"/>
        <v>67193</v>
      </c>
      <c r="D217" s="441">
        <v>3549680</v>
      </c>
      <c r="E217" s="476">
        <f t="shared" ref="E217:G236" si="84">IF($I$258&lt;&gt;0,E$258/$I$258*$I217,0)</f>
        <v>8452.0981789390335</v>
      </c>
      <c r="F217" s="476">
        <f t="shared" si="84"/>
        <v>0</v>
      </c>
      <c r="G217" s="476">
        <f t="shared" si="84"/>
        <v>0</v>
      </c>
      <c r="H217" s="441">
        <f t="shared" si="80"/>
        <v>3625325.098178939</v>
      </c>
      <c r="I217" s="476">
        <v>20</v>
      </c>
      <c r="J217" s="476">
        <f t="shared" si="82"/>
        <v>181266.25490894695</v>
      </c>
      <c r="K217" s="477">
        <v>186825</v>
      </c>
      <c r="L217" s="477"/>
      <c r="M217" s="448" t="s">
        <v>1032</v>
      </c>
      <c r="N217" s="479">
        <f t="shared" si="76"/>
        <v>42672</v>
      </c>
      <c r="O217" s="480">
        <v>3</v>
      </c>
      <c r="P217" s="260">
        <v>22397.5</v>
      </c>
      <c r="Q217" s="441">
        <f t="shared" si="83"/>
        <v>67193</v>
      </c>
      <c r="R217" s="484" t="s">
        <v>1766</v>
      </c>
      <c r="S217" s="479">
        <v>42674</v>
      </c>
    </row>
    <row r="218" spans="1:19" ht="20.25" customHeight="1">
      <c r="A218" s="523">
        <f t="shared" si="78"/>
        <v>22</v>
      </c>
      <c r="B218" s="446" t="s">
        <v>1790</v>
      </c>
      <c r="C218" s="441">
        <f t="shared" si="79"/>
        <v>367248</v>
      </c>
      <c r="D218" s="441">
        <v>7681080</v>
      </c>
      <c r="E218" s="476">
        <f t="shared" si="84"/>
        <v>50712.589073634204</v>
      </c>
      <c r="F218" s="476">
        <f t="shared" si="84"/>
        <v>0</v>
      </c>
      <c r="G218" s="476">
        <f t="shared" si="84"/>
        <v>0</v>
      </c>
      <c r="H218" s="441">
        <f t="shared" si="80"/>
        <v>8099040.5890736338</v>
      </c>
      <c r="I218" s="476">
        <v>120</v>
      </c>
      <c r="J218" s="476">
        <f t="shared" si="82"/>
        <v>67492.004908946954</v>
      </c>
      <c r="K218" s="477">
        <v>67378</v>
      </c>
      <c r="L218" s="477"/>
      <c r="M218" s="445" t="s">
        <v>1062</v>
      </c>
      <c r="N218" s="479">
        <f t="shared" si="76"/>
        <v>42672</v>
      </c>
      <c r="O218" s="480">
        <v>16</v>
      </c>
      <c r="P218" s="260">
        <v>22953</v>
      </c>
      <c r="Q218" s="441">
        <f t="shared" si="83"/>
        <v>367248</v>
      </c>
      <c r="R218" s="484" t="s">
        <v>1766</v>
      </c>
      <c r="S218" s="479">
        <v>42674</v>
      </c>
    </row>
    <row r="219" spans="1:19" ht="20.25" customHeight="1">
      <c r="A219" s="523">
        <f t="shared" si="78"/>
        <v>23</v>
      </c>
      <c r="B219" s="446" t="s">
        <v>1554</v>
      </c>
      <c r="C219" s="441">
        <f t="shared" si="79"/>
        <v>655170</v>
      </c>
      <c r="D219" s="441">
        <v>16387500</v>
      </c>
      <c r="E219" s="476">
        <f t="shared" si="84"/>
        <v>971991.29057798896</v>
      </c>
      <c r="F219" s="476">
        <f t="shared" si="84"/>
        <v>0</v>
      </c>
      <c r="G219" s="476">
        <f t="shared" si="84"/>
        <v>0</v>
      </c>
      <c r="H219" s="441">
        <f t="shared" si="80"/>
        <v>18014661.290577989</v>
      </c>
      <c r="I219" s="476">
        <v>2300</v>
      </c>
      <c r="J219" s="476">
        <f t="shared" si="82"/>
        <v>7832.4614306860822</v>
      </c>
      <c r="K219" s="477">
        <v>7500</v>
      </c>
      <c r="L219" s="477"/>
      <c r="M219" s="445" t="s">
        <v>1136</v>
      </c>
      <c r="N219" s="479">
        <f t="shared" si="76"/>
        <v>42681</v>
      </c>
      <c r="O219" s="480">
        <v>30</v>
      </c>
      <c r="P219" s="260">
        <v>21839</v>
      </c>
      <c r="Q219" s="441">
        <f t="shared" si="83"/>
        <v>655170</v>
      </c>
      <c r="R219" s="484" t="s">
        <v>1847</v>
      </c>
      <c r="S219" s="479">
        <v>42683</v>
      </c>
    </row>
    <row r="220" spans="1:19" ht="20.25" customHeight="1">
      <c r="A220" s="523">
        <f t="shared" si="78"/>
        <v>24</v>
      </c>
      <c r="B220" s="446" t="s">
        <v>568</v>
      </c>
      <c r="C220" s="441">
        <f t="shared" si="79"/>
        <v>586224</v>
      </c>
      <c r="D220" s="441">
        <v>12967168</v>
      </c>
      <c r="E220" s="476">
        <f t="shared" si="84"/>
        <v>422604.90894695168</v>
      </c>
      <c r="F220" s="476">
        <f t="shared" si="84"/>
        <v>0</v>
      </c>
      <c r="G220" s="476">
        <f t="shared" si="84"/>
        <v>0</v>
      </c>
      <c r="H220" s="441">
        <f t="shared" si="80"/>
        <v>13975996.908946952</v>
      </c>
      <c r="I220" s="476">
        <v>1000</v>
      </c>
      <c r="J220" s="476">
        <f t="shared" si="82"/>
        <v>13975.996908946952</v>
      </c>
      <c r="K220" s="477">
        <v>13642</v>
      </c>
      <c r="L220" s="477"/>
      <c r="M220" s="445" t="s">
        <v>1115</v>
      </c>
      <c r="N220" s="479">
        <f t="shared" si="76"/>
        <v>42682</v>
      </c>
      <c r="O220" s="480">
        <v>24</v>
      </c>
      <c r="P220" s="260">
        <v>24426</v>
      </c>
      <c r="Q220" s="441">
        <f t="shared" si="83"/>
        <v>586224</v>
      </c>
      <c r="R220" s="484" t="s">
        <v>1848</v>
      </c>
      <c r="S220" s="479">
        <v>42684</v>
      </c>
    </row>
    <row r="221" spans="1:19" ht="20.25" customHeight="1">
      <c r="A221" s="523">
        <f t="shared" si="78"/>
        <v>25</v>
      </c>
      <c r="B221" s="446" t="s">
        <v>789</v>
      </c>
      <c r="C221" s="441">
        <f t="shared" si="79"/>
        <v>170016</v>
      </c>
      <c r="D221" s="441">
        <v>8957838</v>
      </c>
      <c r="E221" s="476">
        <f t="shared" si="84"/>
        <v>401474.6634996041</v>
      </c>
      <c r="F221" s="476">
        <f t="shared" si="84"/>
        <v>0</v>
      </c>
      <c r="G221" s="476">
        <f t="shared" si="84"/>
        <v>0</v>
      </c>
      <c r="H221" s="441">
        <f t="shared" si="80"/>
        <v>9529328.6634996049</v>
      </c>
      <c r="I221" s="476">
        <v>950</v>
      </c>
      <c r="J221" s="476">
        <f t="shared" si="82"/>
        <v>10030.872277368006</v>
      </c>
      <c r="K221" s="477">
        <v>9685</v>
      </c>
      <c r="L221" s="477"/>
      <c r="M221" s="445" t="s">
        <v>1125</v>
      </c>
      <c r="N221" s="479">
        <f t="shared" si="76"/>
        <v>42682</v>
      </c>
      <c r="O221" s="480">
        <v>6</v>
      </c>
      <c r="P221" s="260">
        <v>28336</v>
      </c>
      <c r="Q221" s="441">
        <f t="shared" si="83"/>
        <v>170016</v>
      </c>
      <c r="R221" s="484" t="s">
        <v>1848</v>
      </c>
      <c r="S221" s="479">
        <v>42684</v>
      </c>
    </row>
    <row r="222" spans="1:19" ht="20.25" customHeight="1">
      <c r="A222" s="523">
        <f t="shared" si="78"/>
        <v>26</v>
      </c>
      <c r="B222" s="446" t="s">
        <v>817</v>
      </c>
      <c r="C222" s="441">
        <f t="shared" ref="C222:C239" si="85">Q222</f>
        <v>305746</v>
      </c>
      <c r="D222" s="441">
        <v>11365750</v>
      </c>
      <c r="E222" s="476">
        <f t="shared" si="84"/>
        <v>401474.6634996041</v>
      </c>
      <c r="F222" s="476">
        <f t="shared" si="84"/>
        <v>0</v>
      </c>
      <c r="G222" s="476">
        <f t="shared" si="84"/>
        <v>0</v>
      </c>
      <c r="H222" s="441">
        <f t="shared" ref="H222:H239" si="86">SUM(C222:G222)</f>
        <v>12072970.663499605</v>
      </c>
      <c r="I222" s="476">
        <v>950</v>
      </c>
      <c r="J222" s="476">
        <f t="shared" ref="J222:J239" si="87">IF(I222&lt;&gt;"",H222/I222,"")</f>
        <v>12708.390172104848</v>
      </c>
      <c r="K222" s="477">
        <v>12429</v>
      </c>
      <c r="L222" s="477"/>
      <c r="M222" s="448" t="s">
        <v>1136</v>
      </c>
      <c r="N222" s="479">
        <f t="shared" si="76"/>
        <v>42682</v>
      </c>
      <c r="O222" s="480">
        <v>14</v>
      </c>
      <c r="P222" s="260">
        <v>21839</v>
      </c>
      <c r="Q222" s="441">
        <f t="shared" ref="Q222:Q239" si="88">ROUND(O222*P222,0)</f>
        <v>305746</v>
      </c>
      <c r="R222" s="484" t="s">
        <v>1848</v>
      </c>
      <c r="S222" s="479">
        <v>42684</v>
      </c>
    </row>
    <row r="223" spans="1:19" ht="20.25" customHeight="1">
      <c r="A223" s="523">
        <f t="shared" si="78"/>
        <v>27</v>
      </c>
      <c r="B223" s="446" t="s">
        <v>1852</v>
      </c>
      <c r="C223" s="441">
        <f t="shared" si="85"/>
        <v>198352</v>
      </c>
      <c r="D223" s="441">
        <v>5187000</v>
      </c>
      <c r="E223" s="476">
        <f t="shared" si="84"/>
        <v>84520.981789390338</v>
      </c>
      <c r="F223" s="476">
        <f t="shared" si="84"/>
        <v>0</v>
      </c>
      <c r="G223" s="476">
        <f t="shared" si="84"/>
        <v>0</v>
      </c>
      <c r="H223" s="441">
        <f t="shared" si="86"/>
        <v>5469872.9817893906</v>
      </c>
      <c r="I223" s="476">
        <v>200</v>
      </c>
      <c r="J223" s="476">
        <f t="shared" si="87"/>
        <v>27349.364908946955</v>
      </c>
      <c r="K223" s="477">
        <v>27300</v>
      </c>
      <c r="L223" s="477"/>
      <c r="M223" s="448" t="s">
        <v>1125</v>
      </c>
      <c r="N223" s="479">
        <f t="shared" si="76"/>
        <v>42686</v>
      </c>
      <c r="O223" s="480">
        <v>7</v>
      </c>
      <c r="P223" s="260">
        <v>28336</v>
      </c>
      <c r="Q223" s="441">
        <f t="shared" si="88"/>
        <v>198352</v>
      </c>
      <c r="R223" s="484" t="s">
        <v>1851</v>
      </c>
      <c r="S223" s="479">
        <v>42688</v>
      </c>
    </row>
    <row r="224" spans="1:19" ht="20.25" customHeight="1">
      <c r="A224" s="523">
        <f t="shared" si="78"/>
        <v>28</v>
      </c>
      <c r="B224" s="446" t="s">
        <v>1306</v>
      </c>
      <c r="C224" s="441">
        <f t="shared" si="85"/>
        <v>198352</v>
      </c>
      <c r="D224" s="441">
        <v>4952929.5</v>
      </c>
      <c r="E224" s="476">
        <f t="shared" si="84"/>
        <v>19017.220902612826</v>
      </c>
      <c r="F224" s="476">
        <f t="shared" si="84"/>
        <v>0</v>
      </c>
      <c r="G224" s="476">
        <f t="shared" si="84"/>
        <v>0</v>
      </c>
      <c r="H224" s="441">
        <f t="shared" si="86"/>
        <v>5170298.7209026124</v>
      </c>
      <c r="I224" s="476">
        <v>45</v>
      </c>
      <c r="J224" s="476">
        <f t="shared" si="87"/>
        <v>114895.52713116916</v>
      </c>
      <c r="K224" s="477">
        <v>115858</v>
      </c>
      <c r="L224" s="477"/>
      <c r="M224" s="448" t="s">
        <v>1125</v>
      </c>
      <c r="N224" s="479">
        <f t="shared" si="76"/>
        <v>42691</v>
      </c>
      <c r="O224" s="480">
        <v>7</v>
      </c>
      <c r="P224" s="260">
        <v>28336</v>
      </c>
      <c r="Q224" s="441">
        <f t="shared" si="88"/>
        <v>198352</v>
      </c>
      <c r="R224" s="484" t="s">
        <v>1855</v>
      </c>
      <c r="S224" s="479">
        <v>42693</v>
      </c>
    </row>
    <row r="225" spans="1:19" ht="20.25" customHeight="1">
      <c r="A225" s="523">
        <f t="shared" si="78"/>
        <v>29</v>
      </c>
      <c r="B225" s="446" t="s">
        <v>350</v>
      </c>
      <c r="C225" s="441">
        <f t="shared" si="85"/>
        <v>85008</v>
      </c>
      <c r="D225" s="441">
        <v>2288550</v>
      </c>
      <c r="E225" s="476">
        <f t="shared" si="84"/>
        <v>126781.47268408551</v>
      </c>
      <c r="F225" s="476">
        <f t="shared" si="84"/>
        <v>0</v>
      </c>
      <c r="G225" s="476">
        <f t="shared" si="84"/>
        <v>0</v>
      </c>
      <c r="H225" s="441">
        <f t="shared" si="86"/>
        <v>2500339.4726840854</v>
      </c>
      <c r="I225" s="476">
        <v>300</v>
      </c>
      <c r="J225" s="476">
        <f t="shared" si="87"/>
        <v>8334.4649089469513</v>
      </c>
      <c r="K225" s="477">
        <v>8030</v>
      </c>
      <c r="L225" s="477"/>
      <c r="M225" s="448" t="s">
        <v>1125</v>
      </c>
      <c r="N225" s="479">
        <f t="shared" si="76"/>
        <v>42694</v>
      </c>
      <c r="O225" s="480">
        <v>3</v>
      </c>
      <c r="P225" s="260">
        <v>28336</v>
      </c>
      <c r="Q225" s="441">
        <f t="shared" si="88"/>
        <v>85008</v>
      </c>
      <c r="R225" s="484" t="s">
        <v>1856</v>
      </c>
      <c r="S225" s="479">
        <v>42696</v>
      </c>
    </row>
    <row r="226" spans="1:19" ht="20.25" customHeight="1">
      <c r="A226" s="523">
        <f t="shared" si="78"/>
        <v>30</v>
      </c>
      <c r="B226" s="446" t="s">
        <v>1554</v>
      </c>
      <c r="C226" s="441">
        <f t="shared" si="85"/>
        <v>451575</v>
      </c>
      <c r="D226" s="441">
        <v>9690000</v>
      </c>
      <c r="E226" s="476">
        <f t="shared" si="84"/>
        <v>574742.67616785434</v>
      </c>
      <c r="F226" s="476">
        <f t="shared" si="84"/>
        <v>0</v>
      </c>
      <c r="G226" s="476">
        <f t="shared" si="84"/>
        <v>0</v>
      </c>
      <c r="H226" s="441">
        <f t="shared" si="86"/>
        <v>10716317.676167855</v>
      </c>
      <c r="I226" s="476">
        <v>1360</v>
      </c>
      <c r="J226" s="476">
        <f t="shared" si="87"/>
        <v>7879.6453501234228</v>
      </c>
      <c r="K226" s="477">
        <v>7500</v>
      </c>
      <c r="L226" s="477"/>
      <c r="M226" s="448" t="s">
        <v>1121</v>
      </c>
      <c r="N226" s="479">
        <f t="shared" si="76"/>
        <v>42696</v>
      </c>
      <c r="O226" s="480">
        <v>15</v>
      </c>
      <c r="P226" s="260">
        <v>30105</v>
      </c>
      <c r="Q226" s="441">
        <f t="shared" si="88"/>
        <v>451575</v>
      </c>
      <c r="R226" s="484" t="s">
        <v>1859</v>
      </c>
      <c r="S226" s="479">
        <v>42698</v>
      </c>
    </row>
    <row r="227" spans="1:19" ht="20.25" customHeight="1">
      <c r="A227" s="523">
        <f t="shared" si="78"/>
        <v>31</v>
      </c>
      <c r="B227" s="446" t="s">
        <v>1306</v>
      </c>
      <c r="C227" s="441">
        <f t="shared" si="85"/>
        <v>1092600</v>
      </c>
      <c r="D227" s="441">
        <v>15078918.700000001</v>
      </c>
      <c r="E227" s="476">
        <f t="shared" si="84"/>
        <v>57896.872525732382</v>
      </c>
      <c r="F227" s="476">
        <f t="shared" si="84"/>
        <v>0</v>
      </c>
      <c r="G227" s="476">
        <f t="shared" si="84"/>
        <v>0</v>
      </c>
      <c r="H227" s="441">
        <f t="shared" si="86"/>
        <v>16229415.572525734</v>
      </c>
      <c r="I227" s="476">
        <v>137</v>
      </c>
      <c r="J227" s="476">
        <f t="shared" si="87"/>
        <v>118462.88739069879</v>
      </c>
      <c r="K227" s="477">
        <v>118440</v>
      </c>
      <c r="L227" s="477"/>
      <c r="M227" s="448" t="s">
        <v>1117</v>
      </c>
      <c r="N227" s="479">
        <f t="shared" si="76"/>
        <v>42701</v>
      </c>
      <c r="O227" s="480">
        <v>40</v>
      </c>
      <c r="P227" s="260">
        <v>27315</v>
      </c>
      <c r="Q227" s="441">
        <f t="shared" si="88"/>
        <v>1092600</v>
      </c>
      <c r="R227" s="484" t="s">
        <v>1860</v>
      </c>
      <c r="S227" s="479">
        <v>42703</v>
      </c>
    </row>
    <row r="228" spans="1:19" ht="20.25" customHeight="1">
      <c r="A228" s="523">
        <f t="shared" si="78"/>
        <v>32</v>
      </c>
      <c r="B228" s="446" t="s">
        <v>656</v>
      </c>
      <c r="C228" s="441">
        <f t="shared" si="85"/>
        <v>210735</v>
      </c>
      <c r="D228" s="441">
        <v>93834</v>
      </c>
      <c r="E228" s="476">
        <f t="shared" si="84"/>
        <v>7606.8883610451303</v>
      </c>
      <c r="F228" s="476">
        <f t="shared" si="84"/>
        <v>0</v>
      </c>
      <c r="G228" s="476">
        <f t="shared" si="84"/>
        <v>0</v>
      </c>
      <c r="H228" s="441">
        <f t="shared" si="86"/>
        <v>312175.88836104516</v>
      </c>
      <c r="I228" s="476">
        <v>18</v>
      </c>
      <c r="J228" s="476">
        <f t="shared" si="87"/>
        <v>17343.104908946952</v>
      </c>
      <c r="K228" s="477">
        <v>20642</v>
      </c>
      <c r="L228" s="477"/>
      <c r="M228" s="445" t="s">
        <v>1121</v>
      </c>
      <c r="N228" s="479">
        <f t="shared" si="76"/>
        <v>42701</v>
      </c>
      <c r="O228" s="480">
        <v>7</v>
      </c>
      <c r="P228" s="260">
        <v>30105</v>
      </c>
      <c r="Q228" s="441">
        <f t="shared" si="88"/>
        <v>210735</v>
      </c>
      <c r="R228" s="484" t="s">
        <v>1861</v>
      </c>
      <c r="S228" s="479">
        <v>42703</v>
      </c>
    </row>
    <row r="229" spans="1:19" ht="20.25" customHeight="1">
      <c r="A229" s="523">
        <f t="shared" si="78"/>
        <v>33</v>
      </c>
      <c r="B229" s="446" t="s">
        <v>1864</v>
      </c>
      <c r="C229" s="441">
        <f t="shared" si="85"/>
        <v>526240</v>
      </c>
      <c r="D229" s="441">
        <v>11637500</v>
      </c>
      <c r="E229" s="476">
        <f t="shared" si="84"/>
        <v>211302.45447347584</v>
      </c>
      <c r="F229" s="476">
        <f t="shared" si="84"/>
        <v>0</v>
      </c>
      <c r="G229" s="476">
        <f t="shared" si="84"/>
        <v>0</v>
      </c>
      <c r="H229" s="441">
        <f t="shared" si="86"/>
        <v>12375042.454473475</v>
      </c>
      <c r="I229" s="476">
        <v>500</v>
      </c>
      <c r="J229" s="476">
        <f t="shared" si="87"/>
        <v>24750.084908946948</v>
      </c>
      <c r="K229" s="477">
        <v>24500</v>
      </c>
      <c r="L229" s="477"/>
      <c r="M229" s="445" t="s">
        <v>1112</v>
      </c>
      <c r="N229" s="479">
        <f t="shared" si="76"/>
        <v>42701</v>
      </c>
      <c r="O229" s="480">
        <v>20</v>
      </c>
      <c r="P229" s="260">
        <v>26312</v>
      </c>
      <c r="Q229" s="441">
        <f t="shared" si="88"/>
        <v>526240</v>
      </c>
      <c r="R229" s="484" t="s">
        <v>1863</v>
      </c>
      <c r="S229" s="479">
        <v>42703</v>
      </c>
    </row>
    <row r="230" spans="1:19" ht="20.25" customHeight="1">
      <c r="A230" s="523">
        <f t="shared" si="78"/>
        <v>34</v>
      </c>
      <c r="B230" s="446" t="s">
        <v>1046</v>
      </c>
      <c r="C230" s="441">
        <f t="shared" si="85"/>
        <v>2500000</v>
      </c>
      <c r="D230" s="441">
        <v>51371250</v>
      </c>
      <c r="E230" s="476">
        <f t="shared" si="84"/>
        <v>652924.58432304033</v>
      </c>
      <c r="F230" s="476">
        <f t="shared" si="84"/>
        <v>0</v>
      </c>
      <c r="G230" s="476">
        <f t="shared" si="84"/>
        <v>0</v>
      </c>
      <c r="H230" s="441">
        <f t="shared" si="86"/>
        <v>54524174.584323041</v>
      </c>
      <c r="I230" s="476">
        <v>1545</v>
      </c>
      <c r="J230" s="476">
        <f t="shared" si="87"/>
        <v>35290.727886293229</v>
      </c>
      <c r="K230" s="477">
        <v>35000</v>
      </c>
      <c r="L230" s="477"/>
      <c r="M230" s="445" t="s">
        <v>1041</v>
      </c>
      <c r="N230" s="479">
        <f t="shared" si="76"/>
        <v>42701</v>
      </c>
      <c r="O230" s="486">
        <v>100</v>
      </c>
      <c r="P230" s="263">
        <v>25000</v>
      </c>
      <c r="Q230" s="441">
        <f t="shared" si="88"/>
        <v>2500000</v>
      </c>
      <c r="R230" s="484" t="s">
        <v>1865</v>
      </c>
      <c r="S230" s="479">
        <v>42703</v>
      </c>
    </row>
    <row r="231" spans="1:19" ht="20.25" customHeight="1">
      <c r="A231" s="523">
        <f t="shared" si="78"/>
        <v>35</v>
      </c>
      <c r="B231" s="446" t="s">
        <v>1047</v>
      </c>
      <c r="C231" s="441">
        <f t="shared" si="85"/>
        <v>2098880</v>
      </c>
      <c r="D231" s="441">
        <v>46775625</v>
      </c>
      <c r="E231" s="476">
        <f t="shared" si="84"/>
        <v>640246.43705463177</v>
      </c>
      <c r="F231" s="476">
        <f t="shared" si="84"/>
        <v>0</v>
      </c>
      <c r="G231" s="476">
        <f t="shared" si="84"/>
        <v>0</v>
      </c>
      <c r="H231" s="441">
        <f t="shared" si="86"/>
        <v>49514751.437054634</v>
      </c>
      <c r="I231" s="476">
        <v>1515</v>
      </c>
      <c r="J231" s="476">
        <f t="shared" si="87"/>
        <v>32683.004248880945</v>
      </c>
      <c r="K231" s="477">
        <v>32500</v>
      </c>
      <c r="L231" s="477"/>
      <c r="M231" s="445" t="s">
        <v>1024</v>
      </c>
      <c r="N231" s="479">
        <f t="shared" si="76"/>
        <v>42701</v>
      </c>
      <c r="O231" s="480">
        <v>128</v>
      </c>
      <c r="P231" s="260">
        <v>16397.5</v>
      </c>
      <c r="Q231" s="441">
        <f t="shared" si="88"/>
        <v>2098880</v>
      </c>
      <c r="R231" s="484" t="s">
        <v>1865</v>
      </c>
      <c r="S231" s="479">
        <v>42703</v>
      </c>
    </row>
    <row r="232" spans="1:19" ht="20.25" customHeight="1">
      <c r="A232" s="523">
        <f t="shared" si="78"/>
        <v>36</v>
      </c>
      <c r="B232" s="446" t="s">
        <v>1868</v>
      </c>
      <c r="C232" s="441">
        <f t="shared" si="85"/>
        <v>78936</v>
      </c>
      <c r="D232" s="441">
        <v>1975050</v>
      </c>
      <c r="E232" s="476">
        <f t="shared" si="84"/>
        <v>88747.030878859863</v>
      </c>
      <c r="F232" s="476">
        <f t="shared" si="84"/>
        <v>0</v>
      </c>
      <c r="G232" s="476">
        <f t="shared" si="84"/>
        <v>0</v>
      </c>
      <c r="H232" s="441">
        <f t="shared" si="86"/>
        <v>2142733.03087886</v>
      </c>
      <c r="I232" s="476">
        <v>210</v>
      </c>
      <c r="J232" s="476">
        <f t="shared" si="87"/>
        <v>10203.490623232667</v>
      </c>
      <c r="K232" s="477">
        <v>9900</v>
      </c>
      <c r="L232" s="477"/>
      <c r="M232" s="448" t="s">
        <v>1112</v>
      </c>
      <c r="N232" s="479">
        <f t="shared" si="76"/>
        <v>42702</v>
      </c>
      <c r="O232" s="480">
        <v>3</v>
      </c>
      <c r="P232" s="260">
        <v>26312</v>
      </c>
      <c r="Q232" s="441">
        <f t="shared" si="88"/>
        <v>78936</v>
      </c>
      <c r="R232" s="484" t="s">
        <v>1867</v>
      </c>
      <c r="S232" s="479">
        <v>42704</v>
      </c>
    </row>
    <row r="233" spans="1:19" ht="20.25" customHeight="1">
      <c r="A233" s="523">
        <f t="shared" si="78"/>
        <v>37</v>
      </c>
      <c r="B233" s="446" t="s">
        <v>873</v>
      </c>
      <c r="C233" s="441">
        <f t="shared" si="85"/>
        <v>184184</v>
      </c>
      <c r="D233" s="441">
        <v>5236453</v>
      </c>
      <c r="E233" s="476">
        <f t="shared" si="84"/>
        <v>55783.847980997627</v>
      </c>
      <c r="F233" s="476">
        <f t="shared" si="84"/>
        <v>0</v>
      </c>
      <c r="G233" s="476">
        <f t="shared" si="84"/>
        <v>0</v>
      </c>
      <c r="H233" s="441">
        <f t="shared" si="86"/>
        <v>5476420.8479809975</v>
      </c>
      <c r="I233" s="476">
        <v>132</v>
      </c>
      <c r="J233" s="476">
        <f t="shared" si="87"/>
        <v>41488.036727128769</v>
      </c>
      <c r="K233" s="477">
        <v>41758</v>
      </c>
      <c r="L233" s="477"/>
      <c r="M233" s="445" t="s">
        <v>1112</v>
      </c>
      <c r="N233" s="479">
        <f t="shared" si="76"/>
        <v>42702</v>
      </c>
      <c r="O233" s="486">
        <v>7</v>
      </c>
      <c r="P233" s="263">
        <v>26312</v>
      </c>
      <c r="Q233" s="441">
        <f t="shared" si="88"/>
        <v>184184</v>
      </c>
      <c r="R233" s="484" t="s">
        <v>1869</v>
      </c>
      <c r="S233" s="479">
        <v>42704</v>
      </c>
    </row>
    <row r="234" spans="1:19" ht="20.25" customHeight="1">
      <c r="A234" s="523">
        <f t="shared" si="78"/>
        <v>38</v>
      </c>
      <c r="B234" s="446" t="s">
        <v>1433</v>
      </c>
      <c r="C234" s="441">
        <f t="shared" si="85"/>
        <v>221616</v>
      </c>
      <c r="D234" s="441">
        <v>4703252</v>
      </c>
      <c r="E234" s="476">
        <f t="shared" si="84"/>
        <v>27891.923990498814</v>
      </c>
      <c r="F234" s="476">
        <f t="shared" si="84"/>
        <v>0</v>
      </c>
      <c r="G234" s="476">
        <f t="shared" si="84"/>
        <v>0</v>
      </c>
      <c r="H234" s="441">
        <f t="shared" si="86"/>
        <v>4952759.9239904992</v>
      </c>
      <c r="I234" s="476">
        <v>66</v>
      </c>
      <c r="J234" s="476">
        <f t="shared" si="87"/>
        <v>75041.817030159073</v>
      </c>
      <c r="K234" s="477">
        <v>75012</v>
      </c>
      <c r="L234" s="477"/>
      <c r="M234" s="445" t="s">
        <v>1119</v>
      </c>
      <c r="N234" s="479">
        <f t="shared" si="76"/>
        <v>42702</v>
      </c>
      <c r="O234" s="480">
        <v>9</v>
      </c>
      <c r="P234" s="260">
        <v>24624</v>
      </c>
      <c r="Q234" s="441">
        <f t="shared" si="88"/>
        <v>221616</v>
      </c>
      <c r="R234" s="484" t="s">
        <v>1869</v>
      </c>
      <c r="S234" s="479">
        <v>42704</v>
      </c>
    </row>
    <row r="235" spans="1:19" ht="20.25" customHeight="1">
      <c r="A235" s="523">
        <f t="shared" si="78"/>
        <v>39</v>
      </c>
      <c r="B235" s="446" t="s">
        <v>1436</v>
      </c>
      <c r="C235" s="441">
        <f t="shared" si="85"/>
        <v>98496</v>
      </c>
      <c r="D235" s="441">
        <v>2477904</v>
      </c>
      <c r="E235" s="476">
        <f t="shared" si="84"/>
        <v>25356.294536817102</v>
      </c>
      <c r="F235" s="476">
        <f t="shared" si="84"/>
        <v>0</v>
      </c>
      <c r="G235" s="476">
        <f t="shared" si="84"/>
        <v>0</v>
      </c>
      <c r="H235" s="441">
        <f t="shared" si="86"/>
        <v>2601756.2945368169</v>
      </c>
      <c r="I235" s="476">
        <v>60</v>
      </c>
      <c r="J235" s="476">
        <f t="shared" si="87"/>
        <v>43362.604908946945</v>
      </c>
      <c r="K235" s="477">
        <v>43472</v>
      </c>
      <c r="L235" s="477"/>
      <c r="M235" s="448" t="s">
        <v>1119</v>
      </c>
      <c r="N235" s="479">
        <f t="shared" si="76"/>
        <v>42702</v>
      </c>
      <c r="O235" s="480">
        <v>4</v>
      </c>
      <c r="P235" s="260">
        <v>24624</v>
      </c>
      <c r="Q235" s="441">
        <f t="shared" si="88"/>
        <v>98496</v>
      </c>
      <c r="R235" s="484" t="s">
        <v>1869</v>
      </c>
      <c r="S235" s="479">
        <v>42704</v>
      </c>
    </row>
    <row r="236" spans="1:19" ht="20.25" customHeight="1">
      <c r="A236" s="523">
        <f t="shared" si="78"/>
        <v>40</v>
      </c>
      <c r="B236" s="446" t="s">
        <v>368</v>
      </c>
      <c r="C236" s="441">
        <f t="shared" si="85"/>
        <v>196992</v>
      </c>
      <c r="D236" s="441">
        <v>4419472.2</v>
      </c>
      <c r="E236" s="476">
        <f t="shared" si="84"/>
        <v>55783.847980997627</v>
      </c>
      <c r="F236" s="476">
        <f t="shared" si="84"/>
        <v>0</v>
      </c>
      <c r="G236" s="476">
        <f t="shared" si="84"/>
        <v>0</v>
      </c>
      <c r="H236" s="441">
        <f t="shared" si="86"/>
        <v>4672248.0479809977</v>
      </c>
      <c r="I236" s="476">
        <v>132</v>
      </c>
      <c r="J236" s="476">
        <f t="shared" si="87"/>
        <v>35395.818545310591</v>
      </c>
      <c r="K236" s="477">
        <v>35243</v>
      </c>
      <c r="L236" s="477"/>
      <c r="M236" s="445" t="s">
        <v>1119</v>
      </c>
      <c r="N236" s="479">
        <f t="shared" si="76"/>
        <v>42702</v>
      </c>
      <c r="O236" s="480">
        <v>8</v>
      </c>
      <c r="P236" s="260">
        <v>24624</v>
      </c>
      <c r="Q236" s="441">
        <f t="shared" si="88"/>
        <v>196992</v>
      </c>
      <c r="R236" s="484" t="s">
        <v>1869</v>
      </c>
      <c r="S236" s="479">
        <v>42704</v>
      </c>
    </row>
    <row r="237" spans="1:19" ht="20.25" customHeight="1">
      <c r="A237" s="523">
        <f t="shared" si="78"/>
        <v>41</v>
      </c>
      <c r="B237" s="446" t="s">
        <v>1872</v>
      </c>
      <c r="C237" s="441">
        <f t="shared" si="85"/>
        <v>147744</v>
      </c>
      <c r="D237" s="441">
        <v>3195611</v>
      </c>
      <c r="E237" s="476">
        <f t="shared" ref="E237:G256" si="89">IF($I$258&lt;&gt;0,E$258/$I$258*$I237,0)</f>
        <v>62122.9216152019</v>
      </c>
      <c r="F237" s="476">
        <f t="shared" si="89"/>
        <v>0</v>
      </c>
      <c r="G237" s="476">
        <f t="shared" si="89"/>
        <v>0</v>
      </c>
      <c r="H237" s="441">
        <f t="shared" si="86"/>
        <v>3405477.921615202</v>
      </c>
      <c r="I237" s="476">
        <v>147</v>
      </c>
      <c r="J237" s="476">
        <f t="shared" si="87"/>
        <v>23166.516473572803</v>
      </c>
      <c r="K237" s="477">
        <v>22883</v>
      </c>
      <c r="L237" s="477"/>
      <c r="M237" s="445" t="s">
        <v>1119</v>
      </c>
      <c r="N237" s="479">
        <f t="shared" si="76"/>
        <v>42702</v>
      </c>
      <c r="O237" s="480">
        <v>6</v>
      </c>
      <c r="P237" s="260">
        <v>24624</v>
      </c>
      <c r="Q237" s="441">
        <f t="shared" si="88"/>
        <v>147744</v>
      </c>
      <c r="R237" s="484" t="s">
        <v>1869</v>
      </c>
      <c r="S237" s="479">
        <v>42704</v>
      </c>
    </row>
    <row r="238" spans="1:19" ht="20.25" customHeight="1">
      <c r="A238" s="523">
        <f t="shared" si="78"/>
        <v>42</v>
      </c>
      <c r="B238" s="446" t="s">
        <v>1634</v>
      </c>
      <c r="C238" s="441">
        <f t="shared" si="85"/>
        <v>73872</v>
      </c>
      <c r="D238" s="441">
        <v>2262034</v>
      </c>
      <c r="E238" s="476">
        <f t="shared" si="89"/>
        <v>10142.517814726842</v>
      </c>
      <c r="F238" s="476">
        <f t="shared" si="89"/>
        <v>0</v>
      </c>
      <c r="G238" s="476">
        <f t="shared" si="89"/>
        <v>0</v>
      </c>
      <c r="H238" s="441">
        <f t="shared" si="86"/>
        <v>2346048.517814727</v>
      </c>
      <c r="I238" s="476">
        <v>24</v>
      </c>
      <c r="J238" s="476">
        <f t="shared" si="87"/>
        <v>97752.021575613631</v>
      </c>
      <c r="K238" s="477">
        <v>99212</v>
      </c>
      <c r="L238" s="477"/>
      <c r="M238" s="445" t="s">
        <v>1119</v>
      </c>
      <c r="N238" s="479">
        <f t="shared" si="76"/>
        <v>42702</v>
      </c>
      <c r="O238" s="480">
        <v>3</v>
      </c>
      <c r="P238" s="260">
        <v>24624</v>
      </c>
      <c r="Q238" s="441">
        <f t="shared" si="88"/>
        <v>73872</v>
      </c>
      <c r="R238" s="484" t="s">
        <v>1869</v>
      </c>
      <c r="S238" s="479">
        <v>42704</v>
      </c>
    </row>
    <row r="239" spans="1:19" ht="20.25" customHeight="1">
      <c r="A239" s="523">
        <f t="shared" si="78"/>
        <v>43</v>
      </c>
      <c r="B239" s="446" t="s">
        <v>396</v>
      </c>
      <c r="C239" s="441">
        <f t="shared" si="85"/>
        <v>98496</v>
      </c>
      <c r="D239" s="441">
        <v>2307623</v>
      </c>
      <c r="E239" s="476">
        <f t="shared" si="89"/>
        <v>58319.477434679335</v>
      </c>
      <c r="F239" s="476">
        <f t="shared" si="89"/>
        <v>0</v>
      </c>
      <c r="G239" s="476">
        <f t="shared" si="89"/>
        <v>0</v>
      </c>
      <c r="H239" s="441">
        <f t="shared" si="86"/>
        <v>2464438.4774346794</v>
      </c>
      <c r="I239" s="476">
        <v>138</v>
      </c>
      <c r="J239" s="476">
        <f t="shared" si="87"/>
        <v>17858.249836483184</v>
      </c>
      <c r="K239" s="477">
        <v>17602</v>
      </c>
      <c r="L239" s="477"/>
      <c r="M239" s="445" t="s">
        <v>1119</v>
      </c>
      <c r="N239" s="479">
        <f t="shared" si="76"/>
        <v>42702</v>
      </c>
      <c r="O239" s="480">
        <v>4</v>
      </c>
      <c r="P239" s="260">
        <v>24624</v>
      </c>
      <c r="Q239" s="441">
        <f t="shared" si="88"/>
        <v>98496</v>
      </c>
      <c r="R239" s="484" t="s">
        <v>1869</v>
      </c>
      <c r="S239" s="479">
        <v>42704</v>
      </c>
    </row>
    <row r="240" spans="1:19" ht="20.25" customHeight="1">
      <c r="A240" s="523">
        <f t="shared" si="78"/>
        <v>44</v>
      </c>
      <c r="B240" s="446" t="s">
        <v>348</v>
      </c>
      <c r="C240" s="441">
        <f t="shared" si="79"/>
        <v>726528</v>
      </c>
      <c r="D240" s="441">
        <v>14758610</v>
      </c>
      <c r="E240" s="476">
        <f t="shared" si="89"/>
        <v>99312.153602533654</v>
      </c>
      <c r="F240" s="476">
        <f t="shared" si="89"/>
        <v>0</v>
      </c>
      <c r="G240" s="476">
        <f t="shared" si="89"/>
        <v>0</v>
      </c>
      <c r="H240" s="441">
        <f t="shared" si="80"/>
        <v>15584450.153602533</v>
      </c>
      <c r="I240" s="476">
        <v>235</v>
      </c>
      <c r="J240" s="476">
        <f t="shared" si="82"/>
        <v>66316.809164266102</v>
      </c>
      <c r="K240" s="477">
        <v>66108</v>
      </c>
      <c r="L240" s="477"/>
      <c r="M240" s="448" t="s">
        <v>1660</v>
      </c>
      <c r="N240" s="479">
        <f t="shared" si="76"/>
        <v>42702</v>
      </c>
      <c r="O240" s="480">
        <v>24</v>
      </c>
      <c r="P240" s="260">
        <v>30272</v>
      </c>
      <c r="Q240" s="441">
        <f t="shared" si="83"/>
        <v>726528</v>
      </c>
      <c r="R240" s="484" t="s">
        <v>1869</v>
      </c>
      <c r="S240" s="479">
        <v>42704</v>
      </c>
    </row>
    <row r="241" spans="1:19" ht="20.25" customHeight="1">
      <c r="A241" s="523">
        <f t="shared" si="78"/>
        <v>45</v>
      </c>
      <c r="B241" s="446" t="s">
        <v>1878</v>
      </c>
      <c r="C241" s="441">
        <f t="shared" si="79"/>
        <v>147744</v>
      </c>
      <c r="D241" s="441">
        <v>2995939</v>
      </c>
      <c r="E241" s="476">
        <f t="shared" si="89"/>
        <v>32117.973079968328</v>
      </c>
      <c r="F241" s="476">
        <f t="shared" si="89"/>
        <v>0</v>
      </c>
      <c r="G241" s="476">
        <f t="shared" si="89"/>
        <v>0</v>
      </c>
      <c r="H241" s="441">
        <f t="shared" si="80"/>
        <v>3175800.9730799682</v>
      </c>
      <c r="I241" s="476">
        <v>76</v>
      </c>
      <c r="J241" s="476">
        <f t="shared" si="82"/>
        <v>41786.854908946952</v>
      </c>
      <c r="K241" s="477">
        <v>41495</v>
      </c>
      <c r="L241" s="477"/>
      <c r="M241" s="448" t="s">
        <v>1119</v>
      </c>
      <c r="N241" s="479">
        <f t="shared" si="76"/>
        <v>42702</v>
      </c>
      <c r="O241" s="480">
        <v>6</v>
      </c>
      <c r="P241" s="260">
        <v>24624</v>
      </c>
      <c r="Q241" s="441">
        <f t="shared" si="83"/>
        <v>147744</v>
      </c>
      <c r="R241" s="484" t="s">
        <v>1869</v>
      </c>
      <c r="S241" s="479">
        <v>42704</v>
      </c>
    </row>
    <row r="242" spans="1:19" ht="20.25" customHeight="1">
      <c r="A242" s="523">
        <f t="shared" si="78"/>
        <v>46</v>
      </c>
      <c r="B242" s="446" t="s">
        <v>656</v>
      </c>
      <c r="C242" s="441">
        <f t="shared" ref="C242:C256" si="90">Q242</f>
        <v>23738</v>
      </c>
      <c r="D242" s="441"/>
      <c r="E242" s="476">
        <f t="shared" si="89"/>
        <v>7606.8883610451303</v>
      </c>
      <c r="F242" s="476">
        <f t="shared" si="89"/>
        <v>0</v>
      </c>
      <c r="G242" s="476">
        <f t="shared" si="89"/>
        <v>0</v>
      </c>
      <c r="H242" s="441">
        <f t="shared" ref="H242:H256" si="91">SUM(C242:G242)</f>
        <v>31344.88836104513</v>
      </c>
      <c r="I242" s="476">
        <v>18</v>
      </c>
      <c r="J242" s="476">
        <f t="shared" ref="J242:J256" si="92">IF(I242&lt;&gt;"",H242/I242,"")</f>
        <v>1741.3826867247294</v>
      </c>
      <c r="K242" s="477">
        <v>2236.8461538461538</v>
      </c>
      <c r="L242" s="477"/>
      <c r="M242" s="447" t="s">
        <v>1135</v>
      </c>
      <c r="N242" s="479">
        <f t="shared" si="76"/>
        <v>42726</v>
      </c>
      <c r="O242" s="480">
        <v>1</v>
      </c>
      <c r="P242" s="260">
        <v>23738</v>
      </c>
      <c r="Q242" s="441">
        <f t="shared" ref="Q242:Q256" si="93">ROUND(O242*P242,0)</f>
        <v>23738</v>
      </c>
      <c r="R242" s="484" t="s">
        <v>1941</v>
      </c>
      <c r="S242" s="479">
        <v>42728</v>
      </c>
    </row>
    <row r="243" spans="1:19" ht="20.25" customHeight="1">
      <c r="A243" s="523">
        <f t="shared" si="78"/>
        <v>47</v>
      </c>
      <c r="B243" s="446" t="s">
        <v>1882</v>
      </c>
      <c r="C243" s="441">
        <f t="shared" si="90"/>
        <v>94952</v>
      </c>
      <c r="D243" s="441">
        <v>2017397</v>
      </c>
      <c r="E243" s="476">
        <f t="shared" si="89"/>
        <v>5493.8638163103724</v>
      </c>
      <c r="F243" s="476">
        <f t="shared" si="89"/>
        <v>0</v>
      </c>
      <c r="G243" s="476">
        <f t="shared" si="89"/>
        <v>0</v>
      </c>
      <c r="H243" s="441">
        <f t="shared" si="91"/>
        <v>2117842.8638163102</v>
      </c>
      <c r="I243" s="476">
        <v>13</v>
      </c>
      <c r="J243" s="476">
        <f t="shared" si="92"/>
        <v>162910.98952433156</v>
      </c>
      <c r="K243" s="477">
        <v>163352</v>
      </c>
      <c r="L243" s="477"/>
      <c r="M243" s="447" t="s">
        <v>1135</v>
      </c>
      <c r="N243" s="479">
        <f t="shared" si="76"/>
        <v>42707</v>
      </c>
      <c r="O243" s="480">
        <v>4</v>
      </c>
      <c r="P243" s="260">
        <v>23738</v>
      </c>
      <c r="Q243" s="441">
        <f t="shared" si="93"/>
        <v>94952</v>
      </c>
      <c r="R243" s="484" t="s">
        <v>1571</v>
      </c>
      <c r="S243" s="479">
        <v>42709</v>
      </c>
    </row>
    <row r="244" spans="1:19" ht="20.25" customHeight="1">
      <c r="A244" s="523">
        <f t="shared" si="78"/>
        <v>48</v>
      </c>
      <c r="B244" s="446" t="s">
        <v>682</v>
      </c>
      <c r="C244" s="441">
        <f t="shared" si="90"/>
        <v>94952</v>
      </c>
      <c r="D244" s="441">
        <v>2301592</v>
      </c>
      <c r="E244" s="476">
        <f t="shared" si="89"/>
        <v>27891.923990498814</v>
      </c>
      <c r="F244" s="476">
        <f t="shared" si="89"/>
        <v>0</v>
      </c>
      <c r="G244" s="476">
        <f t="shared" si="89"/>
        <v>0</v>
      </c>
      <c r="H244" s="441">
        <f t="shared" si="91"/>
        <v>2424435.9239904988</v>
      </c>
      <c r="I244" s="476">
        <v>66</v>
      </c>
      <c r="J244" s="476">
        <f t="shared" si="92"/>
        <v>36733.87763621968</v>
      </c>
      <c r="K244" s="477">
        <v>36708</v>
      </c>
      <c r="L244" s="477"/>
      <c r="M244" s="447" t="s">
        <v>1135</v>
      </c>
      <c r="N244" s="479">
        <f t="shared" si="76"/>
        <v>42707</v>
      </c>
      <c r="O244" s="480">
        <v>4</v>
      </c>
      <c r="P244" s="260">
        <v>23738</v>
      </c>
      <c r="Q244" s="441">
        <f t="shared" si="93"/>
        <v>94952</v>
      </c>
      <c r="R244" s="484" t="s">
        <v>1571</v>
      </c>
      <c r="S244" s="479">
        <v>42709</v>
      </c>
    </row>
    <row r="245" spans="1:19" ht="20.25" customHeight="1">
      <c r="A245" s="523">
        <f t="shared" si="78"/>
        <v>49</v>
      </c>
      <c r="B245" s="446" t="s">
        <v>1744</v>
      </c>
      <c r="C245" s="441">
        <f t="shared" si="90"/>
        <v>94952</v>
      </c>
      <c r="D245" s="441">
        <v>2984094</v>
      </c>
      <c r="E245" s="476">
        <f t="shared" si="89"/>
        <v>23665.874901029296</v>
      </c>
      <c r="F245" s="476">
        <f t="shared" si="89"/>
        <v>0</v>
      </c>
      <c r="G245" s="476">
        <f t="shared" si="89"/>
        <v>0</v>
      </c>
      <c r="H245" s="441">
        <f t="shared" si="91"/>
        <v>3102711.8749010293</v>
      </c>
      <c r="I245" s="476">
        <v>56</v>
      </c>
      <c r="J245" s="476">
        <f t="shared" si="92"/>
        <v>55405.569194661235</v>
      </c>
      <c r="K245" s="477">
        <v>56092</v>
      </c>
      <c r="L245" s="477"/>
      <c r="M245" s="447" t="s">
        <v>1135</v>
      </c>
      <c r="N245" s="479">
        <f t="shared" si="76"/>
        <v>42707</v>
      </c>
      <c r="O245" s="480">
        <v>4</v>
      </c>
      <c r="P245" s="260">
        <v>23738</v>
      </c>
      <c r="Q245" s="441">
        <f t="shared" si="93"/>
        <v>94952</v>
      </c>
      <c r="R245" s="484" t="s">
        <v>1571</v>
      </c>
      <c r="S245" s="479">
        <v>42709</v>
      </c>
    </row>
    <row r="246" spans="1:19" ht="20.25" customHeight="1">
      <c r="A246" s="523">
        <f t="shared" si="78"/>
        <v>50</v>
      </c>
      <c r="B246" s="446" t="s">
        <v>1915</v>
      </c>
      <c r="C246" s="441">
        <f t="shared" si="90"/>
        <v>71214</v>
      </c>
      <c r="D246" s="441">
        <v>2003968</v>
      </c>
      <c r="E246" s="476">
        <f t="shared" si="89"/>
        <v>33808.392715756134</v>
      </c>
      <c r="F246" s="476">
        <f t="shared" si="89"/>
        <v>0</v>
      </c>
      <c r="G246" s="476">
        <f t="shared" si="89"/>
        <v>0</v>
      </c>
      <c r="H246" s="441">
        <f t="shared" si="91"/>
        <v>2108990.3927157563</v>
      </c>
      <c r="I246" s="476">
        <v>80</v>
      </c>
      <c r="J246" s="476">
        <f t="shared" si="92"/>
        <v>26362.379908946954</v>
      </c>
      <c r="K246" s="477">
        <v>26368</v>
      </c>
      <c r="L246" s="477"/>
      <c r="M246" s="447" t="s">
        <v>1135</v>
      </c>
      <c r="N246" s="479">
        <f t="shared" si="76"/>
        <v>42707</v>
      </c>
      <c r="O246" s="480">
        <v>3</v>
      </c>
      <c r="P246" s="260">
        <v>23738</v>
      </c>
      <c r="Q246" s="441">
        <f t="shared" si="93"/>
        <v>71214</v>
      </c>
      <c r="R246" s="484" t="s">
        <v>1571</v>
      </c>
      <c r="S246" s="479">
        <v>42709</v>
      </c>
    </row>
    <row r="247" spans="1:19" ht="20.25" customHeight="1">
      <c r="A247" s="523">
        <f t="shared" si="78"/>
        <v>51</v>
      </c>
      <c r="B247" s="446" t="s">
        <v>1916</v>
      </c>
      <c r="C247" s="441">
        <f t="shared" si="90"/>
        <v>118690</v>
      </c>
      <c r="D247" s="441">
        <v>3096440</v>
      </c>
      <c r="E247" s="476">
        <f t="shared" si="89"/>
        <v>8874.703087885986</v>
      </c>
      <c r="F247" s="476">
        <f t="shared" si="89"/>
        <v>0</v>
      </c>
      <c r="G247" s="476">
        <f t="shared" si="89"/>
        <v>0</v>
      </c>
      <c r="H247" s="441">
        <f t="shared" si="91"/>
        <v>3224004.7030878859</v>
      </c>
      <c r="I247" s="476">
        <v>21</v>
      </c>
      <c r="J247" s="476">
        <f t="shared" si="92"/>
        <v>153524.03348037551</v>
      </c>
      <c r="K247" s="477">
        <v>155210</v>
      </c>
      <c r="L247" s="477"/>
      <c r="M247" s="447" t="s">
        <v>1135</v>
      </c>
      <c r="N247" s="479">
        <f t="shared" si="76"/>
        <v>42707</v>
      </c>
      <c r="O247" s="480">
        <v>5</v>
      </c>
      <c r="P247" s="260">
        <v>23738</v>
      </c>
      <c r="Q247" s="441">
        <f t="shared" si="93"/>
        <v>118690</v>
      </c>
      <c r="R247" s="484" t="s">
        <v>1571</v>
      </c>
      <c r="S247" s="479">
        <v>42709</v>
      </c>
    </row>
    <row r="248" spans="1:19" ht="20.25" customHeight="1">
      <c r="A248" s="523">
        <f t="shared" si="78"/>
        <v>52</v>
      </c>
      <c r="B248" s="446" t="s">
        <v>1917</v>
      </c>
      <c r="C248" s="441">
        <f t="shared" si="90"/>
        <v>166166</v>
      </c>
      <c r="D248" s="441">
        <v>4081808</v>
      </c>
      <c r="E248" s="476">
        <f t="shared" si="89"/>
        <v>16904.196357878067</v>
      </c>
      <c r="F248" s="476">
        <f t="shared" si="89"/>
        <v>0</v>
      </c>
      <c r="G248" s="476">
        <f t="shared" si="89"/>
        <v>0</v>
      </c>
      <c r="H248" s="441">
        <f t="shared" si="91"/>
        <v>4264878.1963578779</v>
      </c>
      <c r="I248" s="476">
        <v>40</v>
      </c>
      <c r="J248" s="476">
        <f t="shared" si="92"/>
        <v>106621.95490894695</v>
      </c>
      <c r="K248" s="477">
        <v>107416</v>
      </c>
      <c r="L248" s="477"/>
      <c r="M248" s="447" t="s">
        <v>1135</v>
      </c>
      <c r="N248" s="479">
        <f t="shared" si="76"/>
        <v>42707</v>
      </c>
      <c r="O248" s="486">
        <v>7</v>
      </c>
      <c r="P248" s="263">
        <v>23738</v>
      </c>
      <c r="Q248" s="441">
        <f t="shared" si="93"/>
        <v>166166</v>
      </c>
      <c r="R248" s="484" t="s">
        <v>1571</v>
      </c>
      <c r="S248" s="479">
        <v>42709</v>
      </c>
    </row>
    <row r="249" spans="1:19" ht="20.25" customHeight="1">
      <c r="A249" s="523">
        <f t="shared" si="78"/>
        <v>53</v>
      </c>
      <c r="B249" s="446" t="s">
        <v>1551</v>
      </c>
      <c r="C249" s="441">
        <f t="shared" si="90"/>
        <v>1615000</v>
      </c>
      <c r="D249" s="441">
        <v>34872600</v>
      </c>
      <c r="E249" s="476">
        <f t="shared" si="89"/>
        <v>1686193.5866983372</v>
      </c>
      <c r="F249" s="476">
        <f t="shared" si="89"/>
        <v>0</v>
      </c>
      <c r="G249" s="476">
        <f t="shared" si="89"/>
        <v>0</v>
      </c>
      <c r="H249" s="441">
        <f t="shared" si="91"/>
        <v>38173793.586698338</v>
      </c>
      <c r="I249" s="476">
        <v>3990</v>
      </c>
      <c r="J249" s="476">
        <f t="shared" si="92"/>
        <v>9567.3668137088571</v>
      </c>
      <c r="K249" s="477">
        <v>9200</v>
      </c>
      <c r="L249" s="477"/>
      <c r="M249" s="439" t="s">
        <v>976</v>
      </c>
      <c r="N249" s="479">
        <f t="shared" si="76"/>
        <v>42707</v>
      </c>
      <c r="O249" s="480">
        <v>170</v>
      </c>
      <c r="P249" s="260">
        <v>9500</v>
      </c>
      <c r="Q249" s="441">
        <f t="shared" si="93"/>
        <v>1615000</v>
      </c>
      <c r="R249" s="484" t="s">
        <v>1922</v>
      </c>
      <c r="S249" s="479">
        <v>42709</v>
      </c>
    </row>
    <row r="250" spans="1:19" ht="20.25" customHeight="1">
      <c r="A250" s="523">
        <f t="shared" si="78"/>
        <v>54</v>
      </c>
      <c r="B250" s="446" t="s">
        <v>350</v>
      </c>
      <c r="C250" s="441">
        <f t="shared" si="90"/>
        <v>71214</v>
      </c>
      <c r="D250" s="441">
        <v>2479263</v>
      </c>
      <c r="E250" s="476">
        <f t="shared" si="89"/>
        <v>137346.59540775931</v>
      </c>
      <c r="F250" s="476">
        <f t="shared" si="89"/>
        <v>0</v>
      </c>
      <c r="G250" s="476">
        <f t="shared" si="89"/>
        <v>0</v>
      </c>
      <c r="H250" s="441">
        <f t="shared" si="91"/>
        <v>2687823.5954077593</v>
      </c>
      <c r="I250" s="476">
        <v>325</v>
      </c>
      <c r="J250" s="476">
        <f t="shared" si="92"/>
        <v>8270.2264474084895</v>
      </c>
      <c r="K250" s="477">
        <v>8030</v>
      </c>
      <c r="L250" s="477"/>
      <c r="M250" s="447" t="s">
        <v>1135</v>
      </c>
      <c r="N250" s="479">
        <f t="shared" si="76"/>
        <v>42714</v>
      </c>
      <c r="O250" s="480">
        <v>3</v>
      </c>
      <c r="P250" s="260">
        <v>23738</v>
      </c>
      <c r="Q250" s="441">
        <f t="shared" si="93"/>
        <v>71214</v>
      </c>
      <c r="R250" s="484" t="s">
        <v>1926</v>
      </c>
      <c r="S250" s="479">
        <v>42716</v>
      </c>
    </row>
    <row r="251" spans="1:19" ht="20.25" customHeight="1">
      <c r="A251" s="523">
        <f t="shared" si="78"/>
        <v>55</v>
      </c>
      <c r="B251" s="446" t="s">
        <v>1919</v>
      </c>
      <c r="C251" s="441">
        <f t="shared" si="90"/>
        <v>213642</v>
      </c>
      <c r="D251" s="441">
        <v>6103750</v>
      </c>
      <c r="E251" s="476">
        <f t="shared" si="89"/>
        <v>211302.45447347584</v>
      </c>
      <c r="F251" s="476">
        <f t="shared" si="89"/>
        <v>0</v>
      </c>
      <c r="G251" s="476">
        <f t="shared" si="89"/>
        <v>0</v>
      </c>
      <c r="H251" s="441">
        <f t="shared" si="91"/>
        <v>6528694.4544734759</v>
      </c>
      <c r="I251" s="476">
        <v>500</v>
      </c>
      <c r="J251" s="476">
        <f t="shared" si="92"/>
        <v>13057.388908946952</v>
      </c>
      <c r="K251" s="477">
        <v>12850</v>
      </c>
      <c r="L251" s="477"/>
      <c r="M251" s="447" t="s">
        <v>1135</v>
      </c>
      <c r="N251" s="479">
        <f t="shared" si="76"/>
        <v>42721</v>
      </c>
      <c r="O251" s="486">
        <v>9</v>
      </c>
      <c r="P251" s="263">
        <v>23738</v>
      </c>
      <c r="Q251" s="441">
        <f t="shared" si="93"/>
        <v>213642</v>
      </c>
      <c r="R251" s="484" t="s">
        <v>1931</v>
      </c>
      <c r="S251" s="479">
        <v>42723</v>
      </c>
    </row>
    <row r="252" spans="1:19" ht="20.25" customHeight="1">
      <c r="A252" s="523">
        <f t="shared" si="78"/>
        <v>56</v>
      </c>
      <c r="B252" s="446" t="s">
        <v>1046</v>
      </c>
      <c r="C252" s="441">
        <f t="shared" si="90"/>
        <v>3213000</v>
      </c>
      <c r="D252" s="441">
        <v>66500000</v>
      </c>
      <c r="E252" s="476">
        <f t="shared" si="89"/>
        <v>845209.81789390335</v>
      </c>
      <c r="F252" s="476">
        <f t="shared" si="89"/>
        <v>0</v>
      </c>
      <c r="G252" s="476">
        <f t="shared" si="89"/>
        <v>0</v>
      </c>
      <c r="H252" s="441">
        <f t="shared" si="91"/>
        <v>70558209.817893907</v>
      </c>
      <c r="I252" s="476">
        <v>2000</v>
      </c>
      <c r="J252" s="476">
        <f t="shared" si="92"/>
        <v>35279.104908946952</v>
      </c>
      <c r="K252" s="477">
        <v>35000</v>
      </c>
      <c r="L252" s="477"/>
      <c r="M252" s="445" t="s">
        <v>1056</v>
      </c>
      <c r="N252" s="479">
        <f t="shared" si="76"/>
        <v>42725</v>
      </c>
      <c r="O252" s="480">
        <v>300</v>
      </c>
      <c r="P252" s="260">
        <v>10710</v>
      </c>
      <c r="Q252" s="441">
        <f t="shared" si="93"/>
        <v>3213000</v>
      </c>
      <c r="R252" s="484" t="s">
        <v>1939</v>
      </c>
      <c r="S252" s="479">
        <v>42727</v>
      </c>
    </row>
    <row r="253" spans="1:19" ht="20.25" customHeight="1">
      <c r="A253" s="523">
        <f t="shared" si="78"/>
        <v>57</v>
      </c>
      <c r="B253" s="446" t="s">
        <v>1047</v>
      </c>
      <c r="C253" s="441">
        <f t="shared" si="90"/>
        <v>2898000</v>
      </c>
      <c r="D253" s="441">
        <v>58662500</v>
      </c>
      <c r="E253" s="476">
        <f t="shared" si="89"/>
        <v>802949.32699920819</v>
      </c>
      <c r="F253" s="476">
        <f t="shared" si="89"/>
        <v>0</v>
      </c>
      <c r="G253" s="476">
        <f t="shared" si="89"/>
        <v>0</v>
      </c>
      <c r="H253" s="441">
        <f t="shared" si="91"/>
        <v>62363449.32699921</v>
      </c>
      <c r="I253" s="476">
        <v>1900</v>
      </c>
      <c r="J253" s="476">
        <f t="shared" si="92"/>
        <v>32822.868066841693</v>
      </c>
      <c r="K253" s="477">
        <v>32500</v>
      </c>
      <c r="L253" s="477"/>
      <c r="M253" s="447" t="s">
        <v>1118</v>
      </c>
      <c r="N253" s="479">
        <f t="shared" si="76"/>
        <v>42725</v>
      </c>
      <c r="O253" s="480">
        <v>100</v>
      </c>
      <c r="P253" s="260">
        <v>28980</v>
      </c>
      <c r="Q253" s="441">
        <f t="shared" si="93"/>
        <v>2898000</v>
      </c>
      <c r="R253" s="484" t="s">
        <v>1939</v>
      </c>
      <c r="S253" s="479">
        <v>42727</v>
      </c>
    </row>
    <row r="254" spans="1:19" ht="20.25" customHeight="1">
      <c r="A254" s="523">
        <f t="shared" si="78"/>
        <v>58</v>
      </c>
      <c r="B254" s="446" t="s">
        <v>1920</v>
      </c>
      <c r="C254" s="441">
        <f t="shared" si="90"/>
        <v>456192</v>
      </c>
      <c r="D254" s="441">
        <v>12255000</v>
      </c>
      <c r="E254" s="476">
        <f t="shared" si="89"/>
        <v>181720.11084718924</v>
      </c>
      <c r="F254" s="476">
        <f t="shared" si="89"/>
        <v>0</v>
      </c>
      <c r="G254" s="476">
        <f t="shared" si="89"/>
        <v>0</v>
      </c>
      <c r="H254" s="441">
        <f t="shared" si="91"/>
        <v>12892912.11084719</v>
      </c>
      <c r="I254" s="476">
        <v>430</v>
      </c>
      <c r="J254" s="476">
        <f t="shared" si="92"/>
        <v>29983.516536853931</v>
      </c>
      <c r="K254" s="477">
        <v>30000</v>
      </c>
      <c r="L254" s="477"/>
      <c r="M254" s="447" t="s">
        <v>1150</v>
      </c>
      <c r="N254" s="479">
        <f t="shared" si="76"/>
        <v>42726</v>
      </c>
      <c r="O254" s="480">
        <v>22</v>
      </c>
      <c r="P254" s="260">
        <v>20736</v>
      </c>
      <c r="Q254" s="441">
        <f t="shared" si="93"/>
        <v>456192</v>
      </c>
      <c r="R254" s="484" t="s">
        <v>1940</v>
      </c>
      <c r="S254" s="479">
        <v>42728</v>
      </c>
    </row>
    <row r="255" spans="1:19" ht="20.25" customHeight="1">
      <c r="A255" s="523">
        <f t="shared" si="78"/>
        <v>59</v>
      </c>
      <c r="B255" s="446" t="s">
        <v>1920</v>
      </c>
      <c r="C255" s="441">
        <f t="shared" si="90"/>
        <v>1416240</v>
      </c>
      <c r="D255" s="441">
        <v>37620000</v>
      </c>
      <c r="E255" s="476">
        <f t="shared" si="89"/>
        <v>557838.47980997618</v>
      </c>
      <c r="F255" s="476">
        <f t="shared" si="89"/>
        <v>0</v>
      </c>
      <c r="G255" s="476">
        <f t="shared" si="89"/>
        <v>0</v>
      </c>
      <c r="H255" s="441">
        <f t="shared" si="91"/>
        <v>39594078.479809977</v>
      </c>
      <c r="I255" s="476">
        <v>1320</v>
      </c>
      <c r="J255" s="476">
        <f t="shared" si="92"/>
        <v>29995.513999856044</v>
      </c>
      <c r="K255" s="477">
        <v>30000</v>
      </c>
      <c r="L255" s="477"/>
      <c r="M255" s="445" t="s">
        <v>986</v>
      </c>
      <c r="N255" s="479">
        <f t="shared" si="76"/>
        <v>42726</v>
      </c>
      <c r="O255" s="480">
        <v>144</v>
      </c>
      <c r="P255" s="260">
        <v>9835</v>
      </c>
      <c r="Q255" s="441">
        <f t="shared" si="93"/>
        <v>1416240</v>
      </c>
      <c r="R255" s="484" t="s">
        <v>1941</v>
      </c>
      <c r="S255" s="479">
        <v>42728</v>
      </c>
    </row>
    <row r="256" spans="1:19" ht="20.25" customHeight="1">
      <c r="A256" s="523">
        <f t="shared" si="78"/>
        <v>60</v>
      </c>
      <c r="B256" s="446" t="s">
        <v>1920</v>
      </c>
      <c r="C256" s="441">
        <f t="shared" si="90"/>
        <v>580608</v>
      </c>
      <c r="D256" s="441">
        <v>14250000</v>
      </c>
      <c r="E256" s="476">
        <f t="shared" si="89"/>
        <v>211302.45447347584</v>
      </c>
      <c r="F256" s="476">
        <f t="shared" si="89"/>
        <v>0</v>
      </c>
      <c r="G256" s="476">
        <f t="shared" si="89"/>
        <v>0</v>
      </c>
      <c r="H256" s="441">
        <f t="shared" si="91"/>
        <v>15041910.454473475</v>
      </c>
      <c r="I256" s="476">
        <v>500</v>
      </c>
      <c r="J256" s="476">
        <f t="shared" si="92"/>
        <v>30083.820908946949</v>
      </c>
      <c r="K256" s="477">
        <v>30000</v>
      </c>
      <c r="L256" s="477"/>
      <c r="M256" s="447" t="s">
        <v>1150</v>
      </c>
      <c r="N256" s="479">
        <f t="shared" si="76"/>
        <v>42728</v>
      </c>
      <c r="O256" s="480">
        <v>28</v>
      </c>
      <c r="P256" s="260">
        <v>20736</v>
      </c>
      <c r="Q256" s="441">
        <f t="shared" si="93"/>
        <v>580608</v>
      </c>
      <c r="R256" s="484" t="s">
        <v>1942</v>
      </c>
      <c r="S256" s="479">
        <v>42730</v>
      </c>
    </row>
    <row r="257" spans="1:19" ht="20.25" customHeight="1">
      <c r="A257" s="523"/>
      <c r="B257" s="446"/>
      <c r="C257" s="441"/>
      <c r="D257" s="441"/>
      <c r="E257" s="476"/>
      <c r="F257" s="476"/>
      <c r="G257" s="476"/>
      <c r="H257" s="441"/>
      <c r="I257" s="476"/>
      <c r="J257" s="476"/>
      <c r="K257" s="477"/>
      <c r="L257" s="477"/>
      <c r="M257" s="484"/>
      <c r="N257" s="479"/>
      <c r="O257" s="480"/>
      <c r="P257" s="260"/>
      <c r="Q257" s="441">
        <f t="shared" si="77"/>
        <v>0</v>
      </c>
      <c r="R257" s="484"/>
      <c r="S257" s="479"/>
    </row>
    <row r="258" spans="1:19" ht="20.25" customHeight="1">
      <c r="A258" s="492"/>
      <c r="B258" s="493" t="s">
        <v>222</v>
      </c>
      <c r="C258" s="494">
        <f>SUM(C197:C257)</f>
        <v>63364059</v>
      </c>
      <c r="D258" s="494">
        <f>SUM(D197:D257)</f>
        <v>587810140.39999998</v>
      </c>
      <c r="E258" s="494">
        <v>12810000</v>
      </c>
      <c r="F258" s="494"/>
      <c r="G258" s="494"/>
      <c r="H258" s="494">
        <f>SUM(H197:H257)</f>
        <v>663984199.40000021</v>
      </c>
      <c r="I258" s="494">
        <f>ROUND(SUM(I197:I257),0)</f>
        <v>30312</v>
      </c>
      <c r="J258" s="494"/>
      <c r="K258" s="477"/>
      <c r="L258" s="477"/>
      <c r="M258" s="495"/>
      <c r="N258" s="496"/>
      <c r="O258" s="515"/>
      <c r="P258" s="521"/>
      <c r="Q258" s="295">
        <f>SUM(Q197:Q257)</f>
        <v>63364059</v>
      </c>
      <c r="R258" s="495"/>
      <c r="S258" s="496"/>
    </row>
    <row r="259" spans="1:19" ht="15">
      <c r="A259" s="456"/>
      <c r="B259" s="456"/>
      <c r="C259" s="456"/>
      <c r="D259" s="456"/>
      <c r="E259" s="456"/>
      <c r="F259" s="456"/>
      <c r="G259" s="456"/>
      <c r="H259" s="263"/>
      <c r="I259" s="456"/>
      <c r="J259" s="456"/>
      <c r="K259" s="477"/>
      <c r="L259" s="477"/>
      <c r="M259" s="456"/>
      <c r="N259" s="458"/>
      <c r="O259" s="459"/>
      <c r="P259" s="263"/>
      <c r="Q259" s="456"/>
      <c r="R259" s="456"/>
      <c r="S259" s="458"/>
    </row>
  </sheetData>
  <autoFilter ref="A66:S135"/>
  <sortState ref="A359:AC597">
    <sortCondition ref="S359:S597"/>
  </sortState>
  <mergeCells count="40">
    <mergeCell ref="A91:A92"/>
    <mergeCell ref="B91:B92"/>
    <mergeCell ref="C91:C92"/>
    <mergeCell ref="D91:D92"/>
    <mergeCell ref="E91:E92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83:A84"/>
    <mergeCell ref="B83:B84"/>
    <mergeCell ref="C83:C84"/>
    <mergeCell ref="D83:D84"/>
    <mergeCell ref="E83:E84"/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55" t="s">
        <v>223</v>
      </c>
      <c r="H1" s="855"/>
      <c r="I1" s="855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56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56"/>
      <c r="I2" s="856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56"/>
      <c r="H3" s="856"/>
      <c r="I3" s="856"/>
      <c r="J3" s="163"/>
    </row>
    <row r="4" spans="1:11" s="186" customFormat="1" ht="17.25" customHeight="1">
      <c r="A4" s="857" t="s">
        <v>224</v>
      </c>
      <c r="B4" s="857"/>
      <c r="C4" s="857"/>
      <c r="D4" s="857"/>
      <c r="E4" s="857"/>
      <c r="F4" s="857"/>
      <c r="G4" s="857"/>
      <c r="H4" s="857"/>
      <c r="I4" s="857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58" t="s">
        <v>225</v>
      </c>
      <c r="D6" s="858"/>
      <c r="E6" s="859"/>
      <c r="F6" s="859"/>
      <c r="G6" s="859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60" t="s">
        <v>226</v>
      </c>
      <c r="B8" s="861" t="s">
        <v>227</v>
      </c>
      <c r="C8" s="861" t="s">
        <v>228</v>
      </c>
      <c r="D8" s="861"/>
      <c r="E8" s="861"/>
      <c r="F8" s="861"/>
      <c r="G8" s="861"/>
      <c r="H8" s="861"/>
      <c r="I8" s="861"/>
      <c r="J8" s="166"/>
    </row>
    <row r="9" spans="1:11" s="170" customFormat="1" ht="35.25" customHeight="1">
      <c r="A9" s="860"/>
      <c r="B9" s="861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5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54"/>
      <c r="G16" s="854"/>
      <c r="H16" s="854"/>
      <c r="I16" s="854"/>
      <c r="J16" s="188"/>
    </row>
    <row r="17" spans="2:10" s="187" customFormat="1" ht="15">
      <c r="B17" s="173" t="s">
        <v>236</v>
      </c>
      <c r="C17" s="188"/>
      <c r="D17" s="188"/>
      <c r="E17" s="854" t="s">
        <v>12</v>
      </c>
      <c r="F17" s="854"/>
      <c r="G17" s="854"/>
      <c r="H17" s="854"/>
      <c r="I17" s="854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2017-09-25T05:04:46Z</cp:lastPrinted>
  <dcterms:created xsi:type="dcterms:W3CDTF">1996-10-14T23:33:28Z</dcterms:created>
  <dcterms:modified xsi:type="dcterms:W3CDTF">2017-09-25T06:38:17Z</dcterms:modified>
</cp:coreProperties>
</file>