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45" windowWidth="21840" windowHeight="8535" activeTab="13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'12-16'!$A$3:$S$22</definedName>
    <definedName name="_xlnm._FilterDatabase" localSheetId="0" hidden="1">TH!$B$3:$X$176</definedName>
    <definedName name="Dong">IF(Loai="p1",ROW(Loai)-1,"")</definedName>
    <definedName name="DS">TH!$A$4:$Q$175</definedName>
    <definedName name="Loai">OFFSET(TH!$R$4,,,COUNTA(TH!$R$4:$R$39746))</definedName>
    <definedName name="N_1">TH!$R$4:$R$175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/>
</workbook>
</file>

<file path=xl/calcChain.xml><?xml version="1.0" encoding="utf-8"?>
<calcChain xmlns="http://schemas.openxmlformats.org/spreadsheetml/2006/main">
  <c r="R83" i="5" l="1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P160" i="5" l="1"/>
  <c r="B164" i="5"/>
  <c r="A164" i="5"/>
  <c r="B163" i="5"/>
  <c r="A163" i="5"/>
  <c r="B162" i="5"/>
  <c r="A162" i="5"/>
  <c r="B161" i="5"/>
  <c r="A161" i="5"/>
  <c r="B169" i="5"/>
  <c r="A169" i="5"/>
  <c r="B168" i="5"/>
  <c r="A168" i="5"/>
  <c r="B167" i="5"/>
  <c r="A167" i="5"/>
  <c r="B166" i="5"/>
  <c r="A166" i="5"/>
  <c r="B165" i="5"/>
  <c r="A165" i="5"/>
  <c r="B152" i="5" l="1"/>
  <c r="A152" i="5"/>
  <c r="B151" i="5"/>
  <c r="A151" i="5"/>
  <c r="B159" i="5"/>
  <c r="A159" i="5"/>
  <c r="B158" i="5"/>
  <c r="A158" i="5"/>
  <c r="B156" i="5"/>
  <c r="A156" i="5"/>
  <c r="B155" i="5"/>
  <c r="A155" i="5"/>
  <c r="B154" i="5"/>
  <c r="A154" i="5"/>
  <c r="B153" i="5"/>
  <c r="A153" i="5"/>
  <c r="B171" i="5"/>
  <c r="A171" i="5"/>
  <c r="B170" i="5"/>
  <c r="A170" i="5"/>
  <c r="B160" i="5"/>
  <c r="A160" i="5"/>
  <c r="B157" i="5"/>
  <c r="A157" i="5"/>
  <c r="L20" i="16" l="1"/>
  <c r="E7" i="2" l="1"/>
  <c r="F22" i="16" l="1"/>
  <c r="N40" i="16"/>
  <c r="J40" i="16"/>
  <c r="I40" i="16"/>
  <c r="G40" i="16"/>
  <c r="F40" i="16"/>
  <c r="E40" i="16"/>
  <c r="P37" i="16"/>
  <c r="O37" i="16"/>
  <c r="L37" i="16"/>
  <c r="L40" i="16" s="1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O24" i="16"/>
  <c r="M24" i="16"/>
  <c r="K24" i="16"/>
  <c r="A24" i="16"/>
  <c r="P23" i="16"/>
  <c r="O23" i="16"/>
  <c r="M23" i="16"/>
  <c r="K23" i="16"/>
  <c r="K40" i="16" s="1"/>
  <c r="A23" i="16"/>
  <c r="M22" i="16"/>
  <c r="K22" i="16"/>
  <c r="J22" i="16"/>
  <c r="I22" i="16"/>
  <c r="E22" i="16"/>
  <c r="A20" i="16"/>
  <c r="P19" i="16"/>
  <c r="N19" i="16" s="1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O10" i="16"/>
  <c r="L10" i="16"/>
  <c r="A10" i="16"/>
  <c r="N9" i="16"/>
  <c r="J9" i="16"/>
  <c r="G9" i="16"/>
  <c r="G22" i="16" s="1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L4" i="16"/>
  <c r="L9" i="16" s="1"/>
  <c r="A4" i="16"/>
  <c r="O40" i="16" l="1"/>
  <c r="P40" i="16"/>
  <c r="P9" i="16"/>
  <c r="L22" i="16"/>
  <c r="M40" i="16"/>
  <c r="O9" i="16"/>
  <c r="O22" i="16"/>
  <c r="P22" i="16"/>
  <c r="P124" i="5"/>
  <c r="B131" i="5" l="1"/>
  <c r="B127" i="5"/>
  <c r="B126" i="5"/>
  <c r="B125" i="5"/>
  <c r="B124" i="5"/>
  <c r="B123" i="5"/>
  <c r="B122" i="5"/>
  <c r="B121" i="5"/>
  <c r="B120" i="5"/>
  <c r="B119" i="5"/>
  <c r="B118" i="5"/>
  <c r="B139" i="5"/>
  <c r="B138" i="5"/>
  <c r="B137" i="5"/>
  <c r="B136" i="5"/>
  <c r="B135" i="5"/>
  <c r="B134" i="5"/>
  <c r="B133" i="5"/>
  <c r="B130" i="5"/>
  <c r="B129" i="5"/>
  <c r="B128" i="5"/>
  <c r="B132" i="5"/>
  <c r="B146" i="5"/>
  <c r="B145" i="5"/>
  <c r="B144" i="5"/>
  <c r="B143" i="5"/>
  <c r="B142" i="5"/>
  <c r="B141" i="5"/>
  <c r="B140" i="5"/>
  <c r="A127" i="5" l="1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39" i="5"/>
  <c r="A133" i="5"/>
  <c r="A132" i="5"/>
  <c r="A137" i="5"/>
  <c r="A134" i="5"/>
  <c r="A128" i="5"/>
  <c r="A138" i="5"/>
  <c r="A136" i="5"/>
  <c r="A144" i="5"/>
  <c r="A145" i="5"/>
  <c r="A141" i="5"/>
  <c r="A146" i="5"/>
  <c r="A142" i="5"/>
  <c r="A140" i="5"/>
  <c r="A143" i="5"/>
  <c r="L20" i="15"/>
  <c r="A20" i="15"/>
  <c r="A21" i="15"/>
  <c r="P12" i="15" l="1"/>
  <c r="P11" i="15"/>
  <c r="P13" i="15"/>
  <c r="P14" i="15"/>
  <c r="P15" i="15"/>
  <c r="P16" i="15"/>
  <c r="P17" i="15"/>
  <c r="P18" i="15"/>
  <c r="P19" i="15"/>
  <c r="N19" i="15" s="1"/>
  <c r="N41" i="15"/>
  <c r="J41" i="15"/>
  <c r="I41" i="15"/>
  <c r="G41" i="15"/>
  <c r="F41" i="15"/>
  <c r="E41" i="15"/>
  <c r="P38" i="15"/>
  <c r="O38" i="15"/>
  <c r="L38" i="15"/>
  <c r="L41" i="15" s="1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 s="1"/>
  <c r="O24" i="15"/>
  <c r="O41" i="15" s="1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 s="1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 s="1"/>
  <c r="A4" i="15"/>
  <c r="P9" i="15" l="1"/>
  <c r="O9" i="15"/>
  <c r="L11" i="15"/>
  <c r="L23" i="15" s="1"/>
  <c r="O23" i="15"/>
  <c r="K41" i="15"/>
  <c r="M41" i="15"/>
  <c r="P23" i="15"/>
  <c r="F23" i="15"/>
  <c r="P99" i="5"/>
  <c r="B96" i="5" l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7" i="5"/>
  <c r="B148" i="5"/>
  <c r="B149" i="5"/>
  <c r="B150" i="5"/>
  <c r="B172" i="5"/>
  <c r="B173" i="5"/>
  <c r="P95" i="5" l="1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7" i="5"/>
  <c r="A148" i="5"/>
  <c r="A149" i="5"/>
  <c r="A150" i="5"/>
  <c r="A172" i="5"/>
  <c r="A173" i="5"/>
  <c r="A174" i="5"/>
  <c r="A175" i="5"/>
  <c r="B88" i="5"/>
  <c r="B89" i="5"/>
  <c r="B90" i="5"/>
  <c r="B91" i="5"/>
  <c r="B92" i="5"/>
  <c r="B93" i="5"/>
  <c r="B94" i="5"/>
  <c r="B95" i="5"/>
  <c r="R82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B74" i="5" l="1"/>
  <c r="B73" i="5" l="1"/>
  <c r="P70" i="5" l="1"/>
  <c r="R70" i="5" s="1"/>
  <c r="P69" i="5" l="1"/>
  <c r="R69" i="5" s="1"/>
  <c r="F21" i="14" l="1"/>
  <c r="N39" i="14"/>
  <c r="J39" i="14"/>
  <c r="I39" i="14"/>
  <c r="G39" i="14"/>
  <c r="F39" i="14"/>
  <c r="E39" i="14"/>
  <c r="P36" i="14"/>
  <c r="O36" i="14"/>
  <c r="L36" i="14"/>
  <c r="L39" i="14" s="1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 s="1"/>
  <c r="O22" i="14"/>
  <c r="O39" i="14" s="1"/>
  <c r="M22" i="14"/>
  <c r="M39" i="14" s="1"/>
  <c r="K22" i="14"/>
  <c r="K39" i="14" s="1"/>
  <c r="A22" i="14"/>
  <c r="M21" i="14"/>
  <c r="K21" i="14"/>
  <c r="J21" i="14"/>
  <c r="I21" i="14"/>
  <c r="E21" i="14"/>
  <c r="P19" i="14"/>
  <c r="N19" i="14" s="1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 s="1"/>
  <c r="A12" i="14"/>
  <c r="O11" i="14"/>
  <c r="L11" i="14"/>
  <c r="F11" i="14"/>
  <c r="P11" i="14" s="1"/>
  <c r="A11" i="14"/>
  <c r="P10" i="14"/>
  <c r="O10" i="14"/>
  <c r="L10" i="14"/>
  <c r="F10" i="14"/>
  <c r="A10" i="14"/>
  <c r="N9" i="14"/>
  <c r="L9" i="14"/>
  <c r="J9" i="14"/>
  <c r="G9" i="14"/>
  <c r="G21" i="14" s="1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 s="1"/>
  <c r="O4" i="14"/>
  <c r="O9" i="14" s="1"/>
  <c r="L4" i="14"/>
  <c r="A4" i="14"/>
  <c r="L21" i="14" l="1"/>
  <c r="O21" i="14"/>
  <c r="P13" i="14"/>
  <c r="P21" i="14" s="1"/>
  <c r="P65" i="5"/>
  <c r="R65" i="5" s="1"/>
  <c r="N39" i="13" l="1"/>
  <c r="J39" i="13"/>
  <c r="I39" i="13"/>
  <c r="G39" i="13"/>
  <c r="F39" i="13"/>
  <c r="E39" i="13"/>
  <c r="P36" i="13"/>
  <c r="O36" i="13"/>
  <c r="L36" i="13"/>
  <c r="L39" i="13" s="1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 s="1"/>
  <c r="O22" i="13"/>
  <c r="O39" i="13" s="1"/>
  <c r="M22" i="13"/>
  <c r="M39" i="13" s="1"/>
  <c r="K22" i="13"/>
  <c r="K39" i="13" s="1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 s="1"/>
  <c r="A13" i="13"/>
  <c r="O12" i="13"/>
  <c r="L12" i="13"/>
  <c r="F12" i="13"/>
  <c r="P12" i="13" s="1"/>
  <c r="A12" i="13"/>
  <c r="O11" i="13"/>
  <c r="F11" i="13"/>
  <c r="L11" i="13" s="1"/>
  <c r="A11" i="13"/>
  <c r="O10" i="13"/>
  <c r="F10" i="13"/>
  <c r="P10" i="13" s="1"/>
  <c r="A10" i="13"/>
  <c r="N9" i="13"/>
  <c r="L9" i="13"/>
  <c r="J9" i="13"/>
  <c r="G9" i="13"/>
  <c r="G21" i="13" s="1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 s="1"/>
  <c r="O4" i="13"/>
  <c r="O9" i="13" s="1"/>
  <c r="L4" i="13"/>
  <c r="A4" i="13"/>
  <c r="P11" i="13" l="1"/>
  <c r="O21" i="13"/>
  <c r="P19" i="13"/>
  <c r="N19" i="13" s="1"/>
  <c r="L10" i="13"/>
  <c r="L21" i="13" s="1"/>
  <c r="F21" i="13"/>
  <c r="P21" i="13" l="1"/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B60" i="5" l="1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 l="1"/>
  <c r="R25" i="5" s="1"/>
  <c r="R176" i="5" l="1"/>
  <c r="R4" i="5"/>
  <c r="A4" i="5" l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E17" i="2" l="1"/>
  <c r="N22" i="6"/>
  <c r="F13" i="2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F11" i="2"/>
  <c r="C14" i="6"/>
  <c r="E16" i="2"/>
  <c r="C12" i="6"/>
  <c r="C23" i="6"/>
  <c r="C16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74" i="5"/>
  <c r="B175" i="5"/>
  <c r="B4" i="5"/>
  <c r="A1" i="2"/>
  <c r="K8" i="2"/>
  <c r="L8" i="2"/>
  <c r="F9" i="2"/>
  <c r="F9" i="4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<sst xmlns="http://schemas.openxmlformats.org/spreadsheetml/2006/main" count="2105" uniqueCount="471">
  <si>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</si>
  <si>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</si>
  <si>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</si>
  <si>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</si>
  <si>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</si>
  <si>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</si>
  <si>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</si>
  <si>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</si>
  <si>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</si>
  <si>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</si>
  <si>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</si>
  <si>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</si>
  <si>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</si>
  <si>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</si>
  <si>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</si>
  <si>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</si>
  <si>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</si>
  <si>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</si>
  <si>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</si>
  <si>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</si>
  <si>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</si>
  <si>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</si>
  <si>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</si>
  <si>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</si>
  <si>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</si>
  <si>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</si>
  <si>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</si>
  <si>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</si>
  <si>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</si>
  <si>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</si>
  <si>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</si>
  <si>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</si>
  <si>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</si>
  <si>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</si>
  <si>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</si>
  <si>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</si>
  <si>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</si>
  <si>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</si>
  <si>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</si>
  <si>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</si>
  <si>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</si>
  <si>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</si>
  <si>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</si>
  <si>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</si>
  <si>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</si>
  <si>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</si>
  <si>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</si>
  <si>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</si>
  <si>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</si>
  <si>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</si>
  <si>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</si>
  <si>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</si>
  <si>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</si>
  <si>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</si>
  <si>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</si>
  <si>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</si>
  <si>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</si>
  <si>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</si>
  <si>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</si>
  <si>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</si>
  <si>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</si>
  <si>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</si>
  <si>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</si>
  <si>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</si>
  <si>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</si>
  <si>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</si>
  <si>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</si>
  <si>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</si>
  <si>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</si>
  <si>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</si>
  <si>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</si>
  <si>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</si>
  <si>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</si>
  <si>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</si>
  <si>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</si>
  <si>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</si>
  <si>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</si>
  <si>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</si>
  <si>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</si>
  <si>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</si>
  <si>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</si>
  <si>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</si>
  <si>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</si>
  <si>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</si>
  <si>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</si>
  <si>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</si>
  <si>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</si>
  <si>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</si>
  <si>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</si>
  <si>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</si>
  <si>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</si>
  <si>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</si>
  <si>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</si>
  <si>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</si>
  <si>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</si>
  <si>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</si>
  <si>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</si>
  <si>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</si>
  <si>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</si>
  <si>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</si>
  <si>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</si>
  <si>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</si>
  <si>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</si>
  <si>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</si>
  <si>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</si>
  <si>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</si>
  <si>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</si>
  <si>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</si>
  <si>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</si>
  <si>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</si>
  <si>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</si>
  <si>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</si>
  <si>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</si>
  <si>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</si>
  <si>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</si>
  <si>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</si>
  <si>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</si>
  <si>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</si>
  <si>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</si>
  <si>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</si>
  <si>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</si>
  <si>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</si>
  <si>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</si>
  <si>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</si>
  <si>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</si>
  <si>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</si>
  <si>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</si>
  <si>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</si>
  <si>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</si>
  <si>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</si>
  <si>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</si>
  <si>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</si>
  <si>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</si>
  <si>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</si>
  <si>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</si>
  <si>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</si>
  <si>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</si>
  <si>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</si>
  <si>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</si>
  <si>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</si>
  <si>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</si>
  <si>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</si>
  <si>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</si>
  <si>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</si>
  <si>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</si>
  <si>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</si>
  <si>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</si>
  <si>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</si>
  <si>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</si>
  <si>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</si>
  <si>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</si>
  <si>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</si>
  <si>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</si>
  <si>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</si>
  <si>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</si>
  <si>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</si>
  <si>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</si>
  <si>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</si>
  <si>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</si>
  <si>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</si>
  <si>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</si>
  <si>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</si>
  <si>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</si>
  <si>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</si>
  <si>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</si>
  <si>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</si>
  <si>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</si>
  <si>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</si>
  <si>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</si>
  <si>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</si>
  <si>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</si>
  <si>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</si>
  <si>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</si>
  <si>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</si>
  <si>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</si>
  <si>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</si>
  <si>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</si>
  <si>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</si>
  <si>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</si>
  <si>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</si>
  <si>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</si>
  <si>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</si>
  <si>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</si>
  <si>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</si>
  <si>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</si>
  <si>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</si>
  <si>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</si>
  <si>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</si>
  <si>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</si>
  <si>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</si>
  <si>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</si>
  <si>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</si>
  <si>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</si>
  <si>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</si>
  <si>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</si>
  <si>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</si>
  <si>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</si>
  <si>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</si>
  <si>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</si>
  <si>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</si>
  <si>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</si>
  <si>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</si>
  <si>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</si>
  <si>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</si>
  <si>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</si>
  <si>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</si>
  <si>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</si>
  <si>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</si>
  <si>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</si>
  <si>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</si>
  <si>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</si>
  <si>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</si>
  <si>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</si>
  <si>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</si>
  <si>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</si>
  <si>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</si>
  <si>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</si>
  <si>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</si>
  <si>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</si>
  <si>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</si>
  <si>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</si>
  <si>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</si>
  <si>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</si>
  <si>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</si>
  <si>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</si>
  <si>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</si>
  <si>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</si>
  <si>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</si>
  <si>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</si>
  <si>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</si>
  <si>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</si>
  <si>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</si>
  <si>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</si>
  <si>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</si>
  <si>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</si>
  <si>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</si>
  <si>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</si>
  <si>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</si>
  <si>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</si>
  <si>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</si>
  <si>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</si>
  <si>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</si>
  <si>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</si>
  <si>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</si>
  <si>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</si>
  <si>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</si>
  <si>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</si>
  <si>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</si>
  <si>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</si>
  <si>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</si>
  <si>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</si>
  <si>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</si>
  <si>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</si>
  <si>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</si>
  <si>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</si>
  <si>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</si>
  <si>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</si>
  <si>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</si>
  <si>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</si>
  <si>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</si>
  <si>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</si>
  <si>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</si>
  <si>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</si>
  <si>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</si>
  <si>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</si>
  <si>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</si>
  <si>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</si>
  <si>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</si>
  <si>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</si>
  <si>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</si>
  <si>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</si>
  <si>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</si>
  <si>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</si>
  <si>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</si>
  <si>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</si>
  <si>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</si>
  <si>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</si>
  <si>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</si>
  <si>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</si>
  <si>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</si>
  <si>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</si>
  <si>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</si>
  <si>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</si>
  <si>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</si>
  <si>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</si>
  <si>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</si>
  <si>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</si>
  <si>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</si>
  <si>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</si>
  <si>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</si>
  <si>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</si>
  <si>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</si>
  <si>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</si>
  <si>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</si>
  <si>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</si>
  <si>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</si>
  <si>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</si>
  <si>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</si>
  <si>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</si>
  <si>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</si>
  <si>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</si>
  <si>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</si>
  <si>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</si>
  <si>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</si>
  <si>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</si>
  <si>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</si>
  <si>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</si>
  <si>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</si>
  <si>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</si>
  <si>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</si>
  <si>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</si>
  <si>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</si>
  <si>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</si>
  <si>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</si>
  <si>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</si>
  <si>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</si>
  <si>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</si>
  <si>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</si>
  <si>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</si>
  <si>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</si>
  <si>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</si>
  <si>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</si>
  <si>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</si>
  <si>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</si>
  <si>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</si>
  <si>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</si>
  <si>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</si>
  <si>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</si>
  <si>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</si>
  <si>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</si>
  <si>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</si>
  <si>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</si>
  <si>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</si>
  <si>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</si>
  <si>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</si>
  <si>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</si>
  <si>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</si>
  <si>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</si>
  <si>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</si>
  <si>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</si>
  <si>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</si>
  <si>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</si>
  <si>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</si>
  <si>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</si>
  <si>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</si>
  <si>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</si>
  <si>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</si>
  <si>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</si>
  <si>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</si>
  <si>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</si>
  <si>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</si>
  <si>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</si>
  <si>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</si>
  <si>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</si>
  <si>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</si>
  <si>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</si>
  <si>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</si>
  <si>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</si>
  <si>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</si>
  <si>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</si>
  <si>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</si>
  <si>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</si>
  <si>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</si>
  <si>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</si>
  <si>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</si>
  <si>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</si>
  <si>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</si>
  <si>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</si>
  <si>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</si>
  <si>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</si>
  <si>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</si>
  <si>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</si>
  <si>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</si>
  <si>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</si>
  <si>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</si>
  <si>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</si>
  <si>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</si>
  <si>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</si>
  <si>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</si>
  <si>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</si>
  <si>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</si>
  <si>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</si>
  <si>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</si>
  <si>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</si>
  <si>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</si>
  <si>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</si>
  <si>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</si>
  <si>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</si>
  <si>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</si>
  <si>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</si>
  <si>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</si>
  <si>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</si>
  <si>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</si>
  <si>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</si>
  <si>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</si>
  <si>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</si>
  <si>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</si>
  <si>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</si>
  <si>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</si>
  <si>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</si>
  <si>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</si>
  <si>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</si>
  <si>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</si>
  <si>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</si>
  <si>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</si>
  <si>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</si>
  <si>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</si>
  <si>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</si>
  <si>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</si>
  <si>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</si>
  <si>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</si>
  <si>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</si>
  <si>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</si>
  <si>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</si>
  <si>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</si>
  <si>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</si>
  <si>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</si>
  <si>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</si>
  <si>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</si>
  <si>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</si>
  <si>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</si>
  <si>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</si>
  <si>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</si>
  <si>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</si>
  <si>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</si>
  <si>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</si>
  <si>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</si>
  <si>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</si>
  <si>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</si>
  <si>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</si>
  <si>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</si>
  <si>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</si>
  <si>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</si>
  <si>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</si>
  <si>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</si>
  <si>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</si>
  <si>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</si>
  <si>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</si>
  <si>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</si>
  <si>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</si>
  <si>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</si>
  <si>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</si>
  <si>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</si>
  <si>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</si>
  <si>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</si>
  <si>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</si>
  <si>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</si>
  <si>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</si>
  <si>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</si>
  <si>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</si>
  <si>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</si>
  <si>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</si>
  <si>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</si>
  <si>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</si>
  <si>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</si>
  <si>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</si>
  <si>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</si>
  <si>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</si>
  <si>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</si>
  <si>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</si>
  <si>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</si>
  <si>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</si>
  <si>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</si>
  <si>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</si>
  <si>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</si>
  <si>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</si>
  <si>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</si>
  <si>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 xml:space="preserve">1025 037000 </t>
  </si>
  <si>
    <t>1402LDS201602725</t>
  </si>
  <si>
    <t>1402LDS201602654</t>
  </si>
  <si>
    <t>1402LDS201602853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</si>
</sst>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76"/>
  <sheetViews>
    <sheetView topLeftCell="B1" workbookViewId="0">
      <pane xSplit="5" ySplit="3" topLeftCell="G154" activePane="bottomRight" state="frozen"/>
      <selection activeCell="B1" sqref="B1"/>
      <selection pane="topRight" activeCell="G1" sqref="G1"/>
      <selection pane="bottomLeft" activeCell="B4" sqref="B4"/>
      <selection pane="bottomRight" activeCell="F164" sqref="F164:O164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9" t="s">
        <v>1</v>
      </c>
      <c r="C2" s="266" t="s">
        <v>12</v>
      </c>
      <c r="D2" s="267"/>
      <c r="E2" s="268"/>
      <c r="F2" s="266" t="s">
        <v>20</v>
      </c>
      <c r="G2" s="267"/>
      <c r="H2" s="267"/>
      <c r="I2" s="267"/>
      <c r="J2" s="267"/>
      <c r="K2" s="267"/>
      <c r="L2" s="267"/>
      <c r="M2" s="268"/>
      <c r="N2" s="261" t="s">
        <v>0</v>
      </c>
      <c r="O2" s="265" t="s">
        <v>21</v>
      </c>
      <c r="P2" s="265"/>
      <c r="Q2" s="263" t="s">
        <v>22</v>
      </c>
      <c r="R2" s="58"/>
    </row>
    <row r="3" spans="1:18" s="59" customFormat="1" ht="36.75" customHeight="1">
      <c r="A3" s="58"/>
      <c r="B3" s="26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2"/>
      <c r="O3" s="61" t="s">
        <v>28</v>
      </c>
      <c r="P3" s="61" t="s">
        <v>29</v>
      </c>
      <c r="Q3" s="264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75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39" si="8">IF(C137&lt;&gt;"",ROW()-3,"")</f>
        <v>134</v>
      </c>
      <c r="C137" s="62" t="s">
        <v>128</v>
      </c>
      <c r="D137" s="67">
        <v>42713</v>
      </c>
      <c r="E137" s="233" t="s">
        <v>84</v>
      </c>
      <c r="F137" s="70" t="s">
        <v>4</v>
      </c>
      <c r="G137" s="70" t="s">
        <v>5</v>
      </c>
      <c r="H137" s="70" t="s">
        <v>6</v>
      </c>
      <c r="I137" s="62" t="s">
        <v>10</v>
      </c>
      <c r="J137" s="72"/>
      <c r="K137" s="63"/>
      <c r="L137" s="62"/>
      <c r="M137" s="62"/>
      <c r="N137" s="70" t="s">
        <v>456</v>
      </c>
      <c r="O137" s="68"/>
      <c r="P137" s="69">
        <v>15972638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85</v>
      </c>
      <c r="F138" s="64" t="s">
        <v>36</v>
      </c>
      <c r="G138" s="64" t="s">
        <v>32</v>
      </c>
      <c r="H138" s="64" t="s">
        <v>33</v>
      </c>
      <c r="I138" s="65" t="s">
        <v>35</v>
      </c>
      <c r="J138" s="66"/>
      <c r="K138" s="67"/>
      <c r="L138" s="65"/>
      <c r="M138" s="65"/>
      <c r="N138" s="64" t="s">
        <v>457</v>
      </c>
      <c r="O138" s="68"/>
      <c r="P138" s="69">
        <v>27868940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104</v>
      </c>
      <c r="D139" s="67">
        <v>42713</v>
      </c>
      <c r="E139" s="233" t="s">
        <v>172</v>
      </c>
      <c r="F139" s="64" t="s">
        <v>439</v>
      </c>
      <c r="G139" s="64" t="s">
        <v>441</v>
      </c>
      <c r="H139" s="64" t="s">
        <v>442</v>
      </c>
      <c r="I139" s="65" t="s">
        <v>443</v>
      </c>
      <c r="J139" s="66"/>
      <c r="K139" s="67"/>
      <c r="L139" s="65"/>
      <c r="M139" s="65"/>
      <c r="N139" s="64" t="s">
        <v>448</v>
      </c>
      <c r="O139" s="68"/>
      <c r="P139" s="69">
        <v>7533000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ref="B140:B146" si="9">IF(C140&lt;&gt;"",ROW()-3,"")</f>
        <v>137</v>
      </c>
      <c r="C140" s="62" t="s">
        <v>128</v>
      </c>
      <c r="D140" s="67">
        <v>42713</v>
      </c>
      <c r="E140" s="233" t="s">
        <v>222</v>
      </c>
      <c r="F140" s="108" t="s">
        <v>154</v>
      </c>
      <c r="G140" s="108" t="s">
        <v>155</v>
      </c>
      <c r="H140" s="108" t="s">
        <v>156</v>
      </c>
      <c r="I140" s="111" t="s">
        <v>10</v>
      </c>
      <c r="J140" s="109"/>
      <c r="K140" s="110"/>
      <c r="L140" s="111"/>
      <c r="M140" s="111"/>
      <c r="N140" s="108" t="s">
        <v>157</v>
      </c>
      <c r="O140" s="112"/>
      <c r="P140" s="69">
        <v>50000000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145</v>
      </c>
      <c r="D141" s="67">
        <v>42717</v>
      </c>
      <c r="E141" s="233" t="s">
        <v>23</v>
      </c>
      <c r="F141" s="108" t="s">
        <v>132</v>
      </c>
      <c r="G141" s="108" t="s">
        <v>329</v>
      </c>
      <c r="H141" s="108" t="s">
        <v>130</v>
      </c>
      <c r="I141" s="106" t="s">
        <v>10</v>
      </c>
      <c r="J141" s="66"/>
      <c r="K141" s="67"/>
      <c r="L141" s="65"/>
      <c r="M141" s="65"/>
      <c r="N141" s="64" t="s">
        <v>171</v>
      </c>
      <c r="O141" s="68">
        <v>71000</v>
      </c>
      <c r="P141" s="69"/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42718</v>
      </c>
      <c r="E142" s="233" t="s">
        <v>23</v>
      </c>
      <c r="F142" s="64" t="s">
        <v>423</v>
      </c>
      <c r="G142" s="64" t="s">
        <v>424</v>
      </c>
      <c r="H142" s="64" t="s">
        <v>425</v>
      </c>
      <c r="I142" s="65" t="s">
        <v>426</v>
      </c>
      <c r="J142" s="66"/>
      <c r="K142" s="67"/>
      <c r="L142" s="65"/>
      <c r="M142" s="65"/>
      <c r="N142" s="64" t="s">
        <v>427</v>
      </c>
      <c r="O142" s="68"/>
      <c r="P142" s="69">
        <v>1443000000</v>
      </c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>p</v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>x</v>
      </c>
      <c r="B143" s="62">
        <f t="shared" si="9"/>
        <v>140</v>
      </c>
      <c r="C143" s="62" t="s">
        <v>145</v>
      </c>
      <c r="D143" s="67">
        <v>42718</v>
      </c>
      <c r="E143" s="233" t="s">
        <v>24</v>
      </c>
      <c r="F143" s="64" t="s">
        <v>430</v>
      </c>
      <c r="G143" s="64" t="s">
        <v>431</v>
      </c>
      <c r="H143" s="64" t="s">
        <v>425</v>
      </c>
      <c r="I143" s="65" t="s">
        <v>426</v>
      </c>
      <c r="J143" s="66"/>
      <c r="K143" s="67"/>
      <c r="L143" s="65"/>
      <c r="M143" s="65"/>
      <c r="N143" s="108" t="s">
        <v>427</v>
      </c>
      <c r="O143" s="68"/>
      <c r="P143" s="69">
        <v>974415000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>p</v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25</v>
      </c>
      <c r="F144" s="64" t="s">
        <v>400</v>
      </c>
      <c r="G144" s="64" t="s">
        <v>401</v>
      </c>
      <c r="H144" s="64" t="s">
        <v>402</v>
      </c>
      <c r="I144" s="62" t="s">
        <v>10</v>
      </c>
      <c r="J144" s="66"/>
      <c r="K144" s="67"/>
      <c r="L144" s="65"/>
      <c r="M144" s="65"/>
      <c r="N144" s="64" t="s">
        <v>403</v>
      </c>
      <c r="O144" s="68"/>
      <c r="P144" s="69">
        <v>26948372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>p</v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26</v>
      </c>
      <c r="F145" s="64" t="s">
        <v>449</v>
      </c>
      <c r="G145" s="64" t="s">
        <v>450</v>
      </c>
      <c r="H145" s="64" t="s">
        <v>451</v>
      </c>
      <c r="I145" s="62" t="s">
        <v>10</v>
      </c>
      <c r="J145" s="66"/>
      <c r="K145" s="67"/>
      <c r="L145" s="65"/>
      <c r="M145" s="65"/>
      <c r="N145" s="64" t="s">
        <v>452</v>
      </c>
      <c r="O145" s="68"/>
      <c r="P145" s="69">
        <v>24884526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>p</v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128</v>
      </c>
      <c r="D146" s="67">
        <v>42723</v>
      </c>
      <c r="E146" s="233" t="s">
        <v>23</v>
      </c>
      <c r="F146" s="108" t="s">
        <v>132</v>
      </c>
      <c r="G146" s="108" t="s">
        <v>131</v>
      </c>
      <c r="H146" s="108" t="s">
        <v>130</v>
      </c>
      <c r="I146" s="106" t="s">
        <v>10</v>
      </c>
      <c r="J146" s="109"/>
      <c r="K146" s="67"/>
      <c r="L146" s="65"/>
      <c r="M146" s="65"/>
      <c r="N146" s="64" t="s">
        <v>129</v>
      </c>
      <c r="O146" s="68">
        <v>291000</v>
      </c>
      <c r="P146" s="69"/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128</v>
      </c>
      <c r="D147" s="67">
        <v>42723</v>
      </c>
      <c r="E147" s="233" t="s">
        <v>24</v>
      </c>
      <c r="F147" s="108" t="s">
        <v>133</v>
      </c>
      <c r="G147" s="108" t="s">
        <v>134</v>
      </c>
      <c r="H147" s="108" t="s">
        <v>130</v>
      </c>
      <c r="I147" s="106" t="s">
        <v>10</v>
      </c>
      <c r="J147" s="66"/>
      <c r="K147" s="67"/>
      <c r="L147" s="65"/>
      <c r="M147" s="65"/>
      <c r="N147" s="108" t="s">
        <v>427</v>
      </c>
      <c r="O147" s="68"/>
      <c r="P147" s="69">
        <v>2078000000</v>
      </c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0"/>
        <v>145</v>
      </c>
      <c r="C148" s="62" t="s">
        <v>128</v>
      </c>
      <c r="D148" s="67">
        <v>42723</v>
      </c>
      <c r="E148" s="233" t="s">
        <v>25</v>
      </c>
      <c r="F148" s="64" t="s">
        <v>423</v>
      </c>
      <c r="G148" s="64" t="s">
        <v>424</v>
      </c>
      <c r="H148" s="64" t="s">
        <v>425</v>
      </c>
      <c r="I148" s="65" t="s">
        <v>426</v>
      </c>
      <c r="J148" s="66"/>
      <c r="K148" s="67"/>
      <c r="L148" s="65"/>
      <c r="M148" s="65"/>
      <c r="N148" s="64" t="s">
        <v>427</v>
      </c>
      <c r="O148" s="68"/>
      <c r="P148" s="69">
        <v>1050504000</v>
      </c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128</v>
      </c>
      <c r="D149" s="67">
        <v>42723</v>
      </c>
      <c r="E149" s="233" t="s">
        <v>26</v>
      </c>
      <c r="F149" s="64" t="s">
        <v>91</v>
      </c>
      <c r="G149" s="64" t="s">
        <v>92</v>
      </c>
      <c r="H149" s="64" t="s">
        <v>93</v>
      </c>
      <c r="I149" s="65" t="s">
        <v>35</v>
      </c>
      <c r="J149" s="66"/>
      <c r="K149" s="67"/>
      <c r="L149" s="65"/>
      <c r="M149" s="65"/>
      <c r="N149" s="64" t="s">
        <v>94</v>
      </c>
      <c r="O149" s="68"/>
      <c r="P149" s="69">
        <v>80000000</v>
      </c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128</v>
      </c>
      <c r="D150" s="67">
        <v>42723</v>
      </c>
      <c r="E150" s="233" t="s">
        <v>84</v>
      </c>
      <c r="F150" s="64" t="s">
        <v>36</v>
      </c>
      <c r="G150" s="64" t="s">
        <v>32</v>
      </c>
      <c r="H150" s="64" t="s">
        <v>33</v>
      </c>
      <c r="I150" s="65" t="s">
        <v>35</v>
      </c>
      <c r="J150" s="66"/>
      <c r="K150" s="67"/>
      <c r="L150" s="65"/>
      <c r="M150" s="65"/>
      <c r="N150" s="64" t="s">
        <v>458</v>
      </c>
      <c r="O150" s="68"/>
      <c r="P150" s="69">
        <v>32679900</v>
      </c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ref="B151:B152" si="10">IF(C151&lt;&gt;"",ROW()-3,"")</f>
        <v>148</v>
      </c>
      <c r="C151" s="62" t="s">
        <v>128</v>
      </c>
      <c r="D151" s="67">
        <v>42725</v>
      </c>
      <c r="E151" s="233" t="s">
        <v>23</v>
      </c>
      <c r="F151" s="108" t="s">
        <v>132</v>
      </c>
      <c r="G151" s="108" t="s">
        <v>131</v>
      </c>
      <c r="H151" s="108" t="s">
        <v>130</v>
      </c>
      <c r="I151" s="106" t="s">
        <v>10</v>
      </c>
      <c r="J151" s="109"/>
      <c r="K151" s="67"/>
      <c r="L151" s="65"/>
      <c r="M151" s="65"/>
      <c r="N151" s="64" t="s">
        <v>129</v>
      </c>
      <c r="O151" s="68">
        <v>281500</v>
      </c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10"/>
        <v>149</v>
      </c>
      <c r="C152" s="62" t="s">
        <v>128</v>
      </c>
      <c r="D152" s="67">
        <v>42725</v>
      </c>
      <c r="E152" s="233" t="s">
        <v>24</v>
      </c>
      <c r="F152" s="108" t="s">
        <v>133</v>
      </c>
      <c r="G152" s="108" t="s">
        <v>134</v>
      </c>
      <c r="H152" s="108" t="s">
        <v>130</v>
      </c>
      <c r="I152" s="106" t="s">
        <v>10</v>
      </c>
      <c r="J152" s="66"/>
      <c r="K152" s="67"/>
      <c r="L152" s="65"/>
      <c r="M152" s="65"/>
      <c r="N152" s="108" t="s">
        <v>427</v>
      </c>
      <c r="O152" s="68"/>
      <c r="P152" s="69">
        <v>2010000000</v>
      </c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128</v>
      </c>
      <c r="D153" s="67">
        <v>42726</v>
      </c>
      <c r="E153" s="233" t="s">
        <v>23</v>
      </c>
      <c r="F153" s="64" t="s">
        <v>423</v>
      </c>
      <c r="G153" s="64" t="s">
        <v>463</v>
      </c>
      <c r="H153" s="64" t="s">
        <v>425</v>
      </c>
      <c r="I153" s="65" t="s">
        <v>426</v>
      </c>
      <c r="J153" s="66"/>
      <c r="K153" s="67"/>
      <c r="L153" s="65"/>
      <c r="M153" s="65"/>
      <c r="N153" s="64" t="s">
        <v>427</v>
      </c>
      <c r="O153" s="68"/>
      <c r="P153" s="69">
        <v>1477840000</v>
      </c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128</v>
      </c>
      <c r="D154" s="67">
        <v>42726</v>
      </c>
      <c r="E154" s="233" t="s">
        <v>24</v>
      </c>
      <c r="F154" s="64" t="s">
        <v>430</v>
      </c>
      <c r="G154" s="64" t="s">
        <v>431</v>
      </c>
      <c r="H154" s="64" t="s">
        <v>425</v>
      </c>
      <c r="I154" s="65" t="s">
        <v>426</v>
      </c>
      <c r="J154" s="66"/>
      <c r="K154" s="67"/>
      <c r="L154" s="65"/>
      <c r="M154" s="65"/>
      <c r="N154" s="108" t="s">
        <v>427</v>
      </c>
      <c r="O154" s="68"/>
      <c r="P154" s="69">
        <v>876993000</v>
      </c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104</v>
      </c>
      <c r="D155" s="67">
        <v>42726</v>
      </c>
      <c r="E155" s="233" t="s">
        <v>25</v>
      </c>
      <c r="F155" s="108" t="s">
        <v>132</v>
      </c>
      <c r="G155" s="108" t="s">
        <v>131</v>
      </c>
      <c r="H155" s="108" t="s">
        <v>130</v>
      </c>
      <c r="I155" s="106" t="s">
        <v>10</v>
      </c>
      <c r="J155" s="109"/>
      <c r="K155" s="110"/>
      <c r="L155" s="65"/>
      <c r="M155" s="65"/>
      <c r="N155" s="64" t="s">
        <v>135</v>
      </c>
      <c r="O155" s="68"/>
      <c r="P155" s="69">
        <v>100000000</v>
      </c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128</v>
      </c>
      <c r="D156" s="67">
        <v>42730</v>
      </c>
      <c r="E156" s="233" t="s">
        <v>23</v>
      </c>
      <c r="F156" s="108" t="s">
        <v>132</v>
      </c>
      <c r="G156" s="108" t="s">
        <v>131</v>
      </c>
      <c r="H156" s="108" t="s">
        <v>130</v>
      </c>
      <c r="I156" s="106" t="s">
        <v>10</v>
      </c>
      <c r="J156" s="109"/>
      <c r="K156" s="67"/>
      <c r="L156" s="65"/>
      <c r="M156" s="65"/>
      <c r="N156" s="64" t="s">
        <v>129</v>
      </c>
      <c r="O156" s="68">
        <v>282400</v>
      </c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ref="B157:B171" si="11">IF(C157&lt;&gt;"",ROW()-3,"")</f>
        <v>154</v>
      </c>
      <c r="C157" s="62" t="s">
        <v>128</v>
      </c>
      <c r="D157" s="67">
        <v>42730</v>
      </c>
      <c r="E157" s="233" t="s">
        <v>24</v>
      </c>
      <c r="F157" s="108" t="s">
        <v>133</v>
      </c>
      <c r="G157" s="108" t="s">
        <v>134</v>
      </c>
      <c r="H157" s="108" t="s">
        <v>130</v>
      </c>
      <c r="I157" s="106" t="s">
        <v>10</v>
      </c>
      <c r="J157" s="66"/>
      <c r="K157" s="67"/>
      <c r="L157" s="65"/>
      <c r="M157" s="65"/>
      <c r="N157" s="108" t="s">
        <v>427</v>
      </c>
      <c r="O157" s="68"/>
      <c r="P157" s="69">
        <v>2010000000</v>
      </c>
      <c r="Q157" s="104"/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>e</v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>IF(C158&lt;&gt;"",ROW()-3,"")</f>
        <v>155</v>
      </c>
      <c r="C158" s="62" t="s">
        <v>104</v>
      </c>
      <c r="D158" s="67">
        <v>42730</v>
      </c>
      <c r="E158" s="233" t="s">
        <v>25</v>
      </c>
      <c r="F158" s="64" t="s">
        <v>459</v>
      </c>
      <c r="G158" s="64" t="s">
        <v>460</v>
      </c>
      <c r="H158" s="64" t="s">
        <v>461</v>
      </c>
      <c r="I158" s="111" t="s">
        <v>161</v>
      </c>
      <c r="J158" s="66"/>
      <c r="K158" s="67"/>
      <c r="L158" s="65"/>
      <c r="M158" s="65"/>
      <c r="N158" s="64" t="s">
        <v>462</v>
      </c>
      <c r="O158" s="68"/>
      <c r="P158" s="69">
        <v>50790000</v>
      </c>
      <c r="Q158" s="104"/>
      <c r="R158" s="255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>e</v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>IF(C159&lt;&gt;"",ROW()-3,"")</f>
        <v>156</v>
      </c>
      <c r="C159" s="62" t="s">
        <v>104</v>
      </c>
      <c r="D159" s="67">
        <v>42730</v>
      </c>
      <c r="E159" s="233" t="s">
        <v>26</v>
      </c>
      <c r="F159" s="64" t="s">
        <v>205</v>
      </c>
      <c r="G159" s="64" t="s">
        <v>206</v>
      </c>
      <c r="H159" s="64" t="s">
        <v>168</v>
      </c>
      <c r="I159" s="111" t="s">
        <v>161</v>
      </c>
      <c r="J159" s="66"/>
      <c r="K159" s="67"/>
      <c r="L159" s="65"/>
      <c r="M159" s="65"/>
      <c r="N159" s="64" t="s">
        <v>207</v>
      </c>
      <c r="O159" s="68"/>
      <c r="P159" s="69">
        <v>50000000</v>
      </c>
      <c r="Q159" s="104"/>
      <c r="R159" s="255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>e</v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1"/>
        <v>157</v>
      </c>
      <c r="C160" s="62" t="s">
        <v>104</v>
      </c>
      <c r="D160" s="67">
        <v>42730</v>
      </c>
      <c r="E160" s="233" t="s">
        <v>84</v>
      </c>
      <c r="F160" s="64" t="s">
        <v>167</v>
      </c>
      <c r="G160" s="64" t="s">
        <v>203</v>
      </c>
      <c r="H160" s="64" t="s">
        <v>168</v>
      </c>
      <c r="I160" s="111" t="s">
        <v>161</v>
      </c>
      <c r="J160" s="66"/>
      <c r="K160" s="67"/>
      <c r="L160" s="65"/>
      <c r="M160" s="65"/>
      <c r="N160" s="116" t="s">
        <v>464</v>
      </c>
      <c r="O160" s="68"/>
      <c r="P160" s="69">
        <f>33844250+37943950</f>
        <v>71788200</v>
      </c>
      <c r="Q160" s="104"/>
      <c r="R160" s="255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>e</v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1"/>
        <v>158</v>
      </c>
      <c r="C161" s="62" t="s">
        <v>128</v>
      </c>
      <c r="D161" s="67">
        <v>42730</v>
      </c>
      <c r="E161" s="233" t="s">
        <v>85</v>
      </c>
      <c r="F161" s="64" t="s">
        <v>36</v>
      </c>
      <c r="G161" s="64" t="s">
        <v>32</v>
      </c>
      <c r="H161" s="64" t="s">
        <v>33</v>
      </c>
      <c r="I161" s="65" t="s">
        <v>35</v>
      </c>
      <c r="J161" s="66"/>
      <c r="K161" s="67"/>
      <c r="L161" s="65"/>
      <c r="M161" s="65"/>
      <c r="N161" s="64" t="s">
        <v>465</v>
      </c>
      <c r="O161" s="68"/>
      <c r="P161" s="69">
        <v>30963350</v>
      </c>
      <c r="Q161" s="104"/>
      <c r="R161" s="255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>e</v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>x1</v>
      </c>
      <c r="B162" s="62">
        <f t="shared" si="11"/>
        <v>159</v>
      </c>
      <c r="C162" s="62" t="s">
        <v>128</v>
      </c>
      <c r="D162" s="67">
        <v>42730</v>
      </c>
      <c r="E162" s="233" t="s">
        <v>172</v>
      </c>
      <c r="F162" s="64" t="s">
        <v>423</v>
      </c>
      <c r="G162" s="64" t="s">
        <v>424</v>
      </c>
      <c r="H162" s="64" t="s">
        <v>425</v>
      </c>
      <c r="I162" s="65" t="s">
        <v>426</v>
      </c>
      <c r="J162" s="66"/>
      <c r="K162" s="67"/>
      <c r="L162" s="65"/>
      <c r="M162" s="65"/>
      <c r="N162" s="64" t="s">
        <v>427</v>
      </c>
      <c r="O162" s="68"/>
      <c r="P162" s="69">
        <v>218400000</v>
      </c>
      <c r="Q162" s="104"/>
      <c r="R162" s="255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>e</v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1"/>
        <v>160</v>
      </c>
      <c r="C163" s="62" t="s">
        <v>128</v>
      </c>
      <c r="D163" s="67">
        <v>42730</v>
      </c>
      <c r="E163" s="233" t="s">
        <v>222</v>
      </c>
      <c r="F163" s="64" t="s">
        <v>453</v>
      </c>
      <c r="G163" s="64" t="s">
        <v>454</v>
      </c>
      <c r="H163" s="64" t="s">
        <v>455</v>
      </c>
      <c r="I163" s="62" t="s">
        <v>10</v>
      </c>
      <c r="J163" s="66"/>
      <c r="K163" s="67"/>
      <c r="L163" s="65"/>
      <c r="M163" s="65"/>
      <c r="N163" s="64" t="s">
        <v>177</v>
      </c>
      <c r="O163" s="68"/>
      <c r="P163" s="69">
        <v>100000000</v>
      </c>
      <c r="Q163" s="104"/>
      <c r="R163" s="255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>e</v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 t="str">
        <f t="shared" si="11"/>
        <v/>
      </c>
      <c r="C164" s="62"/>
      <c r="D164" s="67"/>
      <c r="E164" s="65"/>
      <c r="F164" s="236" t="s">
        <v>347</v>
      </c>
      <c r="G164" s="236" t="s">
        <v>348</v>
      </c>
      <c r="H164" s="236" t="s">
        <v>349</v>
      </c>
      <c r="I164" s="235" t="s">
        <v>10</v>
      </c>
      <c r="J164" s="237"/>
      <c r="K164" s="234"/>
      <c r="L164" s="235"/>
      <c r="M164" s="235"/>
      <c r="N164" s="236" t="s">
        <v>350</v>
      </c>
      <c r="O164" s="238"/>
      <c r="P164" s="69">
        <v>29738500</v>
      </c>
      <c r="Q164" s="104"/>
      <c r="R164" s="255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 t="str">
        <f t="shared" ref="B165:B169" si="12">IF(C165&lt;&gt;"",ROW()-3,"")</f>
        <v/>
      </c>
      <c r="C165" s="62"/>
      <c r="D165" s="67"/>
      <c r="E165" s="65"/>
      <c r="F165" s="64"/>
      <c r="G165" s="64"/>
      <c r="H165" s="64"/>
      <c r="I165" s="65"/>
      <c r="J165" s="66"/>
      <c r="K165" s="67"/>
      <c r="L165" s="65"/>
      <c r="M165" s="65"/>
      <c r="N165" s="64"/>
      <c r="O165" s="68"/>
      <c r="P165" s="69"/>
      <c r="Q165" s="104"/>
      <c r="R165" s="255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 t="str">
        <f t="shared" si="12"/>
        <v/>
      </c>
      <c r="C166" s="62"/>
      <c r="D166" s="67"/>
      <c r="E166" s="65"/>
      <c r="F166" s="64"/>
      <c r="G166" s="64"/>
      <c r="H166" s="64"/>
      <c r="I166" s="65"/>
      <c r="J166" s="66"/>
      <c r="K166" s="67"/>
      <c r="L166" s="65"/>
      <c r="M166" s="65"/>
      <c r="N166" s="64"/>
      <c r="O166" s="68"/>
      <c r="P166" s="69"/>
      <c r="Q166" s="104"/>
      <c r="R166" s="255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 t="str">
        <f t="shared" si="12"/>
        <v/>
      </c>
      <c r="C167" s="62"/>
      <c r="D167" s="67"/>
      <c r="E167" s="65"/>
      <c r="F167" s="64"/>
      <c r="G167" s="64"/>
      <c r="H167" s="64"/>
      <c r="I167" s="65"/>
      <c r="J167" s="66"/>
      <c r="K167" s="67"/>
      <c r="L167" s="65"/>
      <c r="M167" s="65"/>
      <c r="N167" s="64"/>
      <c r="O167" s="68"/>
      <c r="P167" s="69"/>
      <c r="Q167" s="104"/>
      <c r="R167" s="255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 t="str">
        <f t="shared" si="12"/>
        <v/>
      </c>
      <c r="C168" s="62"/>
      <c r="D168" s="67"/>
      <c r="E168" s="65"/>
      <c r="F168" s="64"/>
      <c r="G168" s="64"/>
      <c r="H168" s="64"/>
      <c r="I168" s="65"/>
      <c r="J168" s="66"/>
      <c r="K168" s="67"/>
      <c r="L168" s="65"/>
      <c r="M168" s="65"/>
      <c r="N168" s="64"/>
      <c r="O168" s="68"/>
      <c r="P168" s="69"/>
      <c r="Q168" s="104"/>
      <c r="R168" s="255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 t="str">
        <f t="shared" si="12"/>
        <v/>
      </c>
      <c r="C169" s="62"/>
      <c r="D169" s="67"/>
      <c r="E169" s="65"/>
      <c r="F169" s="64"/>
      <c r="G169" s="64"/>
      <c r="H169" s="64"/>
      <c r="I169" s="65"/>
      <c r="J169" s="66"/>
      <c r="K169" s="67"/>
      <c r="L169" s="65"/>
      <c r="M169" s="65"/>
      <c r="N169" s="64"/>
      <c r="O169" s="68"/>
      <c r="P169" s="69"/>
      <c r="Q169" s="104"/>
      <c r="R169" s="255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 t="str">
        <f t="shared" si="11"/>
        <v/>
      </c>
      <c r="C170" s="62"/>
      <c r="D170" s="67"/>
      <c r="E170" s="65"/>
      <c r="F170" s="64"/>
      <c r="G170" s="64"/>
      <c r="H170" s="64"/>
      <c r="I170" s="65"/>
      <c r="J170" s="66"/>
      <c r="K170" s="67"/>
      <c r="L170" s="65"/>
      <c r="M170" s="65"/>
      <c r="N170" s="64"/>
      <c r="O170" s="68"/>
      <c r="P170" s="69"/>
      <c r="Q170" s="104"/>
      <c r="R170" s="255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 t="str">
        <f t="shared" si="11"/>
        <v/>
      </c>
      <c r="C171" s="62"/>
      <c r="D171" s="67"/>
      <c r="E171" s="65"/>
      <c r="F171" s="64"/>
      <c r="G171" s="64"/>
      <c r="H171" s="64"/>
      <c r="I171" s="65"/>
      <c r="J171" s="66"/>
      <c r="K171" s="67"/>
      <c r="L171" s="65"/>
      <c r="M171" s="65"/>
      <c r="N171" s="64"/>
      <c r="O171" s="68"/>
      <c r="P171" s="69"/>
      <c r="Q171" s="104"/>
      <c r="R171" s="255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 t="str">
        <f t="shared" si="0"/>
        <v/>
      </c>
      <c r="C172" s="62"/>
      <c r="D172" s="67"/>
      <c r="E172" s="65"/>
      <c r="F172" s="64"/>
      <c r="G172" s="64"/>
      <c r="H172" s="64"/>
      <c r="I172" s="65"/>
      <c r="J172" s="66"/>
      <c r="K172" s="67"/>
      <c r="L172" s="65"/>
      <c r="M172" s="65"/>
      <c r="N172" s="64"/>
      <c r="O172" s="68"/>
      <c r="P172" s="69"/>
      <c r="Q172" s="104"/>
      <c r="R172" s="255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 t="str">
        <f t="shared" si="0"/>
        <v/>
      </c>
      <c r="C173" s="62"/>
      <c r="D173" s="67"/>
      <c r="E173" s="65"/>
      <c r="F173" s="64"/>
      <c r="G173" s="64"/>
      <c r="H173" s="64"/>
      <c r="I173" s="65"/>
      <c r="J173" s="66"/>
      <c r="K173" s="67"/>
      <c r="L173" s="65"/>
      <c r="M173" s="65"/>
      <c r="N173" s="64"/>
      <c r="O173" s="68"/>
      <c r="P173" s="69"/>
      <c r="Q173" s="104"/>
      <c r="R173" s="255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 t="str">
        <f t="shared" si="0"/>
        <v/>
      </c>
      <c r="C174" s="62"/>
      <c r="D174" s="67"/>
      <c r="E174" s="65"/>
      <c r="F174" s="64"/>
      <c r="G174" s="64"/>
      <c r="H174" s="64"/>
      <c r="I174" s="65"/>
      <c r="J174" s="66"/>
      <c r="K174" s="67"/>
      <c r="L174" s="65"/>
      <c r="M174" s="65"/>
      <c r="N174" s="64"/>
      <c r="O174" s="68"/>
      <c r="P174" s="69"/>
      <c r="Q174" s="104"/>
      <c r="R174" s="255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 t="str">
        <f t="shared" si="0"/>
        <v/>
      </c>
      <c r="C175" s="62"/>
      <c r="D175" s="67"/>
      <c r="E175" s="65"/>
      <c r="F175" s="64"/>
      <c r="G175" s="64"/>
      <c r="H175" s="64"/>
      <c r="I175" s="65"/>
      <c r="J175" s="66"/>
      <c r="K175" s="67"/>
      <c r="L175" s="65"/>
      <c r="M175" s="65"/>
      <c r="N175" s="64"/>
      <c r="O175" s="68"/>
      <c r="P175" s="69"/>
      <c r="Q175" s="104"/>
      <c r="R175" s="255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customHeight="1">
      <c r="R176" s="255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</sheetData>
  <autoFilter ref="B3:X176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75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7" t="s">
        <v>343</v>
      </c>
      <c r="B21" s="277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7" t="s">
        <v>326</v>
      </c>
      <c r="B39" s="277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7" t="s">
        <v>343</v>
      </c>
      <c r="B21" s="277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7" t="s">
        <v>326</v>
      </c>
      <c r="B39" s="277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7" t="s">
        <v>343</v>
      </c>
      <c r="B21" s="277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7" t="s">
        <v>326</v>
      </c>
      <c r="B39" s="277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7" t="s">
        <v>343</v>
      </c>
      <c r="B23" s="277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7" t="s">
        <v>326</v>
      </c>
      <c r="B41" s="277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tabSelected="1"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H23" sqref="H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1.570312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92.569444444444443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2.5000000000000001E-2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112.59027777777777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2.5000000000000001E-2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469</v>
      </c>
      <c r="C6" s="188">
        <v>42718</v>
      </c>
      <c r="D6" s="188">
        <v>42900</v>
      </c>
      <c r="E6" s="161"/>
      <c r="F6" s="161">
        <v>93000</v>
      </c>
      <c r="G6" s="189"/>
      <c r="H6" s="188"/>
      <c r="I6" s="161"/>
      <c r="J6" s="161"/>
      <c r="K6" s="150"/>
      <c r="L6" s="150">
        <f>F6-J6</f>
        <v>93000</v>
      </c>
      <c r="M6" s="161"/>
      <c r="N6" s="161"/>
      <c r="O6" s="161">
        <f t="shared" si="1"/>
        <v>200.20833333333334</v>
      </c>
      <c r="P6" s="161">
        <f t="shared" si="2"/>
        <v>0</v>
      </c>
      <c r="Q6" s="146">
        <v>42690</v>
      </c>
      <c r="R6" s="228">
        <v>2.5000000000000001E-2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468</v>
      </c>
      <c r="C7" s="188">
        <v>42710</v>
      </c>
      <c r="D7" s="188">
        <v>42892</v>
      </c>
      <c r="E7" s="161"/>
      <c r="F7" s="161">
        <v>70500</v>
      </c>
      <c r="G7" s="189"/>
      <c r="H7" s="188"/>
      <c r="I7" s="161"/>
      <c r="J7" s="161"/>
      <c r="K7" s="150"/>
      <c r="L7" s="150">
        <f>F7-J7</f>
        <v>70500</v>
      </c>
      <c r="M7" s="161"/>
      <c r="N7" s="161"/>
      <c r="O7" s="161">
        <f t="shared" si="1"/>
        <v>151.77083333333334</v>
      </c>
      <c r="P7" s="161">
        <f t="shared" si="2"/>
        <v>0</v>
      </c>
      <c r="Q7" s="146">
        <v>42690</v>
      </c>
      <c r="R7" s="228">
        <v>2.5000000000000001E-2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258800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258800</v>
      </c>
      <c r="M9" s="175"/>
      <c r="N9" s="175">
        <f>SUM(N4:N6)</f>
        <v>0</v>
      </c>
      <c r="O9" s="176">
        <f>SUM(O4:O8)</f>
        <v>557.13888888888891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0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466</v>
      </c>
      <c r="C14" s="157">
        <v>42718</v>
      </c>
      <c r="D14" s="157">
        <v>42900</v>
      </c>
      <c r="E14" s="159"/>
      <c r="F14" s="158">
        <v>137000</v>
      </c>
      <c r="G14" s="159"/>
      <c r="H14" s="157"/>
      <c r="I14" s="158"/>
      <c r="J14" s="158"/>
      <c r="K14" s="147"/>
      <c r="L14" s="147">
        <f t="shared" si="4"/>
        <v>137000</v>
      </c>
      <c r="M14" s="158"/>
      <c r="N14" s="158"/>
      <c r="O14" s="161">
        <f t="shared" si="5"/>
        <v>0</v>
      </c>
      <c r="P14" s="161">
        <f t="shared" si="6"/>
        <v>353.91666666666669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467</v>
      </c>
      <c r="C15" s="157">
        <v>42733</v>
      </c>
      <c r="D15" s="157">
        <v>42915</v>
      </c>
      <c r="E15" s="159"/>
      <c r="F15" s="158">
        <v>85000</v>
      </c>
      <c r="G15" s="159"/>
      <c r="H15" s="157"/>
      <c r="I15" s="158"/>
      <c r="J15" s="158"/>
      <c r="K15" s="147"/>
      <c r="L15" s="147">
        <f t="shared" si="4"/>
        <v>85000</v>
      </c>
      <c r="M15" s="158"/>
      <c r="N15" s="158"/>
      <c r="O15" s="161">
        <f t="shared" si="5"/>
        <v>0</v>
      </c>
      <c r="P15" s="161">
        <f t="shared" si="6"/>
        <v>219.58333333333334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42717</v>
      </c>
      <c r="D20" s="157"/>
      <c r="E20" s="203"/>
      <c r="F20" s="202">
        <v>50400</v>
      </c>
      <c r="G20" s="203"/>
      <c r="H20" s="201"/>
      <c r="I20" s="202"/>
      <c r="J20" s="202"/>
      <c r="K20" s="150"/>
      <c r="L20" s="147">
        <f t="shared" si="4"/>
        <v>50400</v>
      </c>
      <c r="M20" s="202"/>
      <c r="N20" s="203"/>
      <c r="O20" s="161"/>
      <c r="P20" s="161"/>
      <c r="Q20" s="146"/>
      <c r="R20" s="227"/>
      <c r="S20" s="191"/>
    </row>
    <row r="21" spans="1:20" s="154" customFormat="1" ht="17.25" customHeight="1">
      <c r="A21" s="180"/>
      <c r="B21" s="156"/>
      <c r="C21" s="201"/>
      <c r="D21" s="157"/>
      <c r="E21" s="202"/>
      <c r="F21" s="202"/>
      <c r="G21" s="203"/>
      <c r="H21" s="201"/>
      <c r="I21" s="202"/>
      <c r="J21" s="202"/>
      <c r="K21" s="147"/>
      <c r="L21" s="147"/>
      <c r="M21" s="202"/>
      <c r="N21" s="202"/>
      <c r="O21" s="158"/>
      <c r="P21" s="158"/>
      <c r="Q21" s="146"/>
      <c r="R21" s="227"/>
      <c r="S21" s="191"/>
    </row>
    <row r="22" spans="1:20" s="208" customFormat="1" ht="17.25" customHeight="1">
      <c r="A22" s="277" t="s">
        <v>343</v>
      </c>
      <c r="B22" s="277"/>
      <c r="C22" s="205"/>
      <c r="D22" s="205"/>
      <c r="E22" s="175">
        <f>SUM(E4:E21)</f>
        <v>0</v>
      </c>
      <c r="F22" s="176">
        <f>SUM(F10:F21)</f>
        <v>964900</v>
      </c>
      <c r="G22" s="175">
        <f>SUM(G4:G16)</f>
        <v>0</v>
      </c>
      <c r="H22" s="174"/>
      <c r="I22" s="176">
        <f>SUM(I10:I21)</f>
        <v>0</v>
      </c>
      <c r="J22" s="176">
        <f>SUM(J10:J21)</f>
        <v>0</v>
      </c>
      <c r="K22" s="176">
        <f>SUM(K10:K21)</f>
        <v>0</v>
      </c>
      <c r="L22" s="176">
        <f>SUM(L10:L21)</f>
        <v>964900</v>
      </c>
      <c r="M22" s="176">
        <f>SUM(M4:M14)</f>
        <v>0</v>
      </c>
      <c r="N22" s="176"/>
      <c r="O22" s="176">
        <f>SUM(O10:O21)</f>
        <v>0</v>
      </c>
      <c r="P22" s="176">
        <f>SUM(P10:P21)</f>
        <v>2362.4583333333335</v>
      </c>
      <c r="Q22" s="206"/>
      <c r="R22" s="207"/>
      <c r="S22" s="178"/>
    </row>
    <row r="23" spans="1:20" s="186" customFormat="1" ht="17.25" customHeight="1">
      <c r="A23" s="180">
        <f>ROW()-26</f>
        <v>-3</v>
      </c>
      <c r="B23" s="187" t="s">
        <v>310</v>
      </c>
      <c r="C23" s="188">
        <v>41870</v>
      </c>
      <c r="D23" s="188">
        <v>46253</v>
      </c>
      <c r="E23" s="189">
        <v>983320000</v>
      </c>
      <c r="F23" s="161"/>
      <c r="G23" s="189"/>
      <c r="H23" s="188">
        <v>42693</v>
      </c>
      <c r="I23" s="189">
        <v>8340000</v>
      </c>
      <c r="J23" s="161"/>
      <c r="K23" s="189">
        <f t="shared" ref="K23:K37" si="7">E23-I23</f>
        <v>974980000</v>
      </c>
      <c r="L23" s="161"/>
      <c r="M23" s="189">
        <f>IF((LEFT(B23,4)="1402"),E23*R23*DATEDIF(DATE(YEAR(Q23),MONTH(Q23)-1,IF(MONTH(C23)=(MONTH(Q23)-1),DAY(C23),16)),Q23,"d")/360,0)</f>
        <v>8044103.888888889</v>
      </c>
      <c r="N23" s="161"/>
      <c r="O23" s="161">
        <f>IF((LEFT(B23,4)="1402"),F23*R23*DATEDIF(DATE(YEAR(Q23),MONTH(Q23)-1,IF(MONTH(C23)=(MONTH(Q23)-1),DAY(C23),16)),Q23,"d")/360,0)</f>
        <v>0</v>
      </c>
      <c r="P23" s="161">
        <f t="shared" ref="P23:P37" si="8">IF((LEFT(B23,4)="1015"),F23*R23*DATEDIF(Q23,Q$1,"d")/360,0)</f>
        <v>0</v>
      </c>
      <c r="Q23" s="230">
        <v>42632</v>
      </c>
      <c r="R23" s="228">
        <v>9.5000000000000001E-2</v>
      </c>
      <c r="S23" s="210" t="s">
        <v>311</v>
      </c>
    </row>
    <row r="24" spans="1:20" s="186" customFormat="1" ht="17.25" customHeight="1">
      <c r="A24" s="180">
        <f t="shared" ref="A24:A37" si="9">ROW()-26</f>
        <v>-2</v>
      </c>
      <c r="B24" s="187" t="s">
        <v>312</v>
      </c>
      <c r="C24" s="188">
        <v>41905</v>
      </c>
      <c r="D24" s="188">
        <v>46253</v>
      </c>
      <c r="E24" s="189">
        <v>1966660000</v>
      </c>
      <c r="F24" s="161"/>
      <c r="G24" s="189"/>
      <c r="H24" s="188">
        <v>42693</v>
      </c>
      <c r="I24" s="189">
        <v>16670000</v>
      </c>
      <c r="J24" s="161"/>
      <c r="K24" s="189">
        <f t="shared" si="7"/>
        <v>1949990000</v>
      </c>
      <c r="L24" s="161"/>
      <c r="M24" s="189">
        <f t="shared" ref="M24:M36" si="10">IF((LEFT(B24,4)="1402"),E24*R24*DATEDIF(DATE(YEAR(Q24),MONTH(Q24)-1,IF(MONTH(C24)=(MONTH(Q24)-1),DAY(C24),16)),Q24,"d")/360,0)</f>
        <v>17645310.555555556</v>
      </c>
      <c r="N24" s="161"/>
      <c r="O24" s="161">
        <f t="shared" ref="O24:O37" si="11">IF((LEFT(B24,4)="1402"),F24*R24*DATEDIF(DATE(YEAR(Q24),MONTH(Q24)-1,IF(MONTH(C24)=(MONTH(Q24)-1),DAY(C24),16)),Q24,"d")/360,0)</f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313</v>
      </c>
      <c r="C25" s="211">
        <v>41934</v>
      </c>
      <c r="D25" s="188">
        <v>46253</v>
      </c>
      <c r="E25" s="212">
        <v>1573320000</v>
      </c>
      <c r="F25" s="213"/>
      <c r="G25" s="212"/>
      <c r="H25" s="188">
        <v>42693</v>
      </c>
      <c r="I25" s="212">
        <v>13340000</v>
      </c>
      <c r="J25" s="213"/>
      <c r="K25" s="189">
        <f t="shared" si="7"/>
        <v>1559980000</v>
      </c>
      <c r="L25" s="213"/>
      <c r="M25" s="189">
        <f t="shared" si="10"/>
        <v>14116176.666666666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314</v>
      </c>
      <c r="C26" s="211">
        <v>41963</v>
      </c>
      <c r="D26" s="188">
        <v>46253</v>
      </c>
      <c r="E26" s="212">
        <v>1475000000</v>
      </c>
      <c r="F26" s="213"/>
      <c r="G26" s="212"/>
      <c r="H26" s="188">
        <v>42693</v>
      </c>
      <c r="I26" s="212">
        <v>12500000</v>
      </c>
      <c r="J26" s="213"/>
      <c r="K26" s="189">
        <f t="shared" si="7"/>
        <v>1462500000</v>
      </c>
      <c r="L26" s="213"/>
      <c r="M26" s="189">
        <f t="shared" si="10"/>
        <v>13234027.777777778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315</v>
      </c>
      <c r="C27" s="211">
        <v>41984</v>
      </c>
      <c r="D27" s="188">
        <v>46253</v>
      </c>
      <c r="E27" s="212">
        <v>983340000</v>
      </c>
      <c r="F27" s="213"/>
      <c r="G27" s="212"/>
      <c r="H27" s="188">
        <v>42693</v>
      </c>
      <c r="I27" s="212">
        <v>8330000</v>
      </c>
      <c r="J27" s="213"/>
      <c r="K27" s="212">
        <f t="shared" si="7"/>
        <v>975010000</v>
      </c>
      <c r="L27" s="213"/>
      <c r="M27" s="189">
        <f t="shared" si="10"/>
        <v>8822745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316</v>
      </c>
      <c r="C28" s="211">
        <v>42033</v>
      </c>
      <c r="D28" s="188">
        <v>46253</v>
      </c>
      <c r="E28" s="212">
        <v>1475000000</v>
      </c>
      <c r="F28" s="213"/>
      <c r="G28" s="212"/>
      <c r="H28" s="188">
        <v>42693</v>
      </c>
      <c r="I28" s="212">
        <v>12500000</v>
      </c>
      <c r="J28" s="213"/>
      <c r="K28" s="212">
        <f t="shared" si="7"/>
        <v>1462500000</v>
      </c>
      <c r="L28" s="213"/>
      <c r="M28" s="189">
        <f t="shared" si="10"/>
        <v>13234027.777777778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317</v>
      </c>
      <c r="C29" s="211">
        <v>42088</v>
      </c>
      <c r="D29" s="188">
        <v>46253</v>
      </c>
      <c r="E29" s="212">
        <v>1966660000</v>
      </c>
      <c r="F29" s="213"/>
      <c r="G29" s="212"/>
      <c r="H29" s="188">
        <v>42693</v>
      </c>
      <c r="I29" s="212">
        <v>16670000</v>
      </c>
      <c r="J29" s="213"/>
      <c r="K29" s="212">
        <f t="shared" si="7"/>
        <v>1949990000</v>
      </c>
      <c r="L29" s="213"/>
      <c r="M29" s="189">
        <f t="shared" si="10"/>
        <v>17645310.555555556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318</v>
      </c>
      <c r="C30" s="211">
        <v>42114</v>
      </c>
      <c r="D30" s="188">
        <v>46253</v>
      </c>
      <c r="E30" s="212">
        <v>1376660000</v>
      </c>
      <c r="F30" s="213"/>
      <c r="G30" s="212"/>
      <c r="H30" s="188">
        <v>42693</v>
      </c>
      <c r="I30" s="212">
        <v>11670000</v>
      </c>
      <c r="J30" s="213"/>
      <c r="K30" s="212">
        <f t="shared" si="7"/>
        <v>1364990000</v>
      </c>
      <c r="L30" s="213"/>
      <c r="M30" s="189">
        <f t="shared" si="10"/>
        <v>12351699.444444444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319</v>
      </c>
      <c r="C31" s="211">
        <v>42138</v>
      </c>
      <c r="D31" s="188">
        <v>46253</v>
      </c>
      <c r="E31" s="212">
        <v>1475000000</v>
      </c>
      <c r="F31" s="213"/>
      <c r="G31" s="212"/>
      <c r="H31" s="188">
        <v>42693</v>
      </c>
      <c r="I31" s="212">
        <v>12500000</v>
      </c>
      <c r="J31" s="213"/>
      <c r="K31" s="212">
        <f t="shared" si="7"/>
        <v>1462500000</v>
      </c>
      <c r="L31" s="213"/>
      <c r="M31" s="189">
        <f t="shared" si="10"/>
        <v>13234027.777777778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320</v>
      </c>
      <c r="C32" s="211">
        <v>42164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321</v>
      </c>
      <c r="C33" s="211">
        <v>42187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322</v>
      </c>
      <c r="C34" s="211">
        <v>42195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323</v>
      </c>
      <c r="C35" s="211">
        <v>42215</v>
      </c>
      <c r="D35" s="188">
        <v>46253</v>
      </c>
      <c r="E35" s="212">
        <v>983340000</v>
      </c>
      <c r="F35" s="213"/>
      <c r="G35" s="212"/>
      <c r="H35" s="188">
        <v>42693</v>
      </c>
      <c r="I35" s="212">
        <v>8330000</v>
      </c>
      <c r="J35" s="213"/>
      <c r="K35" s="212">
        <f t="shared" si="7"/>
        <v>975010000</v>
      </c>
      <c r="L35" s="213"/>
      <c r="M35" s="189">
        <f t="shared" si="10"/>
        <v>8822745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324</v>
      </c>
      <c r="C36" s="211">
        <v>42229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9601222.5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470</v>
      </c>
      <c r="C37" s="211">
        <v>42730</v>
      </c>
      <c r="D37" s="211">
        <v>42851</v>
      </c>
      <c r="E37" s="212"/>
      <c r="F37" s="213">
        <v>87000</v>
      </c>
      <c r="G37" s="212"/>
      <c r="H37" s="211"/>
      <c r="I37" s="212"/>
      <c r="J37" s="213"/>
      <c r="K37" s="212">
        <f t="shared" si="7"/>
        <v>0</v>
      </c>
      <c r="L37" s="213">
        <f>F37</f>
        <v>87000</v>
      </c>
      <c r="M37" s="189"/>
      <c r="N37" s="213"/>
      <c r="O37" s="161">
        <f t="shared" si="11"/>
        <v>181.25</v>
      </c>
      <c r="P37" s="161">
        <f t="shared" si="8"/>
        <v>0</v>
      </c>
      <c r="Q37" s="230">
        <v>42628</v>
      </c>
      <c r="R37" s="228">
        <v>2.5000000000000001E-2</v>
      </c>
      <c r="S37" s="191"/>
    </row>
    <row r="38" spans="1:19" s="186" customFormat="1" ht="17.25" hidden="1" customHeight="1">
      <c r="A38" s="180"/>
      <c r="B38" s="187"/>
      <c r="C38" s="211"/>
      <c r="D38" s="211"/>
      <c r="E38" s="212"/>
      <c r="F38" s="213"/>
      <c r="G38" s="212"/>
      <c r="H38" s="211"/>
      <c r="I38" s="212"/>
      <c r="J38" s="213"/>
      <c r="K38" s="212"/>
      <c r="L38" s="213"/>
      <c r="M38" s="212"/>
      <c r="N38" s="213"/>
      <c r="O38" s="213"/>
      <c r="P38" s="213"/>
      <c r="Q38" s="209"/>
      <c r="R38" s="190"/>
      <c r="S38" s="191"/>
    </row>
    <row r="39" spans="1:19" s="154" customFormat="1" ht="17.25" customHeight="1">
      <c r="A39" s="144"/>
      <c r="B39" s="156"/>
      <c r="C39" s="201"/>
      <c r="D39" s="201"/>
      <c r="E39" s="203"/>
      <c r="F39" s="202"/>
      <c r="G39" s="203"/>
      <c r="H39" s="201"/>
      <c r="I39" s="203"/>
      <c r="J39" s="202"/>
      <c r="K39" s="203"/>
      <c r="L39" s="202"/>
      <c r="M39" s="203"/>
      <c r="N39" s="202"/>
      <c r="O39" s="202"/>
      <c r="P39" s="202"/>
      <c r="Q39" s="146"/>
      <c r="R39" s="200"/>
      <c r="S39" s="163"/>
    </row>
    <row r="40" spans="1:19" s="208" customFormat="1" ht="17.25" customHeight="1">
      <c r="A40" s="277" t="s">
        <v>326</v>
      </c>
      <c r="B40" s="277"/>
      <c r="C40" s="205"/>
      <c r="D40" s="205"/>
      <c r="E40" s="175">
        <f>SUM(E23:E39)</f>
        <v>19666640000</v>
      </c>
      <c r="F40" s="176">
        <f>SUM(F23:F39)</f>
        <v>87000</v>
      </c>
      <c r="G40" s="175">
        <f>SUM(G23:G39)</f>
        <v>0</v>
      </c>
      <c r="H40" s="176"/>
      <c r="I40" s="175">
        <f t="shared" ref="I40:P40" si="12">SUM(I23:I39)</f>
        <v>166680000</v>
      </c>
      <c r="J40" s="176">
        <f t="shared" si="12"/>
        <v>0</v>
      </c>
      <c r="K40" s="175">
        <f t="shared" si="12"/>
        <v>19499960000</v>
      </c>
      <c r="L40" s="176">
        <f t="shared" si="12"/>
        <v>87000</v>
      </c>
      <c r="M40" s="175">
        <f t="shared" si="12"/>
        <v>176453480.27777779</v>
      </c>
      <c r="N40" s="176">
        <f t="shared" si="12"/>
        <v>0</v>
      </c>
      <c r="O40" s="176">
        <f t="shared" si="12"/>
        <v>181.25</v>
      </c>
      <c r="P40" s="176">
        <f t="shared" si="12"/>
        <v>0</v>
      </c>
      <c r="Q40" s="206"/>
      <c r="R40" s="207"/>
      <c r="S40" s="178"/>
    </row>
    <row r="41" spans="1:19" ht="17.25" customHeight="1">
      <c r="F41" s="218"/>
    </row>
    <row r="42" spans="1:19" ht="17.25" customHeight="1">
      <c r="F42" s="215"/>
    </row>
    <row r="43" spans="1:19" ht="17.25" customHeight="1">
      <c r="F43" s="215"/>
    </row>
    <row r="44" spans="1:19" ht="17.25" customHeight="1">
      <c r="F44" s="215"/>
    </row>
    <row r="46" spans="1:19" ht="17.25" customHeight="1">
      <c r="F46" s="218"/>
    </row>
    <row r="54" spans="1:19" s="223" customFormat="1" ht="17.25" customHeight="1">
      <c r="A54" s="214"/>
      <c r="B54" s="215"/>
      <c r="C54" s="216"/>
      <c r="D54" s="216"/>
      <c r="E54" s="217"/>
      <c r="F54" s="221"/>
      <c r="G54" s="217"/>
      <c r="H54" s="219"/>
      <c r="I54" s="220"/>
      <c r="J54" s="220"/>
      <c r="K54" s="217"/>
      <c r="L54" s="221"/>
      <c r="M54" s="225"/>
      <c r="N54" s="225"/>
      <c r="O54" s="225"/>
      <c r="Q54" s="224"/>
      <c r="R54" s="224"/>
      <c r="S54" s="214"/>
    </row>
  </sheetData>
  <autoFilter ref="A3:S22"/>
  <mergeCells count="12">
    <mergeCell ref="A40:B40"/>
    <mergeCell ref="A2:A3"/>
    <mergeCell ref="B2:B3"/>
    <mergeCell ref="C2:D2"/>
    <mergeCell ref="E2:G2"/>
    <mergeCell ref="M2:Q2"/>
    <mergeCell ref="R2:R3"/>
    <mergeCell ref="S2:S3"/>
    <mergeCell ref="A9:B9"/>
    <mergeCell ref="A22:B2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3" sqref="V3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42730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DNTN HẢI SẢN KIM CHÂU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050 039 699 831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Sacombank-PGD Lagi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Bình Thuận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Hai trăm mười tám triệu, bốn trăm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70" t="s">
        <v>63</v>
      </c>
      <c r="O20" s="270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1" t="s">
        <v>64</v>
      </c>
      <c r="O21" s="271"/>
      <c r="P21" s="32"/>
    </row>
    <row r="22" spans="1:16">
      <c r="A22" s="18"/>
      <c r="B22" s="18"/>
      <c r="M22" s="31"/>
      <c r="N22" s="50">
        <f>IF($R$2="VNĐ",VLOOKUP("X1",DS,16,0),VLOOKUP("X1",DS,15,0))</f>
        <v>218400000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9.57031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18.75" customHeight="1" thickBot="1">
      <c r="O2" s="13" t="s">
        <v>29</v>
      </c>
      <c r="Q2" s="10">
        <v>42718</v>
      </c>
      <c r="R2" s="11"/>
      <c r="S2" s="12" t="s">
        <v>24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 0    0    6    0    7    2"," 0    0    0    0    0   0   0    0   6   0    7    2")</f>
        <v xml:space="preserve"> 0    0    0    0    0   0   0    0   6   0    7    2</v>
      </c>
      <c r="L7" s="7" t="s">
        <v>7</v>
      </c>
    </row>
    <row r="8" spans="1:19" ht="21" customHeight="1">
      <c r="F8" s="272">
        <f>IF($O$2="VNĐ",VLOOKUP("X",DS,16,0),VLOOKUP("X",DS,15,0))</f>
        <v>974415000</v>
      </c>
      <c r="G8" s="272"/>
      <c r="K8" s="7" t="str">
        <f>IF(O2="vnđ","x","")</f>
        <v>x</v>
      </c>
      <c r="L8" s="7" t="str">
        <f>IF(O2="usd","x","")</f>
        <v/>
      </c>
    </row>
    <row r="9" spans="1:19" ht="16.5" customHeight="1">
      <c r="F9" s="7" t="str">
        <f>[1]!VND(F8,FALSE)&amp;IF($O$2="USD"," đô la mỹ."," đồng.")</f>
        <v>Chín trăm bảy mươi bốn triệu, bốn trăm mười lăm ngàn đồng.</v>
      </c>
    </row>
    <row r="10" spans="1:19" ht="16.5" customHeight="1">
      <c r="G10" s="1" t="s">
        <v>3</v>
      </c>
    </row>
    <row r="11" spans="1:19" ht="17.25" customHeight="1">
      <c r="F11" s="7" t="str">
        <f>VLOOKUP("X",DS,14,0)</f>
        <v>Thanh toán tiền hàng</v>
      </c>
    </row>
    <row r="13" spans="1:19" ht="21" customHeight="1">
      <c r="F13" s="260" t="str">
        <f>VLOOKUP("X",DS,6,0)</f>
        <v>DNTN THỦY ĐỒNG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0500 3899 2421</v>
      </c>
    </row>
    <row r="17" spans="5:5" ht="15.75" customHeight="1">
      <c r="E17" s="7" t="str">
        <f>VLOOKUP("X",DS,8,0)&amp;", "&amp;VLOOKUP("X",DS,9,0)</f>
        <v>Sacombank-PGD Lagi, Bình Thuận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2">
        <f>VLOOKUP("X2",DS,16,0)</f>
        <v>1100000000</v>
      </c>
      <c r="F8" s="272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6">
        <f>VLOOKUP("X3",DS,11,0)</f>
        <v>41051</v>
      </c>
      <c r="M17" s="27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3" t="s">
        <v>63</v>
      </c>
      <c r="O21" s="274"/>
      <c r="P21" s="27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5" t="s">
        <v>64</v>
      </c>
      <c r="O22" s="271"/>
      <c r="P22" s="271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9"/>
      <c r="S3" s="280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1" t="s">
        <v>288</v>
      </c>
      <c r="B9" s="281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1" t="s">
        <v>296</v>
      </c>
      <c r="B16" s="281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7" t="s">
        <v>288</v>
      </c>
      <c r="B26" s="277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7" t="s">
        <v>326</v>
      </c>
      <c r="B44" s="277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9"/>
      <c r="S3" s="280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1" t="s">
        <v>288</v>
      </c>
      <c r="B9" s="281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1" t="s">
        <v>296</v>
      </c>
      <c r="B15" s="281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7" t="s">
        <v>288</v>
      </c>
      <c r="B25" s="277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7" t="s">
        <v>326</v>
      </c>
      <c r="B43" s="277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9"/>
      <c r="S3" s="280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1" t="s">
        <v>288</v>
      </c>
      <c r="B9" s="281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1" t="s">
        <v>296</v>
      </c>
      <c r="B15" s="281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7" t="s">
        <v>288</v>
      </c>
      <c r="B25" s="277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7" t="s">
        <v>326</v>
      </c>
      <c r="B43" s="277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2016-12-26T05:55:17Z</cp:lastPrinted>
  <dcterms:created xsi:type="dcterms:W3CDTF">2016-07-02T08:51:17Z</dcterms:created>
  <dcterms:modified xsi:type="dcterms:W3CDTF">2016-12-29T08:23:17Z</dcterms:modified>
</cp:coreProperties>
</file>